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13_ncr:1_{579BE241-4748-414F-AAC4-604DCDD37F83}" xr6:coauthVersionLast="47" xr6:coauthVersionMax="47" xr10:uidLastSave="{00000000-0000-0000-0000-000000000000}"/>
  <bookViews>
    <workbookView xWindow="-120" yWindow="-120" windowWidth="29040" windowHeight="15720" tabRatio="782" firstSheet="12" activeTab="20" xr2:uid="{00000000-000D-0000-FFFF-FFFF00000000}"/>
  </bookViews>
  <sheets>
    <sheet name="ProtectSettings" sheetId="539" state="veryHidden" r:id="rId1"/>
    <sheet name="הדרכה למשתמש" sheetId="453" r:id="rId2"/>
    <sheet name="פרמטרים לקריטריונים" sheetId="1" r:id="rId3"/>
    <sheet name="הוראת שעה" sheetId="537" state="hidden" r:id="rId4"/>
    <sheet name="תנאי סף" sheetId="477" r:id="rId5"/>
    <sheet name="עדיפות לפריפריה" sheetId="473" r:id="rId6"/>
    <sheet name="מספר המשתתפים" sheetId="469" r:id="rId7"/>
    <sheet name="מספר מופעים" sheetId="472" r:id="rId8"/>
    <sheet name="מחזור הפעילות" sheetId="475" r:id="rId9"/>
    <sheet name="הערכה כללית ותרומה לקהילה" sheetId="474" r:id="rId10"/>
    <sheet name="התחשיב הבסיסי" sheetId="370" r:id="rId11"/>
    <sheet name="פרמטרים לעקרונות חישוב התמיכה" sheetId="519" r:id="rId12"/>
    <sheet name="הגנה" sheetId="522" r:id="rId13"/>
    <sheet name="הגבלה לתמיכה מקס" sheetId="538" r:id="rId14"/>
    <sheet name="סיכום" sheetId="527" r:id="rId15"/>
    <sheet name="הגבלה לסכום מבוקש (1)" sheetId="528" r:id="rId16"/>
    <sheet name="קיזוזים בגין איחורים" sheetId="540" r:id="rId17"/>
    <sheet name="קיזוזים- החלטות ועדה" sheetId="541" r:id="rId18"/>
    <sheet name="הגבלה לסכום מבוקש (2)" sheetId="531" r:id="rId19"/>
    <sheet name="סיכום לועדה- הזנת נתונים" sheetId="532" r:id="rId20"/>
    <sheet name="סיכום לועדה - תוצאות" sheetId="535" r:id="rId21"/>
  </sheets>
  <definedNames>
    <definedName name="_xlnm._FilterDatabase" localSheetId="19" hidden="1">'סיכום לועדה- הזנת נתונים'!$B$30:$P$30</definedName>
    <definedName name="_xlnm._FilterDatabase" localSheetId="20" hidden="1">'סיכום לועדה - תוצאות'!$B$30:$P$130</definedName>
    <definedName name="_xlnm.Print_Area" localSheetId="15">'הגבלה לסכום מבוקש (1)'!$B$1:$AC$131</definedName>
    <definedName name="_xlnm.Print_Area" localSheetId="18">'הגבלה לסכום מבוקש (2)'!$B$1:$AA$131</definedName>
    <definedName name="_xlnm.Print_Area" localSheetId="13">'הגבלה לתמיכה מקס'!$B$1:$AC$131</definedName>
    <definedName name="_xlnm.Print_Area" localSheetId="12">הגנה!$B$1:$AZ$131</definedName>
    <definedName name="_xlnm.Print_Area" localSheetId="1">'הדרכה למשתמש'!$B$1:$H$18</definedName>
    <definedName name="_xlnm.Print_Area" localSheetId="9">'הערכה כללית ותרומה לקהילה'!$B$1:$Z$131</definedName>
    <definedName name="_xlnm.Print_Area" localSheetId="10">'התחשיב הבסיסי'!$B$1:$AI$131</definedName>
    <definedName name="_xlnm.Print_Area" localSheetId="8">'מחזור הפעילות'!$B$1:$Z$131</definedName>
    <definedName name="_xlnm.Print_Area" localSheetId="6">'מספר המשתתפים'!$B$1:$Z$131</definedName>
    <definedName name="_xlnm.Print_Area" localSheetId="7">'מספר מופעים'!$B$1:$Z$131</definedName>
    <definedName name="_xlnm.Print_Area" localSheetId="14">סיכום!$B$1:$AC$131</definedName>
    <definedName name="_xlnm.Print_Area" localSheetId="19">'סיכום לועדה- הזנת נתונים'!$B$1:$P$131</definedName>
    <definedName name="_xlnm.Print_Area" localSheetId="20">'סיכום לועדה - תוצאות'!$B$1:$P$131</definedName>
    <definedName name="_xlnm.Print_Area" localSheetId="5">'עדיפות לפריפריה'!$B$1:$AA$131</definedName>
    <definedName name="_xlnm.Print_Area" localSheetId="11">'פרמטרים לעקרונות חישוב התמיכה'!$B$1:$G$53</definedName>
    <definedName name="_xlnm.Print_Area" localSheetId="2">'פרמטרים לקריטריונים'!$B$1:$I$304</definedName>
    <definedName name="_xlnm.Print_Area" localSheetId="17">'קיזוזים- החלטות ועדה'!$B$1:$J$131</definedName>
    <definedName name="_xlnm.Print_Area" localSheetId="16">'קיזוזים בגין איחורים'!$B$1:$K$131</definedName>
    <definedName name="_xlnm.Print_Area" localSheetId="4">'תנאי סף'!$B$1:$AG$130</definedName>
    <definedName name="_xlnm.Print_Titles" localSheetId="15">'הגבלה לסכום מבוקש (1)'!$29:$30</definedName>
    <definedName name="_xlnm.Print_Titles" localSheetId="18">'הגבלה לסכום מבוקש (2)'!$29:$30</definedName>
    <definedName name="_xlnm.Print_Titles" localSheetId="13">'הגבלה לתמיכה מקס'!$29:$30</definedName>
    <definedName name="_xlnm.Print_Titles" localSheetId="12">הגנה!$29:$30</definedName>
    <definedName name="_xlnm.Print_Titles" localSheetId="9">'הערכה כללית ותרומה לקהילה'!$29:$30</definedName>
    <definedName name="_xlnm.Print_Titles" localSheetId="8">'מחזור הפעילות'!$29:$30</definedName>
    <definedName name="_xlnm.Print_Titles" localSheetId="6">'מספר המשתתפים'!$29:$30</definedName>
    <definedName name="_xlnm.Print_Titles" localSheetId="7">'מספר מופעים'!$29:$30</definedName>
    <definedName name="_xlnm.Print_Titles" localSheetId="14">סיכום!$29:$30</definedName>
    <definedName name="_xlnm.Print_Titles" localSheetId="19">'סיכום לועדה- הזנת נתונים'!$29:$30</definedName>
    <definedName name="_xlnm.Print_Titles" localSheetId="20">'סיכום לועדה - תוצאות'!$B:$F,'סיכום לועדה - תוצאות'!$30:$30</definedName>
    <definedName name="_xlnm.Print_Titles" localSheetId="5">'עדיפות לפריפריה'!$29:$30</definedName>
    <definedName name="_xlnm.Print_Titles" localSheetId="17">'קיזוזים- החלטות ועדה'!$29:$30</definedName>
    <definedName name="_xlnm.Print_Titles" localSheetId="16">'קיזוזים בגין איחורים'!$29:$30</definedName>
    <definedName name="_xlnm.Print_Titles" localSheetId="4">'תנאי סף'!$29:$30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BF29" i="477"/>
  <c r="BF30" i="477"/>
  <c r="BF31" i="477"/>
  <c r="BF32" i="477"/>
  <c r="BF33" i="477"/>
  <c r="BF34" i="477"/>
  <c r="BF35" i="477"/>
  <c r="BF36" i="477"/>
  <c r="BF37" i="477"/>
  <c r="BF38" i="477"/>
  <c r="BF39" i="477"/>
  <c r="BF40" i="477"/>
  <c r="BF41" i="477"/>
  <c r="BF42" i="477"/>
  <c r="BF43" i="477"/>
  <c r="BF44" i="477"/>
  <c r="BF45" i="477"/>
  <c r="BF46" i="477"/>
  <c r="BF47" i="477"/>
  <c r="BF48" i="477"/>
  <c r="BF49" i="477"/>
  <c r="BF50" i="477"/>
  <c r="BF51" i="477"/>
  <c r="BF52" i="477"/>
  <c r="BF53" i="477"/>
  <c r="BF54" i="477"/>
  <c r="BF55" i="477"/>
  <c r="BF56" i="477"/>
  <c r="BF57" i="477"/>
  <c r="BF58" i="477"/>
  <c r="BF59" i="477"/>
  <c r="BF60" i="477"/>
  <c r="BF61" i="477"/>
  <c r="BF62" i="477"/>
  <c r="BF63" i="477"/>
  <c r="BF64" i="477"/>
  <c r="BF65" i="477"/>
  <c r="BF66" i="477"/>
  <c r="BF67" i="477"/>
  <c r="BF68" i="477"/>
  <c r="BF69" i="477"/>
  <c r="BF70" i="477"/>
  <c r="BF71" i="477"/>
  <c r="BF72" i="477"/>
  <c r="BF73" i="477"/>
  <c r="BF74" i="477"/>
  <c r="BF75" i="477"/>
  <c r="BF76" i="477"/>
  <c r="BF77" i="477"/>
  <c r="BF78" i="477"/>
  <c r="BF79" i="477"/>
  <c r="BF80" i="477"/>
  <c r="BF81" i="477"/>
  <c r="BF82" i="477"/>
  <c r="BF83" i="477"/>
  <c r="BF84" i="477"/>
  <c r="BF85" i="477"/>
  <c r="BF86" i="477"/>
  <c r="BF87" i="477"/>
  <c r="BF88" i="477"/>
  <c r="BF89" i="477"/>
  <c r="BF90" i="477"/>
  <c r="BF91" i="477"/>
  <c r="BF92" i="477"/>
  <c r="BF93" i="477"/>
  <c r="BF94" i="477"/>
  <c r="BF95" i="477"/>
  <c r="BF96" i="477"/>
  <c r="BF97" i="477"/>
  <c r="BF98" i="477"/>
  <c r="BF99" i="477"/>
  <c r="BF100" i="477"/>
  <c r="BF101" i="477"/>
  <c r="BF102" i="477"/>
  <c r="BF103" i="477"/>
  <c r="BF104" i="477"/>
  <c r="BF105" i="477"/>
  <c r="BF106" i="477"/>
  <c r="BF107" i="477"/>
  <c r="BF108" i="477"/>
  <c r="BF109" i="477"/>
  <c r="BF110" i="477"/>
  <c r="BF111" i="477"/>
  <c r="BF112" i="477"/>
  <c r="BF113" i="477"/>
  <c r="BF114" i="477"/>
  <c r="BF115" i="477"/>
  <c r="BF116" i="477"/>
  <c r="BF117" i="477"/>
  <c r="BF118" i="477"/>
  <c r="BF119" i="477"/>
  <c r="BF120" i="477"/>
  <c r="BF121" i="477"/>
  <c r="BF122" i="477"/>
  <c r="BF123" i="477"/>
  <c r="BF124" i="477"/>
  <c r="BF125" i="477"/>
  <c r="BF126" i="477"/>
  <c r="BF127" i="477"/>
  <c r="BF128" i="477"/>
  <c r="BF129" i="477"/>
  <c r="BF130" i="477"/>
  <c r="C34" i="535" l="1"/>
  <c r="C35" i="535"/>
  <c r="C36" i="535"/>
  <c r="C37" i="535"/>
  <c r="C38" i="535"/>
  <c r="C39" i="535"/>
  <c r="C40" i="535"/>
  <c r="C41" i="535"/>
  <c r="C42" i="535"/>
  <c r="C43" i="535"/>
  <c r="C44" i="535"/>
  <c r="C45" i="535"/>
  <c r="C46" i="535"/>
  <c r="C47" i="535"/>
  <c r="C48" i="535"/>
  <c r="C49" i="535"/>
  <c r="C50" i="535"/>
  <c r="C51" i="535"/>
  <c r="C52" i="535"/>
  <c r="C53" i="535"/>
  <c r="C54" i="535"/>
  <c r="C55" i="535"/>
  <c r="C56" i="535"/>
  <c r="C57" i="535"/>
  <c r="C58" i="535"/>
  <c r="C59" i="535"/>
  <c r="C60" i="535"/>
  <c r="C61" i="535"/>
  <c r="C62" i="535"/>
  <c r="C63" i="535"/>
  <c r="C64" i="535"/>
  <c r="C65" i="535"/>
  <c r="C66" i="535"/>
  <c r="C67" i="535"/>
  <c r="C68" i="535"/>
  <c r="C69" i="535"/>
  <c r="C70" i="535"/>
  <c r="C71" i="535"/>
  <c r="C72" i="535"/>
  <c r="C73" i="535"/>
  <c r="C74" i="535"/>
  <c r="C75" i="535"/>
  <c r="C76" i="535"/>
  <c r="C77" i="535"/>
  <c r="C78" i="535"/>
  <c r="C79" i="535"/>
  <c r="C80" i="535"/>
  <c r="C81" i="535"/>
  <c r="C82" i="535"/>
  <c r="C83" i="535"/>
  <c r="C84" i="535"/>
  <c r="C85" i="535"/>
  <c r="C86" i="535"/>
  <c r="C87" i="535"/>
  <c r="C88" i="535"/>
  <c r="C89" i="535"/>
  <c r="C90" i="535"/>
  <c r="C91" i="535"/>
  <c r="C92" i="535"/>
  <c r="C93" i="535"/>
  <c r="C94" i="535"/>
  <c r="C95" i="535"/>
  <c r="C96" i="535"/>
  <c r="C97" i="535"/>
  <c r="C98" i="535"/>
  <c r="C99" i="535"/>
  <c r="C100" i="535"/>
  <c r="C101" i="535"/>
  <c r="C102" i="535"/>
  <c r="C103" i="535"/>
  <c r="C104" i="535"/>
  <c r="C105" i="535"/>
  <c r="C106" i="535"/>
  <c r="C107" i="535"/>
  <c r="C108" i="535"/>
  <c r="C109" i="535"/>
  <c r="C110" i="535"/>
  <c r="C111" i="535"/>
  <c r="C112" i="535"/>
  <c r="C113" i="535"/>
  <c r="C114" i="535"/>
  <c r="C115" i="535"/>
  <c r="C116" i="535"/>
  <c r="C117" i="535"/>
  <c r="C118" i="535"/>
  <c r="C119" i="535"/>
  <c r="C120" i="535"/>
  <c r="C121" i="535"/>
  <c r="C122" i="535"/>
  <c r="C123" i="535"/>
  <c r="C124" i="535"/>
  <c r="C125" i="535"/>
  <c r="C126" i="535"/>
  <c r="C127" i="535"/>
  <c r="C128" i="535"/>
  <c r="C129" i="535"/>
  <c r="C130" i="535"/>
  <c r="C34" i="532"/>
  <c r="C35" i="532"/>
  <c r="C36" i="532"/>
  <c r="C37" i="532"/>
  <c r="C38" i="532"/>
  <c r="C39" i="532"/>
  <c r="C40" i="532"/>
  <c r="C41" i="532"/>
  <c r="C42" i="532"/>
  <c r="C43" i="532"/>
  <c r="C44" i="532"/>
  <c r="C45" i="532"/>
  <c r="C46" i="532"/>
  <c r="C47" i="532"/>
  <c r="C48" i="532"/>
  <c r="C49" i="532"/>
  <c r="C50" i="532"/>
  <c r="C51" i="532"/>
  <c r="C52" i="532"/>
  <c r="C53" i="532"/>
  <c r="C54" i="532"/>
  <c r="C55" i="532"/>
  <c r="C56" i="532"/>
  <c r="C57" i="532"/>
  <c r="C58" i="532"/>
  <c r="C59" i="532"/>
  <c r="C60" i="532"/>
  <c r="C61" i="532"/>
  <c r="C62" i="532"/>
  <c r="C63" i="532"/>
  <c r="C64" i="532"/>
  <c r="C65" i="532"/>
  <c r="C66" i="532"/>
  <c r="C67" i="532"/>
  <c r="C68" i="532"/>
  <c r="C69" i="532"/>
  <c r="C70" i="532"/>
  <c r="C71" i="532"/>
  <c r="C72" i="532"/>
  <c r="C73" i="532"/>
  <c r="C74" i="532"/>
  <c r="C75" i="532"/>
  <c r="C76" i="532"/>
  <c r="C77" i="532"/>
  <c r="C78" i="532"/>
  <c r="C79" i="532"/>
  <c r="C80" i="532"/>
  <c r="C81" i="532"/>
  <c r="C82" i="532"/>
  <c r="C83" i="532"/>
  <c r="C84" i="532"/>
  <c r="C85" i="532"/>
  <c r="C86" i="532"/>
  <c r="C87" i="532"/>
  <c r="C88" i="532"/>
  <c r="C89" i="532"/>
  <c r="C90" i="532"/>
  <c r="C91" i="532"/>
  <c r="C92" i="532"/>
  <c r="C93" i="532"/>
  <c r="C94" i="532"/>
  <c r="C95" i="532"/>
  <c r="C96" i="532"/>
  <c r="C97" i="532"/>
  <c r="C98" i="532"/>
  <c r="C99" i="532"/>
  <c r="C100" i="532"/>
  <c r="C101" i="532"/>
  <c r="C102" i="532"/>
  <c r="C103" i="532"/>
  <c r="C104" i="532"/>
  <c r="C105" i="532"/>
  <c r="C106" i="532"/>
  <c r="C107" i="532"/>
  <c r="C108" i="532"/>
  <c r="C109" i="532"/>
  <c r="C110" i="532"/>
  <c r="C111" i="532"/>
  <c r="C112" i="532"/>
  <c r="C113" i="532"/>
  <c r="C114" i="532"/>
  <c r="C115" i="532"/>
  <c r="C116" i="532"/>
  <c r="C117" i="532"/>
  <c r="C118" i="532"/>
  <c r="C119" i="532"/>
  <c r="C120" i="532"/>
  <c r="C121" i="532"/>
  <c r="C122" i="532"/>
  <c r="C123" i="532"/>
  <c r="C124" i="532"/>
  <c r="C125" i="532"/>
  <c r="C126" i="532"/>
  <c r="C127" i="532"/>
  <c r="C128" i="532"/>
  <c r="C129" i="532"/>
  <c r="C130" i="532"/>
  <c r="O32" i="477"/>
  <c r="O33" i="477"/>
  <c r="O34" i="477"/>
  <c r="O35" i="477"/>
  <c r="O36" i="477"/>
  <c r="O37" i="477"/>
  <c r="O38" i="477"/>
  <c r="O39" i="477"/>
  <c r="O40" i="477"/>
  <c r="O41" i="477"/>
  <c r="O42" i="477"/>
  <c r="O43" i="477"/>
  <c r="O44" i="477"/>
  <c r="O45" i="477"/>
  <c r="O46" i="477"/>
  <c r="O47" i="477"/>
  <c r="O48" i="477"/>
  <c r="O49" i="477"/>
  <c r="O50" i="477"/>
  <c r="O51" i="477"/>
  <c r="O52" i="477"/>
  <c r="O53" i="477"/>
  <c r="O54" i="477"/>
  <c r="O55" i="477"/>
  <c r="O56" i="477"/>
  <c r="O57" i="477"/>
  <c r="O58" i="477"/>
  <c r="O59" i="477"/>
  <c r="O60" i="477"/>
  <c r="O61" i="477"/>
  <c r="O62" i="477"/>
  <c r="O63" i="477"/>
  <c r="O64" i="477"/>
  <c r="O65" i="477"/>
  <c r="O66" i="477"/>
  <c r="O67" i="477"/>
  <c r="O68" i="477"/>
  <c r="O69" i="477"/>
  <c r="O70" i="477"/>
  <c r="O71" i="477"/>
  <c r="O72" i="477"/>
  <c r="O73" i="477"/>
  <c r="O74" i="477"/>
  <c r="O75" i="477"/>
  <c r="O76" i="477"/>
  <c r="O77" i="477"/>
  <c r="O78" i="477"/>
  <c r="O79" i="477"/>
  <c r="O80" i="477"/>
  <c r="O81" i="477"/>
  <c r="O82" i="477"/>
  <c r="O83" i="477"/>
  <c r="O84" i="477"/>
  <c r="O85" i="477"/>
  <c r="O86" i="477"/>
  <c r="O87" i="477"/>
  <c r="O88" i="477"/>
  <c r="O89" i="477"/>
  <c r="O90" i="477"/>
  <c r="O91" i="477"/>
  <c r="O92" i="477"/>
  <c r="O93" i="477"/>
  <c r="O94" i="477"/>
  <c r="O95" i="477"/>
  <c r="O96" i="477"/>
  <c r="O97" i="477"/>
  <c r="O98" i="477"/>
  <c r="O99" i="477"/>
  <c r="O100" i="477"/>
  <c r="O101" i="477"/>
  <c r="O102" i="477"/>
  <c r="O103" i="477"/>
  <c r="O104" i="477"/>
  <c r="O105" i="477"/>
  <c r="O106" i="477"/>
  <c r="O107" i="477"/>
  <c r="O108" i="477"/>
  <c r="O109" i="477"/>
  <c r="O110" i="477"/>
  <c r="O111" i="477"/>
  <c r="O112" i="477"/>
  <c r="O113" i="477"/>
  <c r="O114" i="477"/>
  <c r="O115" i="477"/>
  <c r="O116" i="477"/>
  <c r="O117" i="477"/>
  <c r="O118" i="477"/>
  <c r="O119" i="477"/>
  <c r="O120" i="477"/>
  <c r="O121" i="477"/>
  <c r="O122" i="477"/>
  <c r="O123" i="477"/>
  <c r="O124" i="477"/>
  <c r="O125" i="477"/>
  <c r="O126" i="477"/>
  <c r="O127" i="477"/>
  <c r="O128" i="477"/>
  <c r="O129" i="477"/>
  <c r="O130" i="477"/>
  <c r="O31" i="477"/>
  <c r="AP29" i="477"/>
  <c r="AP30" i="477"/>
  <c r="AP31" i="477"/>
  <c r="AP32" i="477"/>
  <c r="AP33" i="477"/>
  <c r="AP34" i="477"/>
  <c r="AP35" i="477"/>
  <c r="AP36" i="477"/>
  <c r="AP37" i="477"/>
  <c r="AP38" i="477"/>
  <c r="AP39" i="477"/>
  <c r="AP40" i="477"/>
  <c r="AP41" i="477"/>
  <c r="AP42" i="477"/>
  <c r="AP43" i="477"/>
  <c r="AP44" i="477"/>
  <c r="AP45" i="477"/>
  <c r="AP46" i="477"/>
  <c r="AP47" i="477"/>
  <c r="AP48" i="477"/>
  <c r="AP49" i="477"/>
  <c r="AP50" i="477"/>
  <c r="AP51" i="477"/>
  <c r="AP52" i="477"/>
  <c r="AP53" i="477"/>
  <c r="AP54" i="477"/>
  <c r="AP55" i="477"/>
  <c r="AP56" i="477"/>
  <c r="AP57" i="477"/>
  <c r="AP58" i="477"/>
  <c r="AP59" i="477"/>
  <c r="AP60" i="477"/>
  <c r="AP61" i="477"/>
  <c r="AP62" i="477"/>
  <c r="AP63" i="477"/>
  <c r="AP64" i="477"/>
  <c r="AP65" i="477"/>
  <c r="AP66" i="477"/>
  <c r="AP67" i="477"/>
  <c r="AP68" i="477"/>
  <c r="AP69" i="477"/>
  <c r="AP70" i="477"/>
  <c r="AP71" i="477"/>
  <c r="AP72" i="477"/>
  <c r="AP73" i="477"/>
  <c r="AP74" i="477"/>
  <c r="AP75" i="477"/>
  <c r="AP76" i="477"/>
  <c r="AP77" i="477"/>
  <c r="AP78" i="477"/>
  <c r="AP79" i="477"/>
  <c r="AP80" i="477"/>
  <c r="AP81" i="477"/>
  <c r="AP82" i="477"/>
  <c r="AP83" i="477"/>
  <c r="AP84" i="477"/>
  <c r="AP85" i="477"/>
  <c r="AP86" i="477"/>
  <c r="AP87" i="477"/>
  <c r="AP88" i="477"/>
  <c r="AP89" i="477"/>
  <c r="AP90" i="477"/>
  <c r="AP91" i="477"/>
  <c r="AP92" i="477"/>
  <c r="AP93" i="477"/>
  <c r="AP94" i="477"/>
  <c r="AP95" i="477"/>
  <c r="AP96" i="477"/>
  <c r="AP97" i="477"/>
  <c r="AP98" i="477"/>
  <c r="AP99" i="477"/>
  <c r="AP100" i="477"/>
  <c r="AP101" i="477"/>
  <c r="AP102" i="477"/>
  <c r="AP103" i="477"/>
  <c r="AP104" i="477"/>
  <c r="AP105" i="477"/>
  <c r="AP106" i="477"/>
  <c r="AP107" i="477"/>
  <c r="AP108" i="477"/>
  <c r="AP109" i="477"/>
  <c r="AP110" i="477"/>
  <c r="AP111" i="477"/>
  <c r="AP112" i="477"/>
  <c r="AP113" i="477"/>
  <c r="AP114" i="477"/>
  <c r="AP115" i="477"/>
  <c r="AP116" i="477"/>
  <c r="AP117" i="477"/>
  <c r="AP118" i="477"/>
  <c r="AP119" i="477"/>
  <c r="AP120" i="477"/>
  <c r="AP121" i="477"/>
  <c r="AP122" i="477"/>
  <c r="AP123" i="477"/>
  <c r="AP124" i="477"/>
  <c r="AP125" i="477"/>
  <c r="AP126" i="477"/>
  <c r="AP127" i="477"/>
  <c r="AP128" i="477"/>
  <c r="AP129" i="477"/>
  <c r="AP130" i="477"/>
  <c r="AF34" i="477" a="1"/>
  <c r="AF34" i="477" s="1"/>
  <c r="AF35" i="477" a="1"/>
  <c r="AF35" i="477" s="1"/>
  <c r="AF37" i="477" a="1"/>
  <c r="AF37" i="477" s="1"/>
  <c r="AF38" i="477" a="1"/>
  <c r="AF38" i="477" s="1"/>
  <c r="AF39" i="477" a="1"/>
  <c r="AF39" i="477" s="1"/>
  <c r="AF40" i="477" a="1"/>
  <c r="AF40" i="477" s="1"/>
  <c r="AF41" i="477" a="1"/>
  <c r="AF41" i="477" s="1"/>
  <c r="AF42" i="477" a="1"/>
  <c r="AF42" i="477" s="1"/>
  <c r="AF43" i="477" a="1"/>
  <c r="AF43" i="477" s="1"/>
  <c r="AF44" i="477" a="1"/>
  <c r="AF44" i="477" s="1"/>
  <c r="AF45" i="477" a="1"/>
  <c r="AF45" i="477" s="1"/>
  <c r="AF46" i="477" a="1"/>
  <c r="AF46" i="477" s="1"/>
  <c r="AF47" i="477" a="1"/>
  <c r="AF47" i="477" s="1"/>
  <c r="AF48" i="477" a="1"/>
  <c r="AF48" i="477" s="1"/>
  <c r="AF49" i="477" a="1"/>
  <c r="AF49" i="477" s="1"/>
  <c r="AF50" i="477" a="1"/>
  <c r="AF50" i="477" s="1"/>
  <c r="AF51" i="477" a="1"/>
  <c r="AF51" i="477" s="1"/>
  <c r="AF52" i="477" a="1"/>
  <c r="AF52" i="477" s="1"/>
  <c r="AF53" i="477" a="1"/>
  <c r="AF53" i="477" s="1"/>
  <c r="AF54" i="477" a="1"/>
  <c r="AF54" i="477" s="1"/>
  <c r="AF55" i="477" a="1"/>
  <c r="AF55" i="477" s="1"/>
  <c r="AF56" i="477" a="1"/>
  <c r="AF56" i="477" s="1"/>
  <c r="AF57" i="477" a="1"/>
  <c r="AF57" i="477" s="1"/>
  <c r="AF58" i="477" a="1"/>
  <c r="AF58" i="477" s="1"/>
  <c r="AF59" i="477" a="1"/>
  <c r="AF59" i="477" s="1"/>
  <c r="AF60" i="477" a="1"/>
  <c r="AF60" i="477" s="1"/>
  <c r="AF61" i="477" a="1"/>
  <c r="AF61" i="477" s="1"/>
  <c r="AF62" i="477" a="1"/>
  <c r="AF62" i="477" s="1"/>
  <c r="AF63" i="477" a="1"/>
  <c r="AF63" i="477" s="1"/>
  <c r="AF64" i="477" a="1"/>
  <c r="AF64" i="477" s="1"/>
  <c r="AF65" i="477" a="1"/>
  <c r="AF65" i="477" s="1"/>
  <c r="AF66" i="477" a="1"/>
  <c r="AF66" i="477" s="1"/>
  <c r="AF67" i="477" a="1"/>
  <c r="AF67" i="477" s="1"/>
  <c r="AF68" i="477" a="1"/>
  <c r="AF68" i="477" s="1"/>
  <c r="AF69" i="477" a="1"/>
  <c r="AF69" i="477" s="1"/>
  <c r="AF70" i="477" a="1"/>
  <c r="AF70" i="477" s="1"/>
  <c r="AF71" i="477" a="1"/>
  <c r="AF71" i="477" s="1"/>
  <c r="AF72" i="477" a="1"/>
  <c r="AF72" i="477" s="1"/>
  <c r="AF73" i="477" a="1"/>
  <c r="AF73" i="477" s="1"/>
  <c r="AF74" i="477" a="1"/>
  <c r="AF74" i="477" s="1"/>
  <c r="AF75" i="477" a="1"/>
  <c r="AF75" i="477" s="1"/>
  <c r="AF76" i="477" a="1"/>
  <c r="AF76" i="477" s="1"/>
  <c r="AF77" i="477" a="1"/>
  <c r="AF77" i="477" s="1"/>
  <c r="AF78" i="477" a="1"/>
  <c r="AF78" i="477" s="1"/>
  <c r="AF79" i="477" a="1"/>
  <c r="AF79" i="477" s="1"/>
  <c r="AF80" i="477" a="1"/>
  <c r="AF80" i="477" s="1"/>
  <c r="AF81" i="477" a="1"/>
  <c r="AF81" i="477" s="1"/>
  <c r="AF82" i="477" a="1"/>
  <c r="AF82" i="477" s="1"/>
  <c r="AF83" i="477" a="1"/>
  <c r="AF83" i="477" s="1"/>
  <c r="AF84" i="477" a="1"/>
  <c r="AF84" i="477" s="1"/>
  <c r="AF85" i="477" a="1"/>
  <c r="AF85" i="477" s="1"/>
  <c r="AF86" i="477" a="1"/>
  <c r="AF86" i="477" s="1"/>
  <c r="AF87" i="477" a="1"/>
  <c r="AF87" i="477" s="1"/>
  <c r="AF88" i="477" a="1"/>
  <c r="AF88" i="477" s="1"/>
  <c r="AF89" i="477" a="1"/>
  <c r="AF89" i="477" s="1"/>
  <c r="AF90" i="477" a="1"/>
  <c r="AF90" i="477" s="1"/>
  <c r="AF91" i="477" a="1"/>
  <c r="AF91" i="477" s="1"/>
  <c r="AF92" i="477" a="1"/>
  <c r="AF92" i="477" s="1"/>
  <c r="AF93" i="477" a="1"/>
  <c r="AF93" i="477" s="1"/>
  <c r="AF94" i="477" a="1"/>
  <c r="AF94" i="477" s="1"/>
  <c r="AF95" i="477" a="1"/>
  <c r="AF95" i="477" s="1"/>
  <c r="AF96" i="477" a="1"/>
  <c r="AF96" i="477" s="1"/>
  <c r="AF97" i="477" a="1"/>
  <c r="AF97" i="477" s="1"/>
  <c r="AF98" i="477" a="1"/>
  <c r="AF98" i="477" s="1"/>
  <c r="AF99" i="477" a="1"/>
  <c r="AF99" i="477" s="1"/>
  <c r="AF100" i="477" a="1"/>
  <c r="AF100" i="477" s="1"/>
  <c r="AF101" i="477" a="1"/>
  <c r="AF101" i="477" s="1"/>
  <c r="AF102" i="477" a="1"/>
  <c r="AF102" i="477" s="1"/>
  <c r="AF103" i="477" a="1"/>
  <c r="AF103" i="477" s="1"/>
  <c r="AF104" i="477" a="1"/>
  <c r="AF104" i="477" s="1"/>
  <c r="AF105" i="477" a="1"/>
  <c r="AF105" i="477" s="1"/>
  <c r="AF106" i="477" a="1"/>
  <c r="AF106" i="477" s="1"/>
  <c r="AF107" i="477" a="1"/>
  <c r="AF107" i="477" s="1"/>
  <c r="AF108" i="477" a="1"/>
  <c r="AF108" i="477" s="1"/>
  <c r="AF109" i="477" a="1"/>
  <c r="AF109" i="477" s="1"/>
  <c r="AF110" i="477" a="1"/>
  <c r="AF110" i="477" s="1"/>
  <c r="AF111" i="477" a="1"/>
  <c r="AF111" i="477" s="1"/>
  <c r="AF112" i="477" a="1"/>
  <c r="AF112" i="477" s="1"/>
  <c r="AF113" i="477" a="1"/>
  <c r="AF113" i="477" s="1"/>
  <c r="AF114" i="477" a="1"/>
  <c r="AF114" i="477" s="1"/>
  <c r="AF115" i="477" a="1"/>
  <c r="AF115" i="477" s="1"/>
  <c r="AF116" i="477" a="1"/>
  <c r="AF116" i="477" s="1"/>
  <c r="AF117" i="477" a="1"/>
  <c r="AF117" i="477" s="1"/>
  <c r="AF118" i="477" a="1"/>
  <c r="AF118" i="477" s="1"/>
  <c r="AF119" i="477" a="1"/>
  <c r="AF119" i="477" s="1"/>
  <c r="AF120" i="477" a="1"/>
  <c r="AF120" i="477" s="1"/>
  <c r="AF121" i="477" a="1"/>
  <c r="AF121" i="477" s="1"/>
  <c r="AF122" i="477" a="1"/>
  <c r="AF122" i="477" s="1"/>
  <c r="AF123" i="477" a="1"/>
  <c r="AF123" i="477" s="1"/>
  <c r="AF124" i="477" a="1"/>
  <c r="AF124" i="477" s="1"/>
  <c r="AF125" i="477" a="1"/>
  <c r="AF125" i="477" s="1"/>
  <c r="AF126" i="477" a="1"/>
  <c r="AF126" i="477" s="1"/>
  <c r="AF127" i="477" a="1"/>
  <c r="AF127" i="477" s="1"/>
  <c r="AF128" i="477" a="1"/>
  <c r="AF128" i="477" s="1"/>
  <c r="AF129" i="477" a="1"/>
  <c r="AF129" i="477" s="1"/>
  <c r="AF130" i="477" a="1"/>
  <c r="AF130" i="477" s="1"/>
  <c r="AF131" i="477" a="1"/>
  <c r="AF131" i="477" s="1"/>
  <c r="L5" i="477"/>
  <c r="BF30" i="473"/>
  <c r="BG30" i="473"/>
  <c r="C126" i="528" l="1"/>
  <c r="C126" i="527"/>
  <c r="C114" i="531"/>
  <c r="C114" i="527"/>
  <c r="C102" i="473"/>
  <c r="C102" i="527"/>
  <c r="C90" i="474"/>
  <c r="C90" i="527"/>
  <c r="C82" i="531"/>
  <c r="C82" i="527"/>
  <c r="C74" i="474"/>
  <c r="C74" i="527"/>
  <c r="C62" i="528"/>
  <c r="C62" i="527"/>
  <c r="C54" i="473"/>
  <c r="C54" i="527"/>
  <c r="C46" i="528"/>
  <c r="C46" i="527"/>
  <c r="C38" i="473"/>
  <c r="C38" i="527"/>
  <c r="C125" i="538"/>
  <c r="C125" i="527"/>
  <c r="C117" i="531"/>
  <c r="C117" i="527"/>
  <c r="C109" i="538"/>
  <c r="C109" i="527"/>
  <c r="C101" i="531"/>
  <c r="C101" i="527"/>
  <c r="C89" i="475"/>
  <c r="C89" i="527"/>
  <c r="C81" i="531"/>
  <c r="C81" i="527"/>
  <c r="C73" i="475"/>
  <c r="C73" i="527"/>
  <c r="C69" i="531"/>
  <c r="C69" i="527"/>
  <c r="C57" i="475"/>
  <c r="C57" i="527"/>
  <c r="C41" i="475"/>
  <c r="C41" i="527"/>
  <c r="C130" i="531"/>
  <c r="C130" i="527"/>
  <c r="C118" i="473"/>
  <c r="C118" i="527"/>
  <c r="C106" i="474"/>
  <c r="C106" i="527"/>
  <c r="C94" i="528"/>
  <c r="C94" i="527"/>
  <c r="C86" i="473"/>
  <c r="C86" i="527"/>
  <c r="C78" i="528"/>
  <c r="C78" i="527"/>
  <c r="C70" i="473"/>
  <c r="C70" i="527"/>
  <c r="C66" i="531"/>
  <c r="C66" i="527"/>
  <c r="C58" i="474"/>
  <c r="C58" i="527"/>
  <c r="C50" i="531"/>
  <c r="C50" i="527"/>
  <c r="C42" i="474"/>
  <c r="C42" i="527"/>
  <c r="C129" i="531"/>
  <c r="C129" i="527"/>
  <c r="C121" i="475"/>
  <c r="C121" i="527"/>
  <c r="C113" i="531"/>
  <c r="C113" i="527"/>
  <c r="C105" i="475"/>
  <c r="C105" i="527"/>
  <c r="C97" i="522"/>
  <c r="C97" i="527"/>
  <c r="C93" i="538"/>
  <c r="C93" i="527"/>
  <c r="C85" i="531"/>
  <c r="C85" i="527"/>
  <c r="C77" i="538"/>
  <c r="C77" i="527"/>
  <c r="C65" i="531"/>
  <c r="C65" i="527"/>
  <c r="C61" i="538"/>
  <c r="C61" i="527"/>
  <c r="C53" i="531"/>
  <c r="C53" i="527"/>
  <c r="C49" i="531"/>
  <c r="C49" i="527"/>
  <c r="C45" i="538"/>
  <c r="C45" i="527"/>
  <c r="C37" i="531"/>
  <c r="C37" i="527"/>
  <c r="C128" i="531"/>
  <c r="C128" i="527"/>
  <c r="C124" i="522"/>
  <c r="C124" i="527"/>
  <c r="C120" i="472"/>
  <c r="C120" i="527"/>
  <c r="C116" i="531"/>
  <c r="C116" i="527"/>
  <c r="C112" i="531"/>
  <c r="C112" i="527"/>
  <c r="C108" i="522"/>
  <c r="C108" i="527"/>
  <c r="C104" i="472"/>
  <c r="C104" i="527"/>
  <c r="C100" i="531"/>
  <c r="C100" i="527"/>
  <c r="C96" i="531"/>
  <c r="C96" i="527"/>
  <c r="C92" i="522"/>
  <c r="C92" i="527"/>
  <c r="C88" i="472"/>
  <c r="C88" i="527"/>
  <c r="C80" i="531"/>
  <c r="C80" i="527"/>
  <c r="C68" i="531"/>
  <c r="C68" i="527"/>
  <c r="C60" i="522"/>
  <c r="C60" i="527"/>
  <c r="C40" i="472"/>
  <c r="C40" i="527"/>
  <c r="C122" i="474"/>
  <c r="C122" i="527"/>
  <c r="C110" i="528"/>
  <c r="C110" i="527"/>
  <c r="C98" i="531"/>
  <c r="C98" i="527"/>
  <c r="C84" i="531"/>
  <c r="C84" i="527"/>
  <c r="C76" i="522"/>
  <c r="C76" i="527"/>
  <c r="C72" i="472"/>
  <c r="C72" i="527"/>
  <c r="C64" i="531"/>
  <c r="C64" i="527"/>
  <c r="C56" i="472"/>
  <c r="C56" i="527"/>
  <c r="C52" i="531"/>
  <c r="C52" i="527"/>
  <c r="C48" i="531"/>
  <c r="C48" i="527"/>
  <c r="C44" i="522"/>
  <c r="C44" i="527"/>
  <c r="C35" i="531"/>
  <c r="C35" i="527"/>
  <c r="F127" i="527"/>
  <c r="L127" i="527" s="1"/>
  <c r="I127" i="532" s="1"/>
  <c r="C127" i="527"/>
  <c r="C123" i="370"/>
  <c r="C123" i="527"/>
  <c r="C119" i="469"/>
  <c r="C119" i="527"/>
  <c r="C115" i="531"/>
  <c r="C115" i="527"/>
  <c r="F111" i="527"/>
  <c r="L111" i="527" s="1"/>
  <c r="I111" i="532" s="1"/>
  <c r="C111" i="527"/>
  <c r="C107" i="370"/>
  <c r="C107" i="527"/>
  <c r="C103" i="469"/>
  <c r="C103" i="527"/>
  <c r="C99" i="531"/>
  <c r="C99" i="527"/>
  <c r="F95" i="527"/>
  <c r="L95" i="527" s="1"/>
  <c r="I95" i="532" s="1"/>
  <c r="C95" i="527"/>
  <c r="C91" i="370"/>
  <c r="C91" i="527"/>
  <c r="C87" i="469"/>
  <c r="C87" i="527"/>
  <c r="C83" i="531"/>
  <c r="C83" i="527"/>
  <c r="F79" i="527"/>
  <c r="L79" i="527" s="1"/>
  <c r="I79" i="532" s="1"/>
  <c r="C79" i="527"/>
  <c r="C75" i="370"/>
  <c r="C75" i="527"/>
  <c r="C71" i="469"/>
  <c r="C71" i="527"/>
  <c r="C67" i="531"/>
  <c r="C67" i="527"/>
  <c r="F63" i="527"/>
  <c r="L63" i="527" s="1"/>
  <c r="I63" i="532" s="1"/>
  <c r="C63" i="527"/>
  <c r="C59" i="370"/>
  <c r="C59" i="527"/>
  <c r="C55" i="469"/>
  <c r="C55" i="527"/>
  <c r="C51" i="531"/>
  <c r="C51" i="527"/>
  <c r="F47" i="527"/>
  <c r="L47" i="527" s="1"/>
  <c r="I47" i="532" s="1"/>
  <c r="C47" i="527"/>
  <c r="C43" i="370"/>
  <c r="C43" i="527"/>
  <c r="C39" i="469"/>
  <c r="C39" i="527"/>
  <c r="C34" i="531"/>
  <c r="C34" i="527"/>
  <c r="C99" i="472"/>
  <c r="C83" i="472"/>
  <c r="C99" i="475"/>
  <c r="C53" i="474"/>
  <c r="C37" i="474"/>
  <c r="C49" i="522"/>
  <c r="C60" i="538"/>
  <c r="C45" i="528"/>
  <c r="C117" i="473"/>
  <c r="C47" i="531"/>
  <c r="C76" i="473"/>
  <c r="C64" i="473"/>
  <c r="C53" i="473"/>
  <c r="C44" i="473"/>
  <c r="C92" i="469"/>
  <c r="C76" i="469"/>
  <c r="C45" i="469"/>
  <c r="C110" i="475"/>
  <c r="F78" i="527"/>
  <c r="L78" i="527" s="1"/>
  <c r="I78" i="532" s="1"/>
  <c r="C46" i="475"/>
  <c r="C69" i="473"/>
  <c r="C86" i="469"/>
  <c r="C93" i="472"/>
  <c r="C104" i="475"/>
  <c r="C40" i="475"/>
  <c r="C47" i="474"/>
  <c r="C124" i="538"/>
  <c r="F62" i="527"/>
  <c r="L62" i="527" s="1"/>
  <c r="I62" i="532" s="1"/>
  <c r="C67" i="473"/>
  <c r="C77" i="469"/>
  <c r="C87" i="472"/>
  <c r="C100" i="475"/>
  <c r="C127" i="474"/>
  <c r="C41" i="474"/>
  <c r="C108" i="538"/>
  <c r="F46" i="527"/>
  <c r="L46" i="527" s="1"/>
  <c r="I46" i="532" s="1"/>
  <c r="C121" i="474"/>
  <c r="C92" i="538"/>
  <c r="C127" i="531"/>
  <c r="C60" i="473"/>
  <c r="C70" i="469"/>
  <c r="C77" i="472"/>
  <c r="C94" i="475"/>
  <c r="C117" i="474"/>
  <c r="C128" i="370"/>
  <c r="C76" i="538"/>
  <c r="C111" i="531"/>
  <c r="C61" i="469"/>
  <c r="C71" i="472"/>
  <c r="C88" i="475"/>
  <c r="C111" i="474"/>
  <c r="C122" i="370"/>
  <c r="C95" i="531"/>
  <c r="C128" i="473"/>
  <c r="C51" i="473"/>
  <c r="C60" i="469"/>
  <c r="C67" i="472"/>
  <c r="C84" i="475"/>
  <c r="C105" i="474"/>
  <c r="C112" i="370"/>
  <c r="C44" i="538"/>
  <c r="C79" i="531"/>
  <c r="C124" i="473"/>
  <c r="C48" i="473"/>
  <c r="C54" i="469"/>
  <c r="C61" i="472"/>
  <c r="C83" i="475"/>
  <c r="C101" i="474"/>
  <c r="C106" i="370"/>
  <c r="C125" i="528"/>
  <c r="C63" i="531"/>
  <c r="C55" i="472"/>
  <c r="C78" i="475"/>
  <c r="C95" i="474"/>
  <c r="C96" i="370"/>
  <c r="C109" i="528"/>
  <c r="C112" i="473"/>
  <c r="C37" i="473"/>
  <c r="C44" i="469"/>
  <c r="C51" i="472"/>
  <c r="C72" i="475"/>
  <c r="C89" i="474"/>
  <c r="C90" i="370"/>
  <c r="C93" i="528"/>
  <c r="C108" i="473"/>
  <c r="C124" i="469"/>
  <c r="C38" i="469"/>
  <c r="C45" i="472"/>
  <c r="C68" i="475"/>
  <c r="C85" i="474"/>
  <c r="C80" i="370"/>
  <c r="C77" i="528"/>
  <c r="C101" i="473"/>
  <c r="C118" i="469"/>
  <c r="C125" i="472"/>
  <c r="C39" i="472"/>
  <c r="C67" i="475"/>
  <c r="C79" i="474"/>
  <c r="C74" i="370"/>
  <c r="C61" i="528"/>
  <c r="C96" i="473"/>
  <c r="C109" i="469"/>
  <c r="C119" i="472"/>
  <c r="C126" i="475"/>
  <c r="C62" i="475"/>
  <c r="C73" i="474"/>
  <c r="C64" i="370"/>
  <c r="C92" i="473"/>
  <c r="C108" i="469"/>
  <c r="C115" i="472"/>
  <c r="C120" i="475"/>
  <c r="C56" i="475"/>
  <c r="C69" i="474"/>
  <c r="C58" i="370"/>
  <c r="F126" i="527"/>
  <c r="L126" i="527" s="1"/>
  <c r="I126" i="532" s="1"/>
  <c r="C85" i="473"/>
  <c r="C102" i="469"/>
  <c r="C109" i="472"/>
  <c r="C116" i="475"/>
  <c r="C52" i="475"/>
  <c r="C63" i="474"/>
  <c r="C48" i="370"/>
  <c r="F110" i="527"/>
  <c r="L110" i="527" s="1"/>
  <c r="I110" i="532" s="1"/>
  <c r="C80" i="473"/>
  <c r="C93" i="469"/>
  <c r="C103" i="472"/>
  <c r="C115" i="475"/>
  <c r="C51" i="475"/>
  <c r="C57" i="474"/>
  <c r="C42" i="370"/>
  <c r="F94" i="527"/>
  <c r="L94" i="527" s="1"/>
  <c r="I94" i="532" s="1"/>
  <c r="C35" i="475"/>
  <c r="C35" i="473"/>
  <c r="C34" i="469"/>
  <c r="C35" i="472"/>
  <c r="C34" i="472"/>
  <c r="C123" i="522"/>
  <c r="C59" i="522"/>
  <c r="C116" i="473"/>
  <c r="C100" i="473"/>
  <c r="C84" i="473"/>
  <c r="C68" i="473"/>
  <c r="C52" i="473"/>
  <c r="C117" i="469"/>
  <c r="C101" i="469"/>
  <c r="C85" i="469"/>
  <c r="C69" i="469"/>
  <c r="C53" i="469"/>
  <c r="C37" i="469"/>
  <c r="C118" i="472"/>
  <c r="C102" i="472"/>
  <c r="C86" i="472"/>
  <c r="C70" i="472"/>
  <c r="C54" i="472"/>
  <c r="C38" i="472"/>
  <c r="C119" i="475"/>
  <c r="C103" i="475"/>
  <c r="C87" i="475"/>
  <c r="C71" i="475"/>
  <c r="C55" i="475"/>
  <c r="C39" i="475"/>
  <c r="C120" i="474"/>
  <c r="C104" i="474"/>
  <c r="C88" i="474"/>
  <c r="C72" i="474"/>
  <c r="C56" i="474"/>
  <c r="C40" i="474"/>
  <c r="C121" i="370"/>
  <c r="C105" i="370"/>
  <c r="C89" i="370"/>
  <c r="C73" i="370"/>
  <c r="C57" i="370"/>
  <c r="C41" i="370"/>
  <c r="C122" i="522"/>
  <c r="C106" i="522"/>
  <c r="C90" i="522"/>
  <c r="C74" i="522"/>
  <c r="C58" i="522"/>
  <c r="C42" i="522"/>
  <c r="C123" i="538"/>
  <c r="C107" i="538"/>
  <c r="C91" i="538"/>
  <c r="C75" i="538"/>
  <c r="C59" i="538"/>
  <c r="C43" i="538"/>
  <c r="C124" i="528"/>
  <c r="C108" i="528"/>
  <c r="C92" i="528"/>
  <c r="C76" i="528"/>
  <c r="C60" i="528"/>
  <c r="C44" i="528"/>
  <c r="F125" i="527"/>
  <c r="L125" i="527" s="1"/>
  <c r="I125" i="532" s="1"/>
  <c r="F109" i="527"/>
  <c r="L109" i="527" s="1"/>
  <c r="I109" i="532" s="1"/>
  <c r="F93" i="527"/>
  <c r="L93" i="527" s="1"/>
  <c r="I93" i="532" s="1"/>
  <c r="F77" i="527"/>
  <c r="L77" i="527" s="1"/>
  <c r="I77" i="532" s="1"/>
  <c r="F61" i="527"/>
  <c r="L61" i="527" s="1"/>
  <c r="I61" i="532" s="1"/>
  <c r="F45" i="527"/>
  <c r="L45" i="527" s="1"/>
  <c r="I45" i="532" s="1"/>
  <c r="C126" i="531"/>
  <c r="C110" i="531"/>
  <c r="C94" i="531"/>
  <c r="C78" i="531"/>
  <c r="C62" i="531"/>
  <c r="C46" i="531"/>
  <c r="C91" i="522"/>
  <c r="C115" i="473"/>
  <c r="C99" i="473"/>
  <c r="C83" i="473"/>
  <c r="C116" i="469"/>
  <c r="C100" i="469"/>
  <c r="C84" i="469"/>
  <c r="C68" i="469"/>
  <c r="C52" i="469"/>
  <c r="C117" i="472"/>
  <c r="C101" i="472"/>
  <c r="C85" i="472"/>
  <c r="C69" i="472"/>
  <c r="C53" i="472"/>
  <c r="C37" i="472"/>
  <c r="C118" i="475"/>
  <c r="C102" i="475"/>
  <c r="C86" i="475"/>
  <c r="C70" i="475"/>
  <c r="C54" i="475"/>
  <c r="C38" i="475"/>
  <c r="C119" i="474"/>
  <c r="C103" i="474"/>
  <c r="C87" i="474"/>
  <c r="C71" i="474"/>
  <c r="C55" i="474"/>
  <c r="C39" i="474"/>
  <c r="C120" i="370"/>
  <c r="C104" i="370"/>
  <c r="C88" i="370"/>
  <c r="C72" i="370"/>
  <c r="C56" i="370"/>
  <c r="C40" i="370"/>
  <c r="C121" i="522"/>
  <c r="C105" i="522"/>
  <c r="C89" i="522"/>
  <c r="C73" i="522"/>
  <c r="C57" i="522"/>
  <c r="C41" i="522"/>
  <c r="C122" i="538"/>
  <c r="C106" i="538"/>
  <c r="C90" i="538"/>
  <c r="C74" i="538"/>
  <c r="C58" i="538"/>
  <c r="C42" i="538"/>
  <c r="C123" i="528"/>
  <c r="C107" i="528"/>
  <c r="C91" i="528"/>
  <c r="C75" i="528"/>
  <c r="C59" i="528"/>
  <c r="C43" i="528"/>
  <c r="F124" i="527"/>
  <c r="L124" i="527" s="1"/>
  <c r="I124" i="532" s="1"/>
  <c r="F108" i="527"/>
  <c r="L108" i="527" s="1"/>
  <c r="I108" i="532" s="1"/>
  <c r="F92" i="527"/>
  <c r="L92" i="527" s="1"/>
  <c r="I92" i="532" s="1"/>
  <c r="F76" i="527"/>
  <c r="L76" i="527" s="1"/>
  <c r="I76" i="532" s="1"/>
  <c r="F60" i="527"/>
  <c r="L60" i="527" s="1"/>
  <c r="I60" i="532" s="1"/>
  <c r="F44" i="527"/>
  <c r="L44" i="527" s="1"/>
  <c r="I44" i="532" s="1"/>
  <c r="C125" i="531"/>
  <c r="C109" i="531"/>
  <c r="C93" i="531"/>
  <c r="C77" i="531"/>
  <c r="C61" i="531"/>
  <c r="C45" i="531"/>
  <c r="C43" i="522"/>
  <c r="C130" i="473"/>
  <c r="C114" i="473"/>
  <c r="C98" i="473"/>
  <c r="C82" i="473"/>
  <c r="C66" i="473"/>
  <c r="C50" i="473"/>
  <c r="C34" i="473"/>
  <c r="C115" i="469"/>
  <c r="C99" i="469"/>
  <c r="C83" i="469"/>
  <c r="C67" i="469"/>
  <c r="C51" i="469"/>
  <c r="C35" i="469"/>
  <c r="C116" i="472"/>
  <c r="C100" i="472"/>
  <c r="C84" i="472"/>
  <c r="C68" i="472"/>
  <c r="C52" i="472"/>
  <c r="C117" i="475"/>
  <c r="C101" i="475"/>
  <c r="C85" i="475"/>
  <c r="C69" i="475"/>
  <c r="C53" i="475"/>
  <c r="C37" i="475"/>
  <c r="C118" i="474"/>
  <c r="C102" i="474"/>
  <c r="C86" i="474"/>
  <c r="C70" i="474"/>
  <c r="C54" i="474"/>
  <c r="C38" i="474"/>
  <c r="C119" i="370"/>
  <c r="C103" i="370"/>
  <c r="C87" i="370"/>
  <c r="C71" i="370"/>
  <c r="C55" i="370"/>
  <c r="C39" i="370"/>
  <c r="C120" i="522"/>
  <c r="C104" i="522"/>
  <c r="C88" i="522"/>
  <c r="C72" i="522"/>
  <c r="C56" i="522"/>
  <c r="C40" i="522"/>
  <c r="C121" i="538"/>
  <c r="C105" i="538"/>
  <c r="C89" i="538"/>
  <c r="C73" i="538"/>
  <c r="C57" i="538"/>
  <c r="C41" i="538"/>
  <c r="C122" i="528"/>
  <c r="C106" i="528"/>
  <c r="C90" i="528"/>
  <c r="C74" i="528"/>
  <c r="C58" i="528"/>
  <c r="C42" i="528"/>
  <c r="F123" i="527"/>
  <c r="L123" i="527" s="1"/>
  <c r="I123" i="532" s="1"/>
  <c r="F107" i="527"/>
  <c r="L107" i="527" s="1"/>
  <c r="I107" i="532" s="1"/>
  <c r="F91" i="527"/>
  <c r="L91" i="527" s="1"/>
  <c r="I91" i="532" s="1"/>
  <c r="F75" i="527"/>
  <c r="L75" i="527" s="1"/>
  <c r="I75" i="532" s="1"/>
  <c r="F59" i="527"/>
  <c r="L59" i="527" s="1"/>
  <c r="I59" i="532" s="1"/>
  <c r="F43" i="527"/>
  <c r="L43" i="527" s="1"/>
  <c r="I43" i="532" s="1"/>
  <c r="C124" i="531"/>
  <c r="C108" i="531"/>
  <c r="C92" i="531"/>
  <c r="C76" i="531"/>
  <c r="C60" i="531"/>
  <c r="C44" i="531"/>
  <c r="C49" i="473"/>
  <c r="C130" i="469"/>
  <c r="C114" i="469"/>
  <c r="C98" i="469"/>
  <c r="C82" i="469"/>
  <c r="C66" i="469"/>
  <c r="C50" i="469"/>
  <c r="C118" i="370"/>
  <c r="C102" i="370"/>
  <c r="C86" i="370"/>
  <c r="C70" i="370"/>
  <c r="C54" i="370"/>
  <c r="C38" i="370"/>
  <c r="C119" i="522"/>
  <c r="C103" i="522"/>
  <c r="C87" i="522"/>
  <c r="C71" i="522"/>
  <c r="C55" i="522"/>
  <c r="C39" i="522"/>
  <c r="C120" i="538"/>
  <c r="C104" i="538"/>
  <c r="C88" i="538"/>
  <c r="C72" i="538"/>
  <c r="C56" i="538"/>
  <c r="C40" i="538"/>
  <c r="C121" i="528"/>
  <c r="C105" i="528"/>
  <c r="C89" i="528"/>
  <c r="C73" i="528"/>
  <c r="C57" i="528"/>
  <c r="C41" i="528"/>
  <c r="F122" i="527"/>
  <c r="L122" i="527" s="1"/>
  <c r="I122" i="532" s="1"/>
  <c r="F106" i="527"/>
  <c r="L106" i="527" s="1"/>
  <c r="I106" i="532" s="1"/>
  <c r="F90" i="527"/>
  <c r="L90" i="527" s="1"/>
  <c r="I90" i="532" s="1"/>
  <c r="F74" i="527"/>
  <c r="L74" i="527" s="1"/>
  <c r="I74" i="532" s="1"/>
  <c r="F58" i="527"/>
  <c r="L58" i="527" s="1"/>
  <c r="I58" i="532" s="1"/>
  <c r="F42" i="527"/>
  <c r="L42" i="527" s="1"/>
  <c r="I42" i="532" s="1"/>
  <c r="C123" i="531"/>
  <c r="C107" i="531"/>
  <c r="C91" i="531"/>
  <c r="C75" i="531"/>
  <c r="C59" i="531"/>
  <c r="C43" i="531"/>
  <c r="C107" i="522"/>
  <c r="C81" i="473"/>
  <c r="C129" i="469"/>
  <c r="C113" i="469"/>
  <c r="C97" i="469"/>
  <c r="C81" i="469"/>
  <c r="C49" i="469"/>
  <c r="C130" i="472"/>
  <c r="C114" i="472"/>
  <c r="C98" i="472"/>
  <c r="C82" i="472"/>
  <c r="C50" i="472"/>
  <c r="C116" i="474"/>
  <c r="C100" i="474"/>
  <c r="C84" i="474"/>
  <c r="C68" i="474"/>
  <c r="C52" i="474"/>
  <c r="C117" i="370"/>
  <c r="C101" i="370"/>
  <c r="C85" i="370"/>
  <c r="C69" i="370"/>
  <c r="C53" i="370"/>
  <c r="C37" i="370"/>
  <c r="C118" i="522"/>
  <c r="C102" i="522"/>
  <c r="C86" i="522"/>
  <c r="C70" i="522"/>
  <c r="C54" i="522"/>
  <c r="C38" i="522"/>
  <c r="C119" i="538"/>
  <c r="C103" i="538"/>
  <c r="C87" i="538"/>
  <c r="C71" i="538"/>
  <c r="C55" i="538"/>
  <c r="C39" i="538"/>
  <c r="C120" i="528"/>
  <c r="C104" i="528"/>
  <c r="C88" i="528"/>
  <c r="C72" i="528"/>
  <c r="C56" i="528"/>
  <c r="C40" i="528"/>
  <c r="F121" i="527"/>
  <c r="L121" i="527" s="1"/>
  <c r="I121" i="532" s="1"/>
  <c r="F105" i="527"/>
  <c r="L105" i="527" s="1"/>
  <c r="I105" i="532" s="1"/>
  <c r="F89" i="527"/>
  <c r="L89" i="527" s="1"/>
  <c r="I89" i="532" s="1"/>
  <c r="F73" i="527"/>
  <c r="L73" i="527" s="1"/>
  <c r="I73" i="532" s="1"/>
  <c r="F57" i="527"/>
  <c r="L57" i="527" s="1"/>
  <c r="I57" i="532" s="1"/>
  <c r="F41" i="527"/>
  <c r="L41" i="527" s="1"/>
  <c r="I41" i="532" s="1"/>
  <c r="C122" i="531"/>
  <c r="C106" i="531"/>
  <c r="C90" i="531"/>
  <c r="C74" i="531"/>
  <c r="C58" i="531"/>
  <c r="C42" i="531"/>
  <c r="C129" i="473"/>
  <c r="C113" i="473"/>
  <c r="C65" i="469"/>
  <c r="C127" i="473"/>
  <c r="C111" i="473"/>
  <c r="C95" i="473"/>
  <c r="C79" i="473"/>
  <c r="C63" i="473"/>
  <c r="C47" i="473"/>
  <c r="C128" i="469"/>
  <c r="C112" i="469"/>
  <c r="C96" i="469"/>
  <c r="C80" i="469"/>
  <c r="C64" i="469"/>
  <c r="C48" i="469"/>
  <c r="C129" i="472"/>
  <c r="C113" i="472"/>
  <c r="C97" i="472"/>
  <c r="C81" i="472"/>
  <c r="C65" i="472"/>
  <c r="C49" i="472"/>
  <c r="C130" i="475"/>
  <c r="C114" i="475"/>
  <c r="C98" i="475"/>
  <c r="C82" i="475"/>
  <c r="C66" i="475"/>
  <c r="C50" i="475"/>
  <c r="C34" i="475"/>
  <c r="C115" i="474"/>
  <c r="C99" i="474"/>
  <c r="C83" i="474"/>
  <c r="C67" i="474"/>
  <c r="C51" i="474"/>
  <c r="C35" i="474"/>
  <c r="C116" i="370"/>
  <c r="C100" i="370"/>
  <c r="C84" i="370"/>
  <c r="C68" i="370"/>
  <c r="C52" i="370"/>
  <c r="C117" i="522"/>
  <c r="C101" i="522"/>
  <c r="C85" i="522"/>
  <c r="C69" i="522"/>
  <c r="C53" i="522"/>
  <c r="C37" i="522"/>
  <c r="C118" i="538"/>
  <c r="C102" i="538"/>
  <c r="C86" i="538"/>
  <c r="C70" i="538"/>
  <c r="C54" i="538"/>
  <c r="C38" i="538"/>
  <c r="C119" i="528"/>
  <c r="C103" i="528"/>
  <c r="C87" i="528"/>
  <c r="C71" i="528"/>
  <c r="C55" i="528"/>
  <c r="C39" i="528"/>
  <c r="F120" i="527"/>
  <c r="L120" i="527" s="1"/>
  <c r="I120" i="532" s="1"/>
  <c r="F104" i="527"/>
  <c r="L104" i="527" s="1"/>
  <c r="I104" i="532" s="1"/>
  <c r="F88" i="527"/>
  <c r="L88" i="527" s="1"/>
  <c r="I88" i="532" s="1"/>
  <c r="F72" i="527"/>
  <c r="L72" i="527" s="1"/>
  <c r="I72" i="532" s="1"/>
  <c r="F56" i="527"/>
  <c r="L56" i="527" s="1"/>
  <c r="I56" i="532" s="1"/>
  <c r="F40" i="527"/>
  <c r="L40" i="527" s="1"/>
  <c r="I40" i="532" s="1"/>
  <c r="C121" i="531"/>
  <c r="C105" i="531"/>
  <c r="C89" i="531"/>
  <c r="C73" i="531"/>
  <c r="C57" i="531"/>
  <c r="C41" i="531"/>
  <c r="C97" i="473"/>
  <c r="C66" i="472"/>
  <c r="C126" i="473"/>
  <c r="C110" i="473"/>
  <c r="C94" i="473"/>
  <c r="C78" i="473"/>
  <c r="C62" i="473"/>
  <c r="C46" i="473"/>
  <c r="C127" i="469"/>
  <c r="C111" i="469"/>
  <c r="C95" i="469"/>
  <c r="C79" i="469"/>
  <c r="C63" i="469"/>
  <c r="C47" i="469"/>
  <c r="C128" i="472"/>
  <c r="C112" i="472"/>
  <c r="C96" i="472"/>
  <c r="C80" i="472"/>
  <c r="C64" i="472"/>
  <c r="C48" i="472"/>
  <c r="C129" i="475"/>
  <c r="C113" i="475"/>
  <c r="C97" i="475"/>
  <c r="C81" i="475"/>
  <c r="C65" i="475"/>
  <c r="C49" i="475"/>
  <c r="C130" i="474"/>
  <c r="C114" i="474"/>
  <c r="C98" i="474"/>
  <c r="C82" i="474"/>
  <c r="C66" i="474"/>
  <c r="C50" i="474"/>
  <c r="C34" i="474"/>
  <c r="C115" i="370"/>
  <c r="C99" i="370"/>
  <c r="C83" i="370"/>
  <c r="C67" i="370"/>
  <c r="C51" i="370"/>
  <c r="C35" i="370"/>
  <c r="C116" i="522"/>
  <c r="C100" i="522"/>
  <c r="C84" i="522"/>
  <c r="C68" i="522"/>
  <c r="C52" i="522"/>
  <c r="C117" i="538"/>
  <c r="C101" i="538"/>
  <c r="C85" i="538"/>
  <c r="C69" i="538"/>
  <c r="C53" i="538"/>
  <c r="C37" i="538"/>
  <c r="C118" i="528"/>
  <c r="C102" i="528"/>
  <c r="C86" i="528"/>
  <c r="C70" i="528"/>
  <c r="C54" i="528"/>
  <c r="C38" i="528"/>
  <c r="F119" i="527"/>
  <c r="L119" i="527" s="1"/>
  <c r="I119" i="532" s="1"/>
  <c r="F103" i="527"/>
  <c r="L103" i="527" s="1"/>
  <c r="I103" i="532" s="1"/>
  <c r="F87" i="527"/>
  <c r="L87" i="527" s="1"/>
  <c r="I87" i="532" s="1"/>
  <c r="F71" i="527"/>
  <c r="L71" i="527" s="1"/>
  <c r="I71" i="532" s="1"/>
  <c r="F55" i="527"/>
  <c r="L55" i="527" s="1"/>
  <c r="I55" i="532" s="1"/>
  <c r="F39" i="527"/>
  <c r="L39" i="527" s="1"/>
  <c r="I39" i="532" s="1"/>
  <c r="C120" i="531"/>
  <c r="C104" i="531"/>
  <c r="C88" i="531"/>
  <c r="C72" i="531"/>
  <c r="C56" i="531"/>
  <c r="C40" i="531"/>
  <c r="C75" i="522"/>
  <c r="C65" i="473"/>
  <c r="C125" i="473"/>
  <c r="C109" i="473"/>
  <c r="C93" i="473"/>
  <c r="C77" i="473"/>
  <c r="C61" i="473"/>
  <c r="C45" i="473"/>
  <c r="C126" i="469"/>
  <c r="C110" i="469"/>
  <c r="C94" i="469"/>
  <c r="C78" i="469"/>
  <c r="C62" i="469"/>
  <c r="C46" i="469"/>
  <c r="C127" i="472"/>
  <c r="C111" i="472"/>
  <c r="C95" i="472"/>
  <c r="C79" i="472"/>
  <c r="C63" i="472"/>
  <c r="C47" i="472"/>
  <c r="C128" i="475"/>
  <c r="C112" i="475"/>
  <c r="C96" i="475"/>
  <c r="C80" i="475"/>
  <c r="C64" i="475"/>
  <c r="C48" i="475"/>
  <c r="C129" i="474"/>
  <c r="C113" i="474"/>
  <c r="C97" i="474"/>
  <c r="C81" i="474"/>
  <c r="C65" i="474"/>
  <c r="C49" i="474"/>
  <c r="C130" i="370"/>
  <c r="C114" i="370"/>
  <c r="C98" i="370"/>
  <c r="C82" i="370"/>
  <c r="C66" i="370"/>
  <c r="C50" i="370"/>
  <c r="C34" i="370"/>
  <c r="C115" i="522"/>
  <c r="C99" i="522"/>
  <c r="C83" i="522"/>
  <c r="C67" i="522"/>
  <c r="C51" i="522"/>
  <c r="C35" i="522"/>
  <c r="C116" i="538"/>
  <c r="C100" i="538"/>
  <c r="C84" i="538"/>
  <c r="C68" i="538"/>
  <c r="C52" i="538"/>
  <c r="C117" i="528"/>
  <c r="C101" i="528"/>
  <c r="C85" i="528"/>
  <c r="C69" i="528"/>
  <c r="C53" i="528"/>
  <c r="C37" i="528"/>
  <c r="F118" i="527"/>
  <c r="L118" i="527" s="1"/>
  <c r="I118" i="532" s="1"/>
  <c r="F102" i="527"/>
  <c r="L102" i="527" s="1"/>
  <c r="I102" i="532" s="1"/>
  <c r="F86" i="527"/>
  <c r="L86" i="527" s="1"/>
  <c r="I86" i="532" s="1"/>
  <c r="F70" i="527"/>
  <c r="L70" i="527" s="1"/>
  <c r="I70" i="532" s="1"/>
  <c r="F54" i="527"/>
  <c r="L54" i="527" s="1"/>
  <c r="I54" i="532" s="1"/>
  <c r="F38" i="527"/>
  <c r="L38" i="527" s="1"/>
  <c r="I38" i="532" s="1"/>
  <c r="C119" i="531"/>
  <c r="C103" i="531"/>
  <c r="C87" i="531"/>
  <c r="C71" i="531"/>
  <c r="C55" i="531"/>
  <c r="C39" i="531"/>
  <c r="C125" i="469"/>
  <c r="C126" i="472"/>
  <c r="C110" i="472"/>
  <c r="C94" i="472"/>
  <c r="C78" i="472"/>
  <c r="C62" i="472"/>
  <c r="C46" i="472"/>
  <c r="C127" i="475"/>
  <c r="C111" i="475"/>
  <c r="C95" i="475"/>
  <c r="C79" i="475"/>
  <c r="C63" i="475"/>
  <c r="C47" i="475"/>
  <c r="C128" i="474"/>
  <c r="C112" i="474"/>
  <c r="C96" i="474"/>
  <c r="C80" i="474"/>
  <c r="C64" i="474"/>
  <c r="C48" i="474"/>
  <c r="C129" i="370"/>
  <c r="C113" i="370"/>
  <c r="C97" i="370"/>
  <c r="C81" i="370"/>
  <c r="C65" i="370"/>
  <c r="C49" i="370"/>
  <c r="C130" i="522"/>
  <c r="C114" i="522"/>
  <c r="C98" i="522"/>
  <c r="C82" i="522"/>
  <c r="C66" i="522"/>
  <c r="C50" i="522"/>
  <c r="C34" i="522"/>
  <c r="C115" i="538"/>
  <c r="C99" i="538"/>
  <c r="C83" i="538"/>
  <c r="C67" i="538"/>
  <c r="C51" i="538"/>
  <c r="C35" i="538"/>
  <c r="C116" i="528"/>
  <c r="C100" i="528"/>
  <c r="C84" i="528"/>
  <c r="C68" i="528"/>
  <c r="C52" i="528"/>
  <c r="F117" i="527"/>
  <c r="L117" i="527" s="1"/>
  <c r="I117" i="532" s="1"/>
  <c r="F101" i="527"/>
  <c r="L101" i="527" s="1"/>
  <c r="I101" i="532" s="1"/>
  <c r="F85" i="527"/>
  <c r="L85" i="527" s="1"/>
  <c r="I85" i="532" s="1"/>
  <c r="F69" i="527"/>
  <c r="L69" i="527" s="1"/>
  <c r="I69" i="532" s="1"/>
  <c r="F53" i="527"/>
  <c r="L53" i="527" s="1"/>
  <c r="I53" i="532" s="1"/>
  <c r="F37" i="527"/>
  <c r="L37" i="527" s="1"/>
  <c r="I37" i="532" s="1"/>
  <c r="C118" i="531"/>
  <c r="C102" i="531"/>
  <c r="C86" i="531"/>
  <c r="C70" i="531"/>
  <c r="C54" i="531"/>
  <c r="C38" i="531"/>
  <c r="C130" i="538"/>
  <c r="C114" i="538"/>
  <c r="C98" i="538"/>
  <c r="C82" i="538"/>
  <c r="C66" i="538"/>
  <c r="C50" i="538"/>
  <c r="C34" i="538"/>
  <c r="C115" i="528"/>
  <c r="C99" i="528"/>
  <c r="C83" i="528"/>
  <c r="C67" i="528"/>
  <c r="C51" i="528"/>
  <c r="C35" i="528"/>
  <c r="F116" i="527"/>
  <c r="L116" i="527" s="1"/>
  <c r="I116" i="532" s="1"/>
  <c r="F100" i="527"/>
  <c r="L100" i="527" s="1"/>
  <c r="I100" i="532" s="1"/>
  <c r="F84" i="527"/>
  <c r="L84" i="527" s="1"/>
  <c r="I84" i="532" s="1"/>
  <c r="F68" i="527"/>
  <c r="L68" i="527" s="1"/>
  <c r="I68" i="532" s="1"/>
  <c r="F52" i="527"/>
  <c r="L52" i="527" s="1"/>
  <c r="I52" i="532" s="1"/>
  <c r="C107" i="473"/>
  <c r="C43" i="473"/>
  <c r="C65" i="522"/>
  <c r="C122" i="473"/>
  <c r="C106" i="473"/>
  <c r="C90" i="473"/>
  <c r="C74" i="473"/>
  <c r="C58" i="473"/>
  <c r="C42" i="473"/>
  <c r="C123" i="469"/>
  <c r="C107" i="469"/>
  <c r="C91" i="469"/>
  <c r="C75" i="469"/>
  <c r="C59" i="469"/>
  <c r="C43" i="469"/>
  <c r="C124" i="472"/>
  <c r="C108" i="472"/>
  <c r="C92" i="472"/>
  <c r="C76" i="472"/>
  <c r="C60" i="472"/>
  <c r="C44" i="472"/>
  <c r="C125" i="475"/>
  <c r="C109" i="475"/>
  <c r="C93" i="475"/>
  <c r="C77" i="475"/>
  <c r="C61" i="475"/>
  <c r="C45" i="475"/>
  <c r="C126" i="474"/>
  <c r="C110" i="474"/>
  <c r="C94" i="474"/>
  <c r="C78" i="474"/>
  <c r="C62" i="474"/>
  <c r="C46" i="474"/>
  <c r="C127" i="370"/>
  <c r="C111" i="370"/>
  <c r="C95" i="370"/>
  <c r="C79" i="370"/>
  <c r="C63" i="370"/>
  <c r="C47" i="370"/>
  <c r="C128" i="522"/>
  <c r="C112" i="522"/>
  <c r="C96" i="522"/>
  <c r="C80" i="522"/>
  <c r="C64" i="522"/>
  <c r="C48" i="522"/>
  <c r="C129" i="538"/>
  <c r="C113" i="538"/>
  <c r="C97" i="538"/>
  <c r="C81" i="538"/>
  <c r="C65" i="538"/>
  <c r="C49" i="538"/>
  <c r="C130" i="528"/>
  <c r="C114" i="528"/>
  <c r="C98" i="528"/>
  <c r="C82" i="528"/>
  <c r="C66" i="528"/>
  <c r="C50" i="528"/>
  <c r="C34" i="528"/>
  <c r="F115" i="527"/>
  <c r="L115" i="527" s="1"/>
  <c r="I115" i="532" s="1"/>
  <c r="F99" i="527"/>
  <c r="L99" i="527" s="1"/>
  <c r="I99" i="532" s="1"/>
  <c r="F83" i="527"/>
  <c r="L83" i="527" s="1"/>
  <c r="I83" i="532" s="1"/>
  <c r="F67" i="527"/>
  <c r="L67" i="527" s="1"/>
  <c r="I67" i="532" s="1"/>
  <c r="F51" i="527"/>
  <c r="L51" i="527" s="1"/>
  <c r="I51" i="532" s="1"/>
  <c r="F35" i="527"/>
  <c r="L35" i="527" s="1"/>
  <c r="I35" i="532" s="1"/>
  <c r="C123" i="473"/>
  <c r="C59" i="473"/>
  <c r="C129" i="522"/>
  <c r="C121" i="473"/>
  <c r="C105" i="473"/>
  <c r="C89" i="473"/>
  <c r="C73" i="473"/>
  <c r="C57" i="473"/>
  <c r="C41" i="473"/>
  <c r="C122" i="469"/>
  <c r="C106" i="469"/>
  <c r="C90" i="469"/>
  <c r="C74" i="469"/>
  <c r="C58" i="469"/>
  <c r="C42" i="469"/>
  <c r="C123" i="472"/>
  <c r="C107" i="472"/>
  <c r="C91" i="472"/>
  <c r="C75" i="472"/>
  <c r="C59" i="472"/>
  <c r="C43" i="472"/>
  <c r="C124" i="475"/>
  <c r="C108" i="475"/>
  <c r="C92" i="475"/>
  <c r="C76" i="475"/>
  <c r="C60" i="475"/>
  <c r="C44" i="475"/>
  <c r="C125" i="474"/>
  <c r="C109" i="474"/>
  <c r="C93" i="474"/>
  <c r="C77" i="474"/>
  <c r="C61" i="474"/>
  <c r="C45" i="474"/>
  <c r="C126" i="370"/>
  <c r="C110" i="370"/>
  <c r="C94" i="370"/>
  <c r="C78" i="370"/>
  <c r="C62" i="370"/>
  <c r="C46" i="370"/>
  <c r="C127" i="522"/>
  <c r="C111" i="522"/>
  <c r="C95" i="522"/>
  <c r="C79" i="522"/>
  <c r="C63" i="522"/>
  <c r="C47" i="522"/>
  <c r="C128" i="538"/>
  <c r="C112" i="538"/>
  <c r="C96" i="538"/>
  <c r="C80" i="538"/>
  <c r="C64" i="538"/>
  <c r="C48" i="538"/>
  <c r="C129" i="528"/>
  <c r="C113" i="528"/>
  <c r="C97" i="528"/>
  <c r="C81" i="528"/>
  <c r="C65" i="528"/>
  <c r="C49" i="528"/>
  <c r="F130" i="527"/>
  <c r="L130" i="527" s="1"/>
  <c r="I130" i="532" s="1"/>
  <c r="F114" i="527"/>
  <c r="L114" i="527" s="1"/>
  <c r="I114" i="532" s="1"/>
  <c r="F98" i="527"/>
  <c r="L98" i="527" s="1"/>
  <c r="I98" i="532" s="1"/>
  <c r="F82" i="527"/>
  <c r="L82" i="527" s="1"/>
  <c r="I82" i="532" s="1"/>
  <c r="F66" i="527"/>
  <c r="L66" i="527" s="1"/>
  <c r="I66" i="532" s="1"/>
  <c r="F50" i="527"/>
  <c r="L50" i="527" s="1"/>
  <c r="I50" i="532" s="1"/>
  <c r="F34" i="527"/>
  <c r="L34" i="527" s="1"/>
  <c r="I34" i="532" s="1"/>
  <c r="C81" i="522"/>
  <c r="C120" i="473"/>
  <c r="C104" i="473"/>
  <c r="C88" i="473"/>
  <c r="C72" i="473"/>
  <c r="C56" i="473"/>
  <c r="C40" i="473"/>
  <c r="C121" i="469"/>
  <c r="C105" i="469"/>
  <c r="C89" i="469"/>
  <c r="C73" i="469"/>
  <c r="C57" i="469"/>
  <c r="C41" i="469"/>
  <c r="C122" i="472"/>
  <c r="C106" i="472"/>
  <c r="C90" i="472"/>
  <c r="C74" i="472"/>
  <c r="C58" i="472"/>
  <c r="C42" i="472"/>
  <c r="C123" i="475"/>
  <c r="C107" i="475"/>
  <c r="C91" i="475"/>
  <c r="C75" i="475"/>
  <c r="C59" i="475"/>
  <c r="C43" i="475"/>
  <c r="C124" i="474"/>
  <c r="C108" i="474"/>
  <c r="C92" i="474"/>
  <c r="C76" i="474"/>
  <c r="C60" i="474"/>
  <c r="C44" i="474"/>
  <c r="C125" i="370"/>
  <c r="C109" i="370"/>
  <c r="C93" i="370"/>
  <c r="C77" i="370"/>
  <c r="C61" i="370"/>
  <c r="C45" i="370"/>
  <c r="C126" i="522"/>
  <c r="C110" i="522"/>
  <c r="C94" i="522"/>
  <c r="C78" i="522"/>
  <c r="C62" i="522"/>
  <c r="C46" i="522"/>
  <c r="C127" i="538"/>
  <c r="C111" i="538"/>
  <c r="C95" i="538"/>
  <c r="C79" i="538"/>
  <c r="C63" i="538"/>
  <c r="C47" i="538"/>
  <c r="C128" i="528"/>
  <c r="C112" i="528"/>
  <c r="C96" i="528"/>
  <c r="C80" i="528"/>
  <c r="C64" i="528"/>
  <c r="C48" i="528"/>
  <c r="F129" i="527"/>
  <c r="L129" i="527" s="1"/>
  <c r="I129" i="532" s="1"/>
  <c r="F113" i="527"/>
  <c r="L113" i="527" s="1"/>
  <c r="I113" i="532" s="1"/>
  <c r="F97" i="527"/>
  <c r="L97" i="527" s="1"/>
  <c r="I97" i="532" s="1"/>
  <c r="F81" i="527"/>
  <c r="L81" i="527" s="1"/>
  <c r="I81" i="532" s="1"/>
  <c r="F65" i="527"/>
  <c r="L65" i="527" s="1"/>
  <c r="I65" i="532" s="1"/>
  <c r="F49" i="527"/>
  <c r="L49" i="527" s="1"/>
  <c r="I49" i="532" s="1"/>
  <c r="C75" i="473"/>
  <c r="C113" i="522"/>
  <c r="C119" i="473"/>
  <c r="C103" i="473"/>
  <c r="C87" i="473"/>
  <c r="C71" i="473"/>
  <c r="C55" i="473"/>
  <c r="C39" i="473"/>
  <c r="C120" i="469"/>
  <c r="C104" i="469"/>
  <c r="C88" i="469"/>
  <c r="C72" i="469"/>
  <c r="C56" i="469"/>
  <c r="C40" i="469"/>
  <c r="C121" i="472"/>
  <c r="C105" i="472"/>
  <c r="C89" i="472"/>
  <c r="C73" i="472"/>
  <c r="C57" i="472"/>
  <c r="C41" i="472"/>
  <c r="C122" i="475"/>
  <c r="C106" i="475"/>
  <c r="C90" i="475"/>
  <c r="C74" i="475"/>
  <c r="C58" i="475"/>
  <c r="C42" i="475"/>
  <c r="C123" i="474"/>
  <c r="C107" i="474"/>
  <c r="C91" i="474"/>
  <c r="C75" i="474"/>
  <c r="C59" i="474"/>
  <c r="C43" i="474"/>
  <c r="C124" i="370"/>
  <c r="C108" i="370"/>
  <c r="C92" i="370"/>
  <c r="C76" i="370"/>
  <c r="C60" i="370"/>
  <c r="C44" i="370"/>
  <c r="C125" i="522"/>
  <c r="C109" i="522"/>
  <c r="C93" i="522"/>
  <c r="C77" i="522"/>
  <c r="C61" i="522"/>
  <c r="C45" i="522"/>
  <c r="C126" i="538"/>
  <c r="C110" i="538"/>
  <c r="C94" i="538"/>
  <c r="C78" i="538"/>
  <c r="C62" i="538"/>
  <c r="C46" i="538"/>
  <c r="C127" i="528"/>
  <c r="C111" i="528"/>
  <c r="C95" i="528"/>
  <c r="C79" i="528"/>
  <c r="C63" i="528"/>
  <c r="C47" i="528"/>
  <c r="F128" i="527"/>
  <c r="L128" i="527" s="1"/>
  <c r="I128" i="532" s="1"/>
  <c r="F112" i="527"/>
  <c r="L112" i="527" s="1"/>
  <c r="I112" i="532" s="1"/>
  <c r="F96" i="527"/>
  <c r="L96" i="527" s="1"/>
  <c r="I96" i="532" s="1"/>
  <c r="F80" i="527"/>
  <c r="L80" i="527" s="1"/>
  <c r="I80" i="532" s="1"/>
  <c r="F64" i="527"/>
  <c r="L64" i="527" s="1"/>
  <c r="I64" i="532" s="1"/>
  <c r="F48" i="527"/>
  <c r="L48" i="527" s="1"/>
  <c r="I48" i="532" s="1"/>
  <c r="C97" i="531"/>
  <c r="C91" i="473"/>
  <c r="AM31" i="473"/>
  <c r="AL32" i="473"/>
  <c r="AL33" i="473"/>
  <c r="AL34" i="473"/>
  <c r="AL35" i="473"/>
  <c r="AL36" i="473"/>
  <c r="AL37" i="473"/>
  <c r="AL38" i="473"/>
  <c r="AL39" i="473"/>
  <c r="AL40" i="473"/>
  <c r="AL41" i="473"/>
  <c r="AL42" i="473"/>
  <c r="AL43" i="473"/>
  <c r="AL44" i="473"/>
  <c r="AL45" i="473"/>
  <c r="AL46" i="473"/>
  <c r="AL47" i="473"/>
  <c r="AL48" i="473"/>
  <c r="AL49" i="473"/>
  <c r="AL50" i="473"/>
  <c r="AL51" i="473"/>
  <c r="AL52" i="473"/>
  <c r="AL53" i="473"/>
  <c r="AL54" i="473"/>
  <c r="AL55" i="473"/>
  <c r="AL56" i="473"/>
  <c r="AL57" i="473"/>
  <c r="AL58" i="473"/>
  <c r="AL59" i="473"/>
  <c r="AL60" i="473"/>
  <c r="AL61" i="473"/>
  <c r="AL62" i="473"/>
  <c r="AL63" i="473"/>
  <c r="AL64" i="473"/>
  <c r="AL65" i="473"/>
  <c r="AL66" i="473"/>
  <c r="AL67" i="473"/>
  <c r="AL68" i="473"/>
  <c r="AL69" i="473"/>
  <c r="AL70" i="473"/>
  <c r="AL71" i="473"/>
  <c r="AL72" i="473"/>
  <c r="AL73" i="473"/>
  <c r="AL74" i="473"/>
  <c r="AL75" i="473"/>
  <c r="AL76" i="473"/>
  <c r="AL77" i="473"/>
  <c r="AL78" i="473"/>
  <c r="AL79" i="473"/>
  <c r="AL80" i="473"/>
  <c r="AL81" i="473"/>
  <c r="AL82" i="473"/>
  <c r="AL83" i="473"/>
  <c r="AL84" i="473"/>
  <c r="AL85" i="473"/>
  <c r="AL86" i="473"/>
  <c r="AL87" i="473"/>
  <c r="AL88" i="473"/>
  <c r="AL89" i="473"/>
  <c r="AL90" i="473"/>
  <c r="AL91" i="473"/>
  <c r="AL92" i="473"/>
  <c r="AL93" i="473"/>
  <c r="AL94" i="473"/>
  <c r="AL95" i="473"/>
  <c r="AL96" i="473"/>
  <c r="AL97" i="473"/>
  <c r="AL98" i="473"/>
  <c r="AL99" i="473"/>
  <c r="AL100" i="473"/>
  <c r="AL101" i="473"/>
  <c r="AL102" i="473"/>
  <c r="AL103" i="473"/>
  <c r="AL104" i="473"/>
  <c r="AL105" i="473"/>
  <c r="AL106" i="473"/>
  <c r="AL107" i="473"/>
  <c r="AL108" i="473"/>
  <c r="AL109" i="473"/>
  <c r="AL110" i="473"/>
  <c r="AL111" i="473"/>
  <c r="AL112" i="473"/>
  <c r="AL113" i="473"/>
  <c r="AL114" i="473"/>
  <c r="AL115" i="473"/>
  <c r="AL116" i="473"/>
  <c r="AL117" i="473"/>
  <c r="AL118" i="473"/>
  <c r="AL119" i="473"/>
  <c r="AL120" i="473"/>
  <c r="AL121" i="473"/>
  <c r="AL122" i="473"/>
  <c r="AL123" i="473"/>
  <c r="AL124" i="473"/>
  <c r="AL125" i="473"/>
  <c r="AL126" i="473"/>
  <c r="AL127" i="473"/>
  <c r="AL128" i="473"/>
  <c r="AL129" i="473"/>
  <c r="AL130" i="473"/>
  <c r="AH32" i="473"/>
  <c r="AH33" i="473"/>
  <c r="AH34" i="473"/>
  <c r="AH35" i="473"/>
  <c r="AH36" i="473"/>
  <c r="AH37" i="473"/>
  <c r="AH38" i="473"/>
  <c r="AH39" i="473"/>
  <c r="AH40" i="473"/>
  <c r="AH41" i="473"/>
  <c r="AH42" i="473"/>
  <c r="AH43" i="473"/>
  <c r="AH44" i="473"/>
  <c r="AH45" i="473"/>
  <c r="AH46" i="473"/>
  <c r="AH47" i="473"/>
  <c r="AH48" i="473"/>
  <c r="AH49" i="473"/>
  <c r="AH50" i="473"/>
  <c r="AH51" i="473"/>
  <c r="AH52" i="473"/>
  <c r="AH53" i="473"/>
  <c r="AH54" i="473"/>
  <c r="AH55" i="473"/>
  <c r="AH56" i="473"/>
  <c r="AH57" i="473"/>
  <c r="AH58" i="473"/>
  <c r="AH59" i="473"/>
  <c r="AH60" i="473"/>
  <c r="AH61" i="473"/>
  <c r="AH62" i="473"/>
  <c r="AH63" i="473"/>
  <c r="AH64" i="473"/>
  <c r="AH65" i="473"/>
  <c r="AH66" i="473"/>
  <c r="AH67" i="473"/>
  <c r="AH68" i="473"/>
  <c r="AH69" i="473"/>
  <c r="AH70" i="473"/>
  <c r="AH71" i="473"/>
  <c r="AH72" i="473"/>
  <c r="AH73" i="473"/>
  <c r="AH74" i="473"/>
  <c r="AH75" i="473"/>
  <c r="AH76" i="473"/>
  <c r="AH77" i="473"/>
  <c r="AH78" i="473"/>
  <c r="AH79" i="473"/>
  <c r="AH80" i="473"/>
  <c r="AH81" i="473"/>
  <c r="AH82" i="473"/>
  <c r="AH83" i="473"/>
  <c r="AH84" i="473"/>
  <c r="AH85" i="473"/>
  <c r="AH86" i="473"/>
  <c r="AH87" i="473"/>
  <c r="AH88" i="473"/>
  <c r="AH89" i="473"/>
  <c r="AH90" i="473"/>
  <c r="AH91" i="473"/>
  <c r="AH92" i="473"/>
  <c r="AH93" i="473"/>
  <c r="AH94" i="473"/>
  <c r="AH95" i="473"/>
  <c r="AH96" i="473"/>
  <c r="AH97" i="473"/>
  <c r="AH98" i="473"/>
  <c r="AH99" i="473"/>
  <c r="AH100" i="473"/>
  <c r="AH101" i="473"/>
  <c r="AH102" i="473"/>
  <c r="AH103" i="473"/>
  <c r="AH104" i="473"/>
  <c r="AH105" i="473"/>
  <c r="AH106" i="473"/>
  <c r="AH107" i="473"/>
  <c r="AH108" i="473"/>
  <c r="AH109" i="473"/>
  <c r="AH110" i="473"/>
  <c r="AH111" i="473"/>
  <c r="AH112" i="473"/>
  <c r="AH113" i="473"/>
  <c r="AH114" i="473"/>
  <c r="AH115" i="473"/>
  <c r="AH116" i="473"/>
  <c r="AH117" i="473"/>
  <c r="AH118" i="473"/>
  <c r="AH119" i="473"/>
  <c r="AH120" i="473"/>
  <c r="AH121" i="473"/>
  <c r="AH122" i="473"/>
  <c r="AH123" i="473"/>
  <c r="AH124" i="473"/>
  <c r="AH125" i="473"/>
  <c r="AH126" i="473"/>
  <c r="AH127" i="473"/>
  <c r="AH128" i="473"/>
  <c r="AH129" i="473"/>
  <c r="AH130" i="473"/>
  <c r="AH31" i="473"/>
  <c r="AJ32" i="473"/>
  <c r="AK32" i="473"/>
  <c r="AJ33" i="473"/>
  <c r="AK33" i="473"/>
  <c r="AJ34" i="473"/>
  <c r="AK34" i="473"/>
  <c r="AJ35" i="473"/>
  <c r="AK35" i="473"/>
  <c r="AJ36" i="473"/>
  <c r="AK36" i="473"/>
  <c r="AJ37" i="473"/>
  <c r="AK37" i="473"/>
  <c r="AJ38" i="473"/>
  <c r="AK38" i="473"/>
  <c r="AJ39" i="473"/>
  <c r="AK39" i="473"/>
  <c r="AJ40" i="473"/>
  <c r="AK40" i="473"/>
  <c r="AJ41" i="473"/>
  <c r="AK41" i="473"/>
  <c r="AJ42" i="473"/>
  <c r="AK42" i="473"/>
  <c r="AJ43" i="473"/>
  <c r="AK43" i="473"/>
  <c r="AJ44" i="473"/>
  <c r="AK44" i="473"/>
  <c r="AJ45" i="473"/>
  <c r="AK45" i="473"/>
  <c r="AJ46" i="473"/>
  <c r="AK46" i="473"/>
  <c r="AJ47" i="473"/>
  <c r="AK47" i="473"/>
  <c r="AJ48" i="473"/>
  <c r="AK48" i="473"/>
  <c r="AJ49" i="473"/>
  <c r="AK49" i="473"/>
  <c r="AJ50" i="473"/>
  <c r="AK50" i="473"/>
  <c r="AJ51" i="473"/>
  <c r="AK51" i="473"/>
  <c r="AJ52" i="473"/>
  <c r="AK52" i="473"/>
  <c r="AJ53" i="473"/>
  <c r="AK53" i="473"/>
  <c r="AJ54" i="473"/>
  <c r="AK54" i="473"/>
  <c r="AJ55" i="473"/>
  <c r="AK55" i="473"/>
  <c r="AJ56" i="473"/>
  <c r="AK56" i="473"/>
  <c r="AJ57" i="473"/>
  <c r="AK57" i="473"/>
  <c r="AJ58" i="473"/>
  <c r="AK58" i="473"/>
  <c r="AJ59" i="473"/>
  <c r="AK59" i="473"/>
  <c r="AJ60" i="473"/>
  <c r="AK60" i="473"/>
  <c r="AJ61" i="473"/>
  <c r="AK61" i="473"/>
  <c r="AJ62" i="473"/>
  <c r="AK62" i="473"/>
  <c r="AJ63" i="473"/>
  <c r="AK63" i="473"/>
  <c r="AJ64" i="473"/>
  <c r="AK64" i="473"/>
  <c r="AJ65" i="473"/>
  <c r="AK65" i="473"/>
  <c r="AJ66" i="473"/>
  <c r="AK66" i="473"/>
  <c r="AJ67" i="473"/>
  <c r="AK67" i="473"/>
  <c r="AJ68" i="473"/>
  <c r="AK68" i="473"/>
  <c r="AJ69" i="473"/>
  <c r="AK69" i="473"/>
  <c r="AJ70" i="473"/>
  <c r="AK70" i="473"/>
  <c r="AJ71" i="473"/>
  <c r="AK71" i="473"/>
  <c r="AJ72" i="473"/>
  <c r="AK72" i="473"/>
  <c r="AJ73" i="473"/>
  <c r="AK73" i="473"/>
  <c r="AJ74" i="473"/>
  <c r="AK74" i="473"/>
  <c r="AJ75" i="473"/>
  <c r="AK75" i="473"/>
  <c r="AJ76" i="473"/>
  <c r="AK76" i="473"/>
  <c r="AJ77" i="473"/>
  <c r="AK77" i="473"/>
  <c r="AJ78" i="473"/>
  <c r="AK78" i="473"/>
  <c r="AJ79" i="473"/>
  <c r="AK79" i="473"/>
  <c r="AJ80" i="473"/>
  <c r="AK80" i="473"/>
  <c r="AJ81" i="473"/>
  <c r="AK81" i="473"/>
  <c r="AJ82" i="473"/>
  <c r="AK82" i="473"/>
  <c r="AJ83" i="473"/>
  <c r="AK83" i="473"/>
  <c r="AJ84" i="473"/>
  <c r="AK84" i="473"/>
  <c r="AJ85" i="473"/>
  <c r="AK85" i="473"/>
  <c r="AJ86" i="473"/>
  <c r="AK86" i="473"/>
  <c r="AJ87" i="473"/>
  <c r="AK87" i="473"/>
  <c r="AJ88" i="473"/>
  <c r="AK88" i="473"/>
  <c r="AJ89" i="473"/>
  <c r="AK89" i="473"/>
  <c r="AJ90" i="473"/>
  <c r="AK90" i="473"/>
  <c r="AJ91" i="473"/>
  <c r="AK91" i="473"/>
  <c r="AJ92" i="473"/>
  <c r="AK92" i="473"/>
  <c r="AJ93" i="473"/>
  <c r="AK93" i="473"/>
  <c r="AJ94" i="473"/>
  <c r="AK94" i="473"/>
  <c r="AJ95" i="473"/>
  <c r="AK95" i="473"/>
  <c r="AJ96" i="473"/>
  <c r="AK96" i="473"/>
  <c r="AJ97" i="473"/>
  <c r="AK97" i="473"/>
  <c r="AJ98" i="473"/>
  <c r="AK98" i="473"/>
  <c r="AJ99" i="473"/>
  <c r="AK99" i="473"/>
  <c r="AJ100" i="473"/>
  <c r="AK100" i="473"/>
  <c r="AJ101" i="473"/>
  <c r="AK101" i="473"/>
  <c r="AJ102" i="473"/>
  <c r="AK102" i="473"/>
  <c r="AJ103" i="473"/>
  <c r="AK103" i="473"/>
  <c r="AJ104" i="473"/>
  <c r="AK104" i="473"/>
  <c r="AJ105" i="473"/>
  <c r="AK105" i="473"/>
  <c r="AJ106" i="473"/>
  <c r="AK106" i="473"/>
  <c r="AJ107" i="473"/>
  <c r="AK107" i="473"/>
  <c r="AJ108" i="473"/>
  <c r="AK108" i="473"/>
  <c r="AJ109" i="473"/>
  <c r="AK109" i="473"/>
  <c r="AJ110" i="473"/>
  <c r="AK110" i="473"/>
  <c r="AJ111" i="473"/>
  <c r="AK111" i="473"/>
  <c r="AJ112" i="473"/>
  <c r="AK112" i="473"/>
  <c r="AJ113" i="473"/>
  <c r="AK113" i="473"/>
  <c r="AJ114" i="473"/>
  <c r="AK114" i="473"/>
  <c r="AJ115" i="473"/>
  <c r="AK115" i="473"/>
  <c r="AJ116" i="473"/>
  <c r="AK116" i="473"/>
  <c r="AJ117" i="473"/>
  <c r="AK117" i="473"/>
  <c r="AJ118" i="473"/>
  <c r="AK118" i="473"/>
  <c r="AJ119" i="473"/>
  <c r="AK119" i="473"/>
  <c r="AJ120" i="473"/>
  <c r="AK120" i="473"/>
  <c r="AJ121" i="473"/>
  <c r="AK121" i="473"/>
  <c r="AJ122" i="473"/>
  <c r="AK122" i="473"/>
  <c r="AJ123" i="473"/>
  <c r="AK123" i="473"/>
  <c r="AJ124" i="473"/>
  <c r="AK124" i="473"/>
  <c r="AJ125" i="473"/>
  <c r="AK125" i="473"/>
  <c r="AJ126" i="473"/>
  <c r="AK126" i="473"/>
  <c r="AJ127" i="473"/>
  <c r="AK127" i="473"/>
  <c r="AJ128" i="473"/>
  <c r="AK128" i="473"/>
  <c r="AJ129" i="473"/>
  <c r="AK129" i="473"/>
  <c r="AJ130" i="473"/>
  <c r="AK130" i="473"/>
  <c r="AJ31" i="473"/>
  <c r="AK31" i="473"/>
  <c r="K12" i="473"/>
  <c r="K13" i="473"/>
  <c r="K14" i="473"/>
  <c r="J13" i="473"/>
  <c r="J14" i="473"/>
  <c r="J9" i="473" l="1"/>
  <c r="K9" i="473"/>
  <c r="G6" i="474" l="1"/>
  <c r="G7" i="474"/>
  <c r="G8" i="474"/>
  <c r="F6" i="474"/>
  <c r="F7" i="474"/>
  <c r="F8" i="474"/>
  <c r="AK32" i="477"/>
  <c r="AL32" i="477"/>
  <c r="AM32" i="477"/>
  <c r="AN32" i="477"/>
  <c r="AO32" i="477"/>
  <c r="AQ32" i="477"/>
  <c r="AR32" i="477"/>
  <c r="AS32" i="477"/>
  <c r="AT32" i="477"/>
  <c r="AU32" i="477"/>
  <c r="AV32" i="477"/>
  <c r="AW32" i="477"/>
  <c r="AX32" i="477"/>
  <c r="AY32" i="477"/>
  <c r="AZ32" i="477"/>
  <c r="BA32" i="477"/>
  <c r="BB32" i="477"/>
  <c r="BC32" i="477"/>
  <c r="BD32" i="477"/>
  <c r="BE32" i="477"/>
  <c r="BG32" i="477"/>
  <c r="BH32" i="477"/>
  <c r="BI32" i="477"/>
  <c r="BJ32" i="477"/>
  <c r="AK33" i="477"/>
  <c r="AL33" i="477"/>
  <c r="AM33" i="477"/>
  <c r="AN33" i="477"/>
  <c r="AO33" i="477"/>
  <c r="AQ33" i="477"/>
  <c r="AR33" i="477"/>
  <c r="AS33" i="477"/>
  <c r="AT33" i="477"/>
  <c r="AU33" i="477"/>
  <c r="AV33" i="477"/>
  <c r="AW33" i="477"/>
  <c r="AX33" i="477"/>
  <c r="AY33" i="477"/>
  <c r="AZ33" i="477"/>
  <c r="BA33" i="477"/>
  <c r="BB33" i="477"/>
  <c r="BC33" i="477"/>
  <c r="BD33" i="477"/>
  <c r="BE33" i="477"/>
  <c r="BG33" i="477"/>
  <c r="BH33" i="477"/>
  <c r="BI33" i="477"/>
  <c r="BJ33" i="477"/>
  <c r="AK34" i="477"/>
  <c r="AL34" i="477"/>
  <c r="AM34" i="477"/>
  <c r="AN34" i="477"/>
  <c r="AO34" i="477"/>
  <c r="AQ34" i="477"/>
  <c r="AR34" i="477"/>
  <c r="AS34" i="477"/>
  <c r="AT34" i="477"/>
  <c r="AU34" i="477"/>
  <c r="AV34" i="477"/>
  <c r="AW34" i="477"/>
  <c r="AX34" i="477"/>
  <c r="AY34" i="477"/>
  <c r="AZ34" i="477"/>
  <c r="BA34" i="477"/>
  <c r="BB34" i="477"/>
  <c r="BC34" i="477"/>
  <c r="BD34" i="477"/>
  <c r="BE34" i="477"/>
  <c r="BG34" i="477"/>
  <c r="BH34" i="477"/>
  <c r="BI34" i="477"/>
  <c r="BJ34" i="477"/>
  <c r="AK35" i="477"/>
  <c r="AL35" i="477"/>
  <c r="AM35" i="477"/>
  <c r="AN35" i="477"/>
  <c r="AO35" i="477"/>
  <c r="AQ35" i="477"/>
  <c r="AR35" i="477"/>
  <c r="AS35" i="477"/>
  <c r="AT35" i="477"/>
  <c r="AU35" i="477"/>
  <c r="AV35" i="477"/>
  <c r="AW35" i="477"/>
  <c r="AX35" i="477"/>
  <c r="AY35" i="477"/>
  <c r="AZ35" i="477"/>
  <c r="BA35" i="477"/>
  <c r="BB35" i="477"/>
  <c r="BC35" i="477"/>
  <c r="BD35" i="477"/>
  <c r="BE35" i="477"/>
  <c r="BG35" i="477"/>
  <c r="BH35" i="477"/>
  <c r="BI35" i="477"/>
  <c r="BJ35" i="477"/>
  <c r="AK36" i="477"/>
  <c r="AL36" i="477"/>
  <c r="AM36" i="477"/>
  <c r="AN36" i="477"/>
  <c r="AO36" i="477"/>
  <c r="AQ36" i="477"/>
  <c r="AR36" i="477"/>
  <c r="AS36" i="477"/>
  <c r="AT36" i="477"/>
  <c r="AU36" i="477"/>
  <c r="AV36" i="477"/>
  <c r="AW36" i="477"/>
  <c r="AX36" i="477"/>
  <c r="AY36" i="477"/>
  <c r="AZ36" i="477"/>
  <c r="BA36" i="477"/>
  <c r="BB36" i="477"/>
  <c r="BC36" i="477"/>
  <c r="BD36" i="477"/>
  <c r="BE36" i="477"/>
  <c r="BG36" i="477"/>
  <c r="BH36" i="477"/>
  <c r="BI36" i="477"/>
  <c r="BJ36" i="477"/>
  <c r="AK37" i="477"/>
  <c r="AL37" i="477"/>
  <c r="AM37" i="477"/>
  <c r="AN37" i="477"/>
  <c r="AO37" i="477"/>
  <c r="AQ37" i="477"/>
  <c r="AR37" i="477"/>
  <c r="AS37" i="477"/>
  <c r="AT37" i="477"/>
  <c r="AU37" i="477"/>
  <c r="AV37" i="477"/>
  <c r="AW37" i="477"/>
  <c r="AX37" i="477"/>
  <c r="AY37" i="477"/>
  <c r="AZ37" i="477"/>
  <c r="BA37" i="477"/>
  <c r="BB37" i="477"/>
  <c r="BC37" i="477"/>
  <c r="BD37" i="477"/>
  <c r="BE37" i="477"/>
  <c r="BG37" i="477"/>
  <c r="BH37" i="477"/>
  <c r="BI37" i="477"/>
  <c r="BJ37" i="477"/>
  <c r="AK38" i="477"/>
  <c r="AL38" i="477"/>
  <c r="AM38" i="477"/>
  <c r="AN38" i="477"/>
  <c r="AO38" i="477"/>
  <c r="AQ38" i="477"/>
  <c r="AR38" i="477"/>
  <c r="AS38" i="477"/>
  <c r="AT38" i="477"/>
  <c r="AU38" i="477"/>
  <c r="AV38" i="477"/>
  <c r="AW38" i="477"/>
  <c r="AX38" i="477"/>
  <c r="AY38" i="477"/>
  <c r="AZ38" i="477"/>
  <c r="BA38" i="477"/>
  <c r="BB38" i="477"/>
  <c r="BC38" i="477"/>
  <c r="BD38" i="477"/>
  <c r="BE38" i="477"/>
  <c r="BG38" i="477"/>
  <c r="BH38" i="477"/>
  <c r="BI38" i="477"/>
  <c r="BJ38" i="477"/>
  <c r="AK39" i="477"/>
  <c r="AL39" i="477"/>
  <c r="AM39" i="477"/>
  <c r="AN39" i="477"/>
  <c r="AO39" i="477"/>
  <c r="AQ39" i="477"/>
  <c r="AR39" i="477"/>
  <c r="AS39" i="477"/>
  <c r="AT39" i="477"/>
  <c r="AU39" i="477"/>
  <c r="AV39" i="477"/>
  <c r="AW39" i="477"/>
  <c r="AX39" i="477"/>
  <c r="AY39" i="477"/>
  <c r="AZ39" i="477"/>
  <c r="BA39" i="477"/>
  <c r="BB39" i="477"/>
  <c r="BC39" i="477"/>
  <c r="BD39" i="477"/>
  <c r="BE39" i="477"/>
  <c r="BG39" i="477"/>
  <c r="BH39" i="477"/>
  <c r="BI39" i="477"/>
  <c r="BJ39" i="477"/>
  <c r="AK40" i="477"/>
  <c r="AL40" i="477"/>
  <c r="AM40" i="477"/>
  <c r="AN40" i="477"/>
  <c r="AO40" i="477"/>
  <c r="AQ40" i="477"/>
  <c r="AR40" i="477"/>
  <c r="AS40" i="477"/>
  <c r="AT40" i="477"/>
  <c r="AU40" i="477"/>
  <c r="AV40" i="477"/>
  <c r="AW40" i="477"/>
  <c r="AX40" i="477"/>
  <c r="AY40" i="477"/>
  <c r="AZ40" i="477"/>
  <c r="BA40" i="477"/>
  <c r="BB40" i="477"/>
  <c r="BC40" i="477"/>
  <c r="BD40" i="477"/>
  <c r="BE40" i="477"/>
  <c r="BG40" i="477"/>
  <c r="BH40" i="477"/>
  <c r="BI40" i="477"/>
  <c r="BJ40" i="477"/>
  <c r="AK41" i="477"/>
  <c r="AL41" i="477"/>
  <c r="AM41" i="477"/>
  <c r="AN41" i="477"/>
  <c r="AO41" i="477"/>
  <c r="AQ41" i="477"/>
  <c r="AR41" i="477"/>
  <c r="AS41" i="477"/>
  <c r="AT41" i="477"/>
  <c r="AU41" i="477"/>
  <c r="AV41" i="477"/>
  <c r="AW41" i="477"/>
  <c r="AX41" i="477"/>
  <c r="AY41" i="477"/>
  <c r="AZ41" i="477"/>
  <c r="BA41" i="477"/>
  <c r="BB41" i="477"/>
  <c r="BC41" i="477"/>
  <c r="BD41" i="477"/>
  <c r="BE41" i="477"/>
  <c r="BG41" i="477"/>
  <c r="BH41" i="477"/>
  <c r="BI41" i="477"/>
  <c r="BJ41" i="477"/>
  <c r="AK42" i="477"/>
  <c r="AL42" i="477"/>
  <c r="AM42" i="477"/>
  <c r="AN42" i="477"/>
  <c r="AO42" i="477"/>
  <c r="AQ42" i="477"/>
  <c r="AR42" i="477"/>
  <c r="AS42" i="477"/>
  <c r="AT42" i="477"/>
  <c r="AU42" i="477"/>
  <c r="AV42" i="477"/>
  <c r="AW42" i="477"/>
  <c r="AX42" i="477"/>
  <c r="AY42" i="477"/>
  <c r="AZ42" i="477"/>
  <c r="BA42" i="477"/>
  <c r="BB42" i="477"/>
  <c r="BC42" i="477"/>
  <c r="BD42" i="477"/>
  <c r="BE42" i="477"/>
  <c r="BG42" i="477"/>
  <c r="BH42" i="477"/>
  <c r="BI42" i="477"/>
  <c r="BJ42" i="477"/>
  <c r="AK43" i="477"/>
  <c r="AL43" i="477"/>
  <c r="AM43" i="477"/>
  <c r="AN43" i="477"/>
  <c r="AO43" i="477"/>
  <c r="AQ43" i="477"/>
  <c r="AR43" i="477"/>
  <c r="AS43" i="477"/>
  <c r="AT43" i="477"/>
  <c r="AU43" i="477"/>
  <c r="AV43" i="477"/>
  <c r="AW43" i="477"/>
  <c r="AX43" i="477"/>
  <c r="AY43" i="477"/>
  <c r="AZ43" i="477"/>
  <c r="BA43" i="477"/>
  <c r="BB43" i="477"/>
  <c r="BC43" i="477"/>
  <c r="BD43" i="477"/>
  <c r="BE43" i="477"/>
  <c r="BG43" i="477"/>
  <c r="BH43" i="477"/>
  <c r="BI43" i="477"/>
  <c r="BJ43" i="477"/>
  <c r="AK44" i="477"/>
  <c r="AL44" i="477"/>
  <c r="AM44" i="477"/>
  <c r="AN44" i="477"/>
  <c r="AO44" i="477"/>
  <c r="AQ44" i="477"/>
  <c r="AR44" i="477"/>
  <c r="AS44" i="477"/>
  <c r="AT44" i="477"/>
  <c r="AU44" i="477"/>
  <c r="AV44" i="477"/>
  <c r="AW44" i="477"/>
  <c r="AX44" i="477"/>
  <c r="AY44" i="477"/>
  <c r="AZ44" i="477"/>
  <c r="BA44" i="477"/>
  <c r="BB44" i="477"/>
  <c r="BC44" i="477"/>
  <c r="BD44" i="477"/>
  <c r="BE44" i="477"/>
  <c r="BG44" i="477"/>
  <c r="BH44" i="477"/>
  <c r="BI44" i="477"/>
  <c r="BJ44" i="477"/>
  <c r="AK45" i="477"/>
  <c r="AL45" i="477"/>
  <c r="AM45" i="477"/>
  <c r="AN45" i="477"/>
  <c r="AO45" i="477"/>
  <c r="AQ45" i="477"/>
  <c r="AR45" i="477"/>
  <c r="AS45" i="477"/>
  <c r="AT45" i="477"/>
  <c r="AU45" i="477"/>
  <c r="AV45" i="477"/>
  <c r="AW45" i="477"/>
  <c r="AX45" i="477"/>
  <c r="AY45" i="477"/>
  <c r="AZ45" i="477"/>
  <c r="BA45" i="477"/>
  <c r="BB45" i="477"/>
  <c r="BC45" i="477"/>
  <c r="BD45" i="477"/>
  <c r="BE45" i="477"/>
  <c r="BG45" i="477"/>
  <c r="BH45" i="477"/>
  <c r="BI45" i="477"/>
  <c r="BJ45" i="477"/>
  <c r="AK46" i="477"/>
  <c r="AL46" i="477"/>
  <c r="AM46" i="477"/>
  <c r="AN46" i="477"/>
  <c r="AO46" i="477"/>
  <c r="AQ46" i="477"/>
  <c r="AR46" i="477"/>
  <c r="AS46" i="477"/>
  <c r="AT46" i="477"/>
  <c r="AU46" i="477"/>
  <c r="AV46" i="477"/>
  <c r="AW46" i="477"/>
  <c r="AX46" i="477"/>
  <c r="AY46" i="477"/>
  <c r="AZ46" i="477"/>
  <c r="BA46" i="477"/>
  <c r="BB46" i="477"/>
  <c r="BC46" i="477"/>
  <c r="BD46" i="477"/>
  <c r="BE46" i="477"/>
  <c r="BG46" i="477"/>
  <c r="BH46" i="477"/>
  <c r="BI46" i="477"/>
  <c r="BJ46" i="477"/>
  <c r="AK47" i="477"/>
  <c r="AL47" i="477"/>
  <c r="AM47" i="477"/>
  <c r="AN47" i="477"/>
  <c r="AO47" i="477"/>
  <c r="AQ47" i="477"/>
  <c r="AR47" i="477"/>
  <c r="AS47" i="477"/>
  <c r="AT47" i="477"/>
  <c r="AU47" i="477"/>
  <c r="AV47" i="477"/>
  <c r="AW47" i="477"/>
  <c r="AX47" i="477"/>
  <c r="AY47" i="477"/>
  <c r="AZ47" i="477"/>
  <c r="BA47" i="477"/>
  <c r="BB47" i="477"/>
  <c r="BC47" i="477"/>
  <c r="BD47" i="477"/>
  <c r="BE47" i="477"/>
  <c r="BG47" i="477"/>
  <c r="BH47" i="477"/>
  <c r="BI47" i="477"/>
  <c r="BJ47" i="477"/>
  <c r="AK48" i="477"/>
  <c r="AL48" i="477"/>
  <c r="AM48" i="477"/>
  <c r="AN48" i="477"/>
  <c r="AO48" i="477"/>
  <c r="AQ48" i="477"/>
  <c r="AR48" i="477"/>
  <c r="AS48" i="477"/>
  <c r="AT48" i="477"/>
  <c r="AU48" i="477"/>
  <c r="AV48" i="477"/>
  <c r="AW48" i="477"/>
  <c r="AX48" i="477"/>
  <c r="AY48" i="477"/>
  <c r="AZ48" i="477"/>
  <c r="BA48" i="477"/>
  <c r="BB48" i="477"/>
  <c r="BC48" i="477"/>
  <c r="BD48" i="477"/>
  <c r="BE48" i="477"/>
  <c r="BG48" i="477"/>
  <c r="BH48" i="477"/>
  <c r="BI48" i="477"/>
  <c r="BJ48" i="477"/>
  <c r="AK49" i="477"/>
  <c r="AL49" i="477"/>
  <c r="AM49" i="477"/>
  <c r="AN49" i="477"/>
  <c r="AO49" i="477"/>
  <c r="AQ49" i="477"/>
  <c r="AR49" i="477"/>
  <c r="AS49" i="477"/>
  <c r="AT49" i="477"/>
  <c r="AU49" i="477"/>
  <c r="AV49" i="477"/>
  <c r="AW49" i="477"/>
  <c r="AX49" i="477"/>
  <c r="AY49" i="477"/>
  <c r="AZ49" i="477"/>
  <c r="BA49" i="477"/>
  <c r="BB49" i="477"/>
  <c r="BC49" i="477"/>
  <c r="BD49" i="477"/>
  <c r="BE49" i="477"/>
  <c r="BG49" i="477"/>
  <c r="BH49" i="477"/>
  <c r="BI49" i="477"/>
  <c r="BJ49" i="477"/>
  <c r="AK50" i="477"/>
  <c r="AL50" i="477"/>
  <c r="AM50" i="477"/>
  <c r="AN50" i="477"/>
  <c r="AO50" i="477"/>
  <c r="AQ50" i="477"/>
  <c r="AR50" i="477"/>
  <c r="AS50" i="477"/>
  <c r="AT50" i="477"/>
  <c r="AU50" i="477"/>
  <c r="AV50" i="477"/>
  <c r="AW50" i="477"/>
  <c r="AX50" i="477"/>
  <c r="AY50" i="477"/>
  <c r="AZ50" i="477"/>
  <c r="BA50" i="477"/>
  <c r="BB50" i="477"/>
  <c r="BC50" i="477"/>
  <c r="BD50" i="477"/>
  <c r="BE50" i="477"/>
  <c r="BG50" i="477"/>
  <c r="BH50" i="477"/>
  <c r="BI50" i="477"/>
  <c r="BJ50" i="477"/>
  <c r="AK51" i="477"/>
  <c r="AL51" i="477"/>
  <c r="AM51" i="477"/>
  <c r="AN51" i="477"/>
  <c r="AO51" i="477"/>
  <c r="AQ51" i="477"/>
  <c r="AR51" i="477"/>
  <c r="AS51" i="477"/>
  <c r="AT51" i="477"/>
  <c r="AU51" i="477"/>
  <c r="AV51" i="477"/>
  <c r="AW51" i="477"/>
  <c r="AX51" i="477"/>
  <c r="AY51" i="477"/>
  <c r="AZ51" i="477"/>
  <c r="BA51" i="477"/>
  <c r="BB51" i="477"/>
  <c r="BC51" i="477"/>
  <c r="BD51" i="477"/>
  <c r="BE51" i="477"/>
  <c r="BG51" i="477"/>
  <c r="BH51" i="477"/>
  <c r="BI51" i="477"/>
  <c r="BJ51" i="477"/>
  <c r="AK52" i="477"/>
  <c r="AL52" i="477"/>
  <c r="AM52" i="477"/>
  <c r="AN52" i="477"/>
  <c r="AO52" i="477"/>
  <c r="AQ52" i="477"/>
  <c r="AR52" i="477"/>
  <c r="AS52" i="477"/>
  <c r="AT52" i="477"/>
  <c r="AU52" i="477"/>
  <c r="AV52" i="477"/>
  <c r="AW52" i="477"/>
  <c r="AX52" i="477"/>
  <c r="AY52" i="477"/>
  <c r="AZ52" i="477"/>
  <c r="BA52" i="477"/>
  <c r="BB52" i="477"/>
  <c r="BC52" i="477"/>
  <c r="BD52" i="477"/>
  <c r="BE52" i="477"/>
  <c r="BG52" i="477"/>
  <c r="BH52" i="477"/>
  <c r="BI52" i="477"/>
  <c r="BJ52" i="477"/>
  <c r="AK53" i="477"/>
  <c r="AL53" i="477"/>
  <c r="AM53" i="477"/>
  <c r="AN53" i="477"/>
  <c r="AO53" i="477"/>
  <c r="AQ53" i="477"/>
  <c r="AR53" i="477"/>
  <c r="AS53" i="477"/>
  <c r="AT53" i="477"/>
  <c r="AU53" i="477"/>
  <c r="AV53" i="477"/>
  <c r="AW53" i="477"/>
  <c r="AX53" i="477"/>
  <c r="AY53" i="477"/>
  <c r="AZ53" i="477"/>
  <c r="BA53" i="477"/>
  <c r="BB53" i="477"/>
  <c r="BC53" i="477"/>
  <c r="BD53" i="477"/>
  <c r="BE53" i="477"/>
  <c r="BG53" i="477"/>
  <c r="BH53" i="477"/>
  <c r="BI53" i="477"/>
  <c r="BJ53" i="477"/>
  <c r="AK54" i="477"/>
  <c r="AL54" i="477"/>
  <c r="AM54" i="477"/>
  <c r="AN54" i="477"/>
  <c r="AO54" i="477"/>
  <c r="AQ54" i="477"/>
  <c r="AR54" i="477"/>
  <c r="AS54" i="477"/>
  <c r="AT54" i="477"/>
  <c r="AU54" i="477"/>
  <c r="AV54" i="477"/>
  <c r="AW54" i="477"/>
  <c r="AX54" i="477"/>
  <c r="AY54" i="477"/>
  <c r="AZ54" i="477"/>
  <c r="BA54" i="477"/>
  <c r="BB54" i="477"/>
  <c r="BC54" i="477"/>
  <c r="BD54" i="477"/>
  <c r="BE54" i="477"/>
  <c r="BG54" i="477"/>
  <c r="BH54" i="477"/>
  <c r="BI54" i="477"/>
  <c r="BJ54" i="477"/>
  <c r="AK55" i="477"/>
  <c r="AL55" i="477"/>
  <c r="AM55" i="477"/>
  <c r="AN55" i="477"/>
  <c r="AO55" i="477"/>
  <c r="AQ55" i="477"/>
  <c r="AR55" i="477"/>
  <c r="AS55" i="477"/>
  <c r="AT55" i="477"/>
  <c r="AU55" i="477"/>
  <c r="AV55" i="477"/>
  <c r="AW55" i="477"/>
  <c r="AX55" i="477"/>
  <c r="AY55" i="477"/>
  <c r="AZ55" i="477"/>
  <c r="BA55" i="477"/>
  <c r="BB55" i="477"/>
  <c r="BC55" i="477"/>
  <c r="BD55" i="477"/>
  <c r="BE55" i="477"/>
  <c r="BG55" i="477"/>
  <c r="BH55" i="477"/>
  <c r="BI55" i="477"/>
  <c r="BJ55" i="477"/>
  <c r="AK56" i="477"/>
  <c r="AL56" i="477"/>
  <c r="AM56" i="477"/>
  <c r="AN56" i="477"/>
  <c r="AO56" i="477"/>
  <c r="AQ56" i="477"/>
  <c r="AR56" i="477"/>
  <c r="AS56" i="477"/>
  <c r="AT56" i="477"/>
  <c r="AU56" i="477"/>
  <c r="AV56" i="477"/>
  <c r="AW56" i="477"/>
  <c r="AX56" i="477"/>
  <c r="AY56" i="477"/>
  <c r="AZ56" i="477"/>
  <c r="BA56" i="477"/>
  <c r="BB56" i="477"/>
  <c r="BC56" i="477"/>
  <c r="BD56" i="477"/>
  <c r="BE56" i="477"/>
  <c r="BG56" i="477"/>
  <c r="BH56" i="477"/>
  <c r="BI56" i="477"/>
  <c r="BJ56" i="477"/>
  <c r="AK57" i="477"/>
  <c r="AL57" i="477"/>
  <c r="AM57" i="477"/>
  <c r="AN57" i="477"/>
  <c r="AO57" i="477"/>
  <c r="AQ57" i="477"/>
  <c r="AR57" i="477"/>
  <c r="AS57" i="477"/>
  <c r="AT57" i="477"/>
  <c r="AU57" i="477"/>
  <c r="AV57" i="477"/>
  <c r="AW57" i="477"/>
  <c r="AX57" i="477"/>
  <c r="AY57" i="477"/>
  <c r="AZ57" i="477"/>
  <c r="BA57" i="477"/>
  <c r="BB57" i="477"/>
  <c r="BC57" i="477"/>
  <c r="BD57" i="477"/>
  <c r="BE57" i="477"/>
  <c r="BG57" i="477"/>
  <c r="BH57" i="477"/>
  <c r="BI57" i="477"/>
  <c r="BJ57" i="477"/>
  <c r="AK58" i="477"/>
  <c r="AL58" i="477"/>
  <c r="AM58" i="477"/>
  <c r="AN58" i="477"/>
  <c r="AO58" i="477"/>
  <c r="AQ58" i="477"/>
  <c r="AR58" i="477"/>
  <c r="AS58" i="477"/>
  <c r="AT58" i="477"/>
  <c r="AU58" i="477"/>
  <c r="AV58" i="477"/>
  <c r="AW58" i="477"/>
  <c r="AX58" i="477"/>
  <c r="AY58" i="477"/>
  <c r="AZ58" i="477"/>
  <c r="BA58" i="477"/>
  <c r="BB58" i="477"/>
  <c r="BC58" i="477"/>
  <c r="BD58" i="477"/>
  <c r="BE58" i="477"/>
  <c r="BG58" i="477"/>
  <c r="BH58" i="477"/>
  <c r="BI58" i="477"/>
  <c r="BJ58" i="477"/>
  <c r="AK59" i="477"/>
  <c r="AL59" i="477"/>
  <c r="AM59" i="477"/>
  <c r="AN59" i="477"/>
  <c r="AO59" i="477"/>
  <c r="AQ59" i="477"/>
  <c r="AR59" i="477"/>
  <c r="AS59" i="477"/>
  <c r="AT59" i="477"/>
  <c r="AU59" i="477"/>
  <c r="AV59" i="477"/>
  <c r="AW59" i="477"/>
  <c r="AX59" i="477"/>
  <c r="AY59" i="477"/>
  <c r="AZ59" i="477"/>
  <c r="BA59" i="477"/>
  <c r="BB59" i="477"/>
  <c r="BC59" i="477"/>
  <c r="BD59" i="477"/>
  <c r="BE59" i="477"/>
  <c r="BG59" i="477"/>
  <c r="BH59" i="477"/>
  <c r="BI59" i="477"/>
  <c r="BJ59" i="477"/>
  <c r="AK60" i="477"/>
  <c r="AL60" i="477"/>
  <c r="AM60" i="477"/>
  <c r="AN60" i="477"/>
  <c r="AO60" i="477"/>
  <c r="AQ60" i="477"/>
  <c r="AR60" i="477"/>
  <c r="AS60" i="477"/>
  <c r="AT60" i="477"/>
  <c r="AU60" i="477"/>
  <c r="AV60" i="477"/>
  <c r="AW60" i="477"/>
  <c r="AX60" i="477"/>
  <c r="AY60" i="477"/>
  <c r="AZ60" i="477"/>
  <c r="BA60" i="477"/>
  <c r="BB60" i="477"/>
  <c r="BC60" i="477"/>
  <c r="BD60" i="477"/>
  <c r="BE60" i="477"/>
  <c r="BG60" i="477"/>
  <c r="BH60" i="477"/>
  <c r="BI60" i="477"/>
  <c r="BJ60" i="477"/>
  <c r="AK61" i="477"/>
  <c r="AL61" i="477"/>
  <c r="AM61" i="477"/>
  <c r="AN61" i="477"/>
  <c r="AO61" i="477"/>
  <c r="AQ61" i="477"/>
  <c r="AR61" i="477"/>
  <c r="AS61" i="477"/>
  <c r="AT61" i="477"/>
  <c r="AU61" i="477"/>
  <c r="AV61" i="477"/>
  <c r="AW61" i="477"/>
  <c r="AX61" i="477"/>
  <c r="AY61" i="477"/>
  <c r="AZ61" i="477"/>
  <c r="BA61" i="477"/>
  <c r="BB61" i="477"/>
  <c r="BC61" i="477"/>
  <c r="BD61" i="477"/>
  <c r="BE61" i="477"/>
  <c r="BG61" i="477"/>
  <c r="BH61" i="477"/>
  <c r="BI61" i="477"/>
  <c r="BJ61" i="477"/>
  <c r="AK62" i="477"/>
  <c r="AL62" i="477"/>
  <c r="AM62" i="477"/>
  <c r="AN62" i="477"/>
  <c r="AO62" i="477"/>
  <c r="AQ62" i="477"/>
  <c r="AR62" i="477"/>
  <c r="AS62" i="477"/>
  <c r="AT62" i="477"/>
  <c r="AU62" i="477"/>
  <c r="AV62" i="477"/>
  <c r="AW62" i="477"/>
  <c r="AX62" i="477"/>
  <c r="AY62" i="477"/>
  <c r="AZ62" i="477"/>
  <c r="BA62" i="477"/>
  <c r="BB62" i="477"/>
  <c r="BC62" i="477"/>
  <c r="BD62" i="477"/>
  <c r="BE62" i="477"/>
  <c r="BG62" i="477"/>
  <c r="BH62" i="477"/>
  <c r="BI62" i="477"/>
  <c r="BJ62" i="477"/>
  <c r="AK63" i="477"/>
  <c r="AL63" i="477"/>
  <c r="AM63" i="477"/>
  <c r="AN63" i="477"/>
  <c r="AO63" i="477"/>
  <c r="AQ63" i="477"/>
  <c r="AR63" i="477"/>
  <c r="AS63" i="477"/>
  <c r="AT63" i="477"/>
  <c r="AU63" i="477"/>
  <c r="AV63" i="477"/>
  <c r="AW63" i="477"/>
  <c r="AX63" i="477"/>
  <c r="AY63" i="477"/>
  <c r="AZ63" i="477"/>
  <c r="BA63" i="477"/>
  <c r="BB63" i="477"/>
  <c r="BC63" i="477"/>
  <c r="BD63" i="477"/>
  <c r="BE63" i="477"/>
  <c r="BG63" i="477"/>
  <c r="BH63" i="477"/>
  <c r="BI63" i="477"/>
  <c r="BJ63" i="477"/>
  <c r="AK64" i="477"/>
  <c r="AL64" i="477"/>
  <c r="AM64" i="477"/>
  <c r="AN64" i="477"/>
  <c r="AO64" i="477"/>
  <c r="AQ64" i="477"/>
  <c r="AR64" i="477"/>
  <c r="AS64" i="477"/>
  <c r="AT64" i="477"/>
  <c r="AU64" i="477"/>
  <c r="AV64" i="477"/>
  <c r="AW64" i="477"/>
  <c r="AX64" i="477"/>
  <c r="AY64" i="477"/>
  <c r="AZ64" i="477"/>
  <c r="BA64" i="477"/>
  <c r="BB64" i="477"/>
  <c r="BC64" i="477"/>
  <c r="BD64" i="477"/>
  <c r="BE64" i="477"/>
  <c r="BG64" i="477"/>
  <c r="BH64" i="477"/>
  <c r="BI64" i="477"/>
  <c r="BJ64" i="477"/>
  <c r="AK65" i="477"/>
  <c r="AL65" i="477"/>
  <c r="AM65" i="477"/>
  <c r="AN65" i="477"/>
  <c r="AO65" i="477"/>
  <c r="AQ65" i="477"/>
  <c r="AR65" i="477"/>
  <c r="AS65" i="477"/>
  <c r="AT65" i="477"/>
  <c r="AU65" i="477"/>
  <c r="AV65" i="477"/>
  <c r="AW65" i="477"/>
  <c r="AX65" i="477"/>
  <c r="AY65" i="477"/>
  <c r="AZ65" i="477"/>
  <c r="BA65" i="477"/>
  <c r="BB65" i="477"/>
  <c r="BC65" i="477"/>
  <c r="BD65" i="477"/>
  <c r="BE65" i="477"/>
  <c r="BG65" i="477"/>
  <c r="BH65" i="477"/>
  <c r="BI65" i="477"/>
  <c r="BJ65" i="477"/>
  <c r="AK66" i="477"/>
  <c r="AL66" i="477"/>
  <c r="AM66" i="477"/>
  <c r="AN66" i="477"/>
  <c r="AO66" i="477"/>
  <c r="AQ66" i="477"/>
  <c r="AR66" i="477"/>
  <c r="AS66" i="477"/>
  <c r="AT66" i="477"/>
  <c r="AU66" i="477"/>
  <c r="AV66" i="477"/>
  <c r="AW66" i="477"/>
  <c r="AX66" i="477"/>
  <c r="AY66" i="477"/>
  <c r="AZ66" i="477"/>
  <c r="BA66" i="477"/>
  <c r="BB66" i="477"/>
  <c r="BC66" i="477"/>
  <c r="BD66" i="477"/>
  <c r="BE66" i="477"/>
  <c r="BG66" i="477"/>
  <c r="BH66" i="477"/>
  <c r="BI66" i="477"/>
  <c r="BJ66" i="477"/>
  <c r="AK67" i="477"/>
  <c r="AL67" i="477"/>
  <c r="AM67" i="477"/>
  <c r="AN67" i="477"/>
  <c r="AO67" i="477"/>
  <c r="AQ67" i="477"/>
  <c r="AR67" i="477"/>
  <c r="AS67" i="477"/>
  <c r="AT67" i="477"/>
  <c r="AU67" i="477"/>
  <c r="AV67" i="477"/>
  <c r="AW67" i="477"/>
  <c r="AX67" i="477"/>
  <c r="AY67" i="477"/>
  <c r="AZ67" i="477"/>
  <c r="BA67" i="477"/>
  <c r="BB67" i="477"/>
  <c r="BC67" i="477"/>
  <c r="BD67" i="477"/>
  <c r="BE67" i="477"/>
  <c r="BG67" i="477"/>
  <c r="BH67" i="477"/>
  <c r="BI67" i="477"/>
  <c r="BJ67" i="477"/>
  <c r="AK68" i="477"/>
  <c r="AL68" i="477"/>
  <c r="AM68" i="477"/>
  <c r="AN68" i="477"/>
  <c r="AO68" i="477"/>
  <c r="AQ68" i="477"/>
  <c r="AR68" i="477"/>
  <c r="AS68" i="477"/>
  <c r="AT68" i="477"/>
  <c r="AU68" i="477"/>
  <c r="AV68" i="477"/>
  <c r="AW68" i="477"/>
  <c r="AX68" i="477"/>
  <c r="AY68" i="477"/>
  <c r="AZ68" i="477"/>
  <c r="BA68" i="477"/>
  <c r="BB68" i="477"/>
  <c r="BC68" i="477"/>
  <c r="BD68" i="477"/>
  <c r="BE68" i="477"/>
  <c r="BG68" i="477"/>
  <c r="BH68" i="477"/>
  <c r="BI68" i="477"/>
  <c r="BJ68" i="477"/>
  <c r="AK69" i="477"/>
  <c r="AL69" i="477"/>
  <c r="AM69" i="477"/>
  <c r="AN69" i="477"/>
  <c r="AO69" i="477"/>
  <c r="AQ69" i="477"/>
  <c r="AR69" i="477"/>
  <c r="AS69" i="477"/>
  <c r="AT69" i="477"/>
  <c r="AU69" i="477"/>
  <c r="AV69" i="477"/>
  <c r="AW69" i="477"/>
  <c r="AX69" i="477"/>
  <c r="AY69" i="477"/>
  <c r="AZ69" i="477"/>
  <c r="BA69" i="477"/>
  <c r="BB69" i="477"/>
  <c r="BC69" i="477"/>
  <c r="BD69" i="477"/>
  <c r="BE69" i="477"/>
  <c r="BG69" i="477"/>
  <c r="BH69" i="477"/>
  <c r="BI69" i="477"/>
  <c r="BJ69" i="477"/>
  <c r="AK70" i="477"/>
  <c r="AL70" i="477"/>
  <c r="AM70" i="477"/>
  <c r="AN70" i="477"/>
  <c r="AO70" i="477"/>
  <c r="AQ70" i="477"/>
  <c r="AR70" i="477"/>
  <c r="AS70" i="477"/>
  <c r="AT70" i="477"/>
  <c r="AU70" i="477"/>
  <c r="AV70" i="477"/>
  <c r="AW70" i="477"/>
  <c r="AX70" i="477"/>
  <c r="AY70" i="477"/>
  <c r="AZ70" i="477"/>
  <c r="BA70" i="477"/>
  <c r="BB70" i="477"/>
  <c r="BC70" i="477"/>
  <c r="BD70" i="477"/>
  <c r="BE70" i="477"/>
  <c r="BG70" i="477"/>
  <c r="BH70" i="477"/>
  <c r="BI70" i="477"/>
  <c r="BJ70" i="477"/>
  <c r="AK71" i="477"/>
  <c r="AL71" i="477"/>
  <c r="AM71" i="477"/>
  <c r="AN71" i="477"/>
  <c r="AO71" i="477"/>
  <c r="AQ71" i="477"/>
  <c r="AR71" i="477"/>
  <c r="AS71" i="477"/>
  <c r="AT71" i="477"/>
  <c r="AU71" i="477"/>
  <c r="AV71" i="477"/>
  <c r="AW71" i="477"/>
  <c r="AX71" i="477"/>
  <c r="AY71" i="477"/>
  <c r="AZ71" i="477"/>
  <c r="BA71" i="477"/>
  <c r="BB71" i="477"/>
  <c r="BC71" i="477"/>
  <c r="BD71" i="477"/>
  <c r="BE71" i="477"/>
  <c r="BG71" i="477"/>
  <c r="BH71" i="477"/>
  <c r="BI71" i="477"/>
  <c r="BJ71" i="477"/>
  <c r="AK72" i="477"/>
  <c r="AL72" i="477"/>
  <c r="AM72" i="477"/>
  <c r="AN72" i="477"/>
  <c r="AO72" i="477"/>
  <c r="AQ72" i="477"/>
  <c r="AR72" i="477"/>
  <c r="AS72" i="477"/>
  <c r="AT72" i="477"/>
  <c r="AU72" i="477"/>
  <c r="AV72" i="477"/>
  <c r="AW72" i="477"/>
  <c r="AX72" i="477"/>
  <c r="AY72" i="477"/>
  <c r="AZ72" i="477"/>
  <c r="BA72" i="477"/>
  <c r="BB72" i="477"/>
  <c r="BC72" i="477"/>
  <c r="BD72" i="477"/>
  <c r="BE72" i="477"/>
  <c r="BG72" i="477"/>
  <c r="BH72" i="477"/>
  <c r="BI72" i="477"/>
  <c r="BJ72" i="477"/>
  <c r="AK73" i="477"/>
  <c r="AL73" i="477"/>
  <c r="AM73" i="477"/>
  <c r="AN73" i="477"/>
  <c r="AO73" i="477"/>
  <c r="AQ73" i="477"/>
  <c r="AR73" i="477"/>
  <c r="AS73" i="477"/>
  <c r="AT73" i="477"/>
  <c r="AU73" i="477"/>
  <c r="AV73" i="477"/>
  <c r="AW73" i="477"/>
  <c r="AX73" i="477"/>
  <c r="AY73" i="477"/>
  <c r="AZ73" i="477"/>
  <c r="BA73" i="477"/>
  <c r="BB73" i="477"/>
  <c r="BC73" i="477"/>
  <c r="BD73" i="477"/>
  <c r="BE73" i="477"/>
  <c r="BG73" i="477"/>
  <c r="BH73" i="477"/>
  <c r="BI73" i="477"/>
  <c r="BJ73" i="477"/>
  <c r="AK74" i="477"/>
  <c r="AL74" i="477"/>
  <c r="AM74" i="477"/>
  <c r="AN74" i="477"/>
  <c r="AO74" i="477"/>
  <c r="AQ74" i="477"/>
  <c r="AR74" i="477"/>
  <c r="AS74" i="477"/>
  <c r="AT74" i="477"/>
  <c r="AU74" i="477"/>
  <c r="AV74" i="477"/>
  <c r="AW74" i="477"/>
  <c r="AX74" i="477"/>
  <c r="AY74" i="477"/>
  <c r="AZ74" i="477"/>
  <c r="BA74" i="477"/>
  <c r="BB74" i="477"/>
  <c r="BC74" i="477"/>
  <c r="BD74" i="477"/>
  <c r="BE74" i="477"/>
  <c r="BG74" i="477"/>
  <c r="BH74" i="477"/>
  <c r="BI74" i="477"/>
  <c r="BJ74" i="477"/>
  <c r="AK75" i="477"/>
  <c r="AL75" i="477"/>
  <c r="AM75" i="477"/>
  <c r="AN75" i="477"/>
  <c r="AO75" i="477"/>
  <c r="AQ75" i="477"/>
  <c r="AR75" i="477"/>
  <c r="AS75" i="477"/>
  <c r="AT75" i="477"/>
  <c r="AU75" i="477"/>
  <c r="AV75" i="477"/>
  <c r="AW75" i="477"/>
  <c r="AX75" i="477"/>
  <c r="AY75" i="477"/>
  <c r="AZ75" i="477"/>
  <c r="BA75" i="477"/>
  <c r="BB75" i="477"/>
  <c r="BC75" i="477"/>
  <c r="BD75" i="477"/>
  <c r="BE75" i="477"/>
  <c r="BG75" i="477"/>
  <c r="BH75" i="477"/>
  <c r="BI75" i="477"/>
  <c r="BJ75" i="477"/>
  <c r="AK76" i="477"/>
  <c r="AL76" i="477"/>
  <c r="AM76" i="477"/>
  <c r="AN76" i="477"/>
  <c r="AO76" i="477"/>
  <c r="AQ76" i="477"/>
  <c r="AR76" i="477"/>
  <c r="AS76" i="477"/>
  <c r="AT76" i="477"/>
  <c r="AU76" i="477"/>
  <c r="AV76" i="477"/>
  <c r="AW76" i="477"/>
  <c r="AX76" i="477"/>
  <c r="AY76" i="477"/>
  <c r="AZ76" i="477"/>
  <c r="BA76" i="477"/>
  <c r="BB76" i="477"/>
  <c r="BC76" i="477"/>
  <c r="BD76" i="477"/>
  <c r="BE76" i="477"/>
  <c r="BG76" i="477"/>
  <c r="BH76" i="477"/>
  <c r="BI76" i="477"/>
  <c r="BJ76" i="477"/>
  <c r="AK77" i="477"/>
  <c r="AL77" i="477"/>
  <c r="AM77" i="477"/>
  <c r="AN77" i="477"/>
  <c r="AO77" i="477"/>
  <c r="AQ77" i="477"/>
  <c r="AR77" i="477"/>
  <c r="AS77" i="477"/>
  <c r="AT77" i="477"/>
  <c r="AU77" i="477"/>
  <c r="AV77" i="477"/>
  <c r="AW77" i="477"/>
  <c r="AX77" i="477"/>
  <c r="AY77" i="477"/>
  <c r="AZ77" i="477"/>
  <c r="BA77" i="477"/>
  <c r="BB77" i="477"/>
  <c r="BC77" i="477"/>
  <c r="BD77" i="477"/>
  <c r="BE77" i="477"/>
  <c r="BG77" i="477"/>
  <c r="BH77" i="477"/>
  <c r="BI77" i="477"/>
  <c r="BJ77" i="477"/>
  <c r="AK78" i="477"/>
  <c r="AL78" i="477"/>
  <c r="AM78" i="477"/>
  <c r="AN78" i="477"/>
  <c r="AO78" i="477"/>
  <c r="AQ78" i="477"/>
  <c r="AR78" i="477"/>
  <c r="AS78" i="477"/>
  <c r="AT78" i="477"/>
  <c r="AU78" i="477"/>
  <c r="AV78" i="477"/>
  <c r="AW78" i="477"/>
  <c r="AX78" i="477"/>
  <c r="AY78" i="477"/>
  <c r="AZ78" i="477"/>
  <c r="BA78" i="477"/>
  <c r="BB78" i="477"/>
  <c r="BC78" i="477"/>
  <c r="BD78" i="477"/>
  <c r="BE78" i="477"/>
  <c r="BG78" i="477"/>
  <c r="BH78" i="477"/>
  <c r="BI78" i="477"/>
  <c r="BJ78" i="477"/>
  <c r="AK79" i="477"/>
  <c r="AL79" i="477"/>
  <c r="AM79" i="477"/>
  <c r="AN79" i="477"/>
  <c r="AO79" i="477"/>
  <c r="AQ79" i="477"/>
  <c r="AR79" i="477"/>
  <c r="AS79" i="477"/>
  <c r="AT79" i="477"/>
  <c r="AU79" i="477"/>
  <c r="AV79" i="477"/>
  <c r="AW79" i="477"/>
  <c r="AX79" i="477"/>
  <c r="AY79" i="477"/>
  <c r="AZ79" i="477"/>
  <c r="BA79" i="477"/>
  <c r="BB79" i="477"/>
  <c r="BC79" i="477"/>
  <c r="BD79" i="477"/>
  <c r="BE79" i="477"/>
  <c r="BG79" i="477"/>
  <c r="BH79" i="477"/>
  <c r="BI79" i="477"/>
  <c r="BJ79" i="477"/>
  <c r="AK80" i="477"/>
  <c r="AL80" i="477"/>
  <c r="AM80" i="477"/>
  <c r="AN80" i="477"/>
  <c r="AO80" i="477"/>
  <c r="AQ80" i="477"/>
  <c r="AR80" i="477"/>
  <c r="AS80" i="477"/>
  <c r="AT80" i="477"/>
  <c r="AU80" i="477"/>
  <c r="AV80" i="477"/>
  <c r="AW80" i="477"/>
  <c r="AX80" i="477"/>
  <c r="AY80" i="477"/>
  <c r="AZ80" i="477"/>
  <c r="BA80" i="477"/>
  <c r="BB80" i="477"/>
  <c r="BC80" i="477"/>
  <c r="BD80" i="477"/>
  <c r="BE80" i="477"/>
  <c r="BG80" i="477"/>
  <c r="BH80" i="477"/>
  <c r="BI80" i="477"/>
  <c r="BJ80" i="477"/>
  <c r="AK81" i="477"/>
  <c r="AL81" i="477"/>
  <c r="AM81" i="477"/>
  <c r="AN81" i="477"/>
  <c r="AO81" i="477"/>
  <c r="AQ81" i="477"/>
  <c r="AR81" i="477"/>
  <c r="AS81" i="477"/>
  <c r="AT81" i="477"/>
  <c r="AU81" i="477"/>
  <c r="AV81" i="477"/>
  <c r="AW81" i="477"/>
  <c r="AX81" i="477"/>
  <c r="AY81" i="477"/>
  <c r="AZ81" i="477"/>
  <c r="BA81" i="477"/>
  <c r="BB81" i="477"/>
  <c r="BC81" i="477"/>
  <c r="BD81" i="477"/>
  <c r="BE81" i="477"/>
  <c r="BG81" i="477"/>
  <c r="BH81" i="477"/>
  <c r="BI81" i="477"/>
  <c r="BJ81" i="477"/>
  <c r="AK82" i="477"/>
  <c r="AL82" i="477"/>
  <c r="AM82" i="477"/>
  <c r="AN82" i="477"/>
  <c r="AO82" i="477"/>
  <c r="AQ82" i="477"/>
  <c r="AR82" i="477"/>
  <c r="AS82" i="477"/>
  <c r="AT82" i="477"/>
  <c r="AU82" i="477"/>
  <c r="AV82" i="477"/>
  <c r="AW82" i="477"/>
  <c r="AX82" i="477"/>
  <c r="AY82" i="477"/>
  <c r="AZ82" i="477"/>
  <c r="BA82" i="477"/>
  <c r="BB82" i="477"/>
  <c r="BC82" i="477"/>
  <c r="BD82" i="477"/>
  <c r="BE82" i="477"/>
  <c r="BG82" i="477"/>
  <c r="BH82" i="477"/>
  <c r="BI82" i="477"/>
  <c r="BJ82" i="477"/>
  <c r="AK83" i="477"/>
  <c r="AL83" i="477"/>
  <c r="AM83" i="477"/>
  <c r="AN83" i="477"/>
  <c r="AO83" i="477"/>
  <c r="AQ83" i="477"/>
  <c r="AR83" i="477"/>
  <c r="AS83" i="477"/>
  <c r="AT83" i="477"/>
  <c r="AU83" i="477"/>
  <c r="AV83" i="477"/>
  <c r="AW83" i="477"/>
  <c r="AX83" i="477"/>
  <c r="AY83" i="477"/>
  <c r="AZ83" i="477"/>
  <c r="BA83" i="477"/>
  <c r="BB83" i="477"/>
  <c r="BC83" i="477"/>
  <c r="BD83" i="477"/>
  <c r="BE83" i="477"/>
  <c r="BG83" i="477"/>
  <c r="BH83" i="477"/>
  <c r="BI83" i="477"/>
  <c r="BJ83" i="477"/>
  <c r="AK84" i="477"/>
  <c r="AL84" i="477"/>
  <c r="AM84" i="477"/>
  <c r="AN84" i="477"/>
  <c r="AO84" i="477"/>
  <c r="AQ84" i="477"/>
  <c r="AR84" i="477"/>
  <c r="AS84" i="477"/>
  <c r="AT84" i="477"/>
  <c r="AU84" i="477"/>
  <c r="AV84" i="477"/>
  <c r="AW84" i="477"/>
  <c r="AX84" i="477"/>
  <c r="AY84" i="477"/>
  <c r="AZ84" i="477"/>
  <c r="BA84" i="477"/>
  <c r="BB84" i="477"/>
  <c r="BC84" i="477"/>
  <c r="BD84" i="477"/>
  <c r="BE84" i="477"/>
  <c r="BG84" i="477"/>
  <c r="BH84" i="477"/>
  <c r="BI84" i="477"/>
  <c r="BJ84" i="477"/>
  <c r="AK85" i="477"/>
  <c r="AL85" i="477"/>
  <c r="AM85" i="477"/>
  <c r="AN85" i="477"/>
  <c r="AO85" i="477"/>
  <c r="AQ85" i="477"/>
  <c r="AR85" i="477"/>
  <c r="AS85" i="477"/>
  <c r="AT85" i="477"/>
  <c r="AU85" i="477"/>
  <c r="AV85" i="477"/>
  <c r="AW85" i="477"/>
  <c r="AX85" i="477"/>
  <c r="AY85" i="477"/>
  <c r="AZ85" i="477"/>
  <c r="BA85" i="477"/>
  <c r="BB85" i="477"/>
  <c r="BC85" i="477"/>
  <c r="BD85" i="477"/>
  <c r="BE85" i="477"/>
  <c r="BG85" i="477"/>
  <c r="BH85" i="477"/>
  <c r="BI85" i="477"/>
  <c r="BJ85" i="477"/>
  <c r="AK86" i="477"/>
  <c r="AL86" i="477"/>
  <c r="AM86" i="477"/>
  <c r="AN86" i="477"/>
  <c r="AO86" i="477"/>
  <c r="AQ86" i="477"/>
  <c r="AR86" i="477"/>
  <c r="AS86" i="477"/>
  <c r="AT86" i="477"/>
  <c r="AU86" i="477"/>
  <c r="AV86" i="477"/>
  <c r="AW86" i="477"/>
  <c r="AX86" i="477"/>
  <c r="AY86" i="477"/>
  <c r="AZ86" i="477"/>
  <c r="BA86" i="477"/>
  <c r="BB86" i="477"/>
  <c r="BC86" i="477"/>
  <c r="BD86" i="477"/>
  <c r="BE86" i="477"/>
  <c r="BG86" i="477"/>
  <c r="BH86" i="477"/>
  <c r="BI86" i="477"/>
  <c r="BJ86" i="477"/>
  <c r="AK87" i="477"/>
  <c r="AL87" i="477"/>
  <c r="AM87" i="477"/>
  <c r="AN87" i="477"/>
  <c r="AO87" i="477"/>
  <c r="AQ87" i="477"/>
  <c r="AR87" i="477"/>
  <c r="AS87" i="477"/>
  <c r="AT87" i="477"/>
  <c r="AU87" i="477"/>
  <c r="AV87" i="477"/>
  <c r="AW87" i="477"/>
  <c r="AX87" i="477"/>
  <c r="AY87" i="477"/>
  <c r="AZ87" i="477"/>
  <c r="BA87" i="477"/>
  <c r="BB87" i="477"/>
  <c r="BC87" i="477"/>
  <c r="BD87" i="477"/>
  <c r="BE87" i="477"/>
  <c r="BG87" i="477"/>
  <c r="BH87" i="477"/>
  <c r="BI87" i="477"/>
  <c r="BJ87" i="477"/>
  <c r="AK88" i="477"/>
  <c r="AL88" i="477"/>
  <c r="AM88" i="477"/>
  <c r="AN88" i="477"/>
  <c r="AO88" i="477"/>
  <c r="AQ88" i="477"/>
  <c r="AR88" i="477"/>
  <c r="AS88" i="477"/>
  <c r="AT88" i="477"/>
  <c r="AU88" i="477"/>
  <c r="AV88" i="477"/>
  <c r="AW88" i="477"/>
  <c r="AX88" i="477"/>
  <c r="AY88" i="477"/>
  <c r="AZ88" i="477"/>
  <c r="BA88" i="477"/>
  <c r="BB88" i="477"/>
  <c r="BC88" i="477"/>
  <c r="BD88" i="477"/>
  <c r="BE88" i="477"/>
  <c r="BG88" i="477"/>
  <c r="BH88" i="477"/>
  <c r="BI88" i="477"/>
  <c r="BJ88" i="477"/>
  <c r="AK89" i="477"/>
  <c r="AL89" i="477"/>
  <c r="AM89" i="477"/>
  <c r="AN89" i="477"/>
  <c r="AO89" i="477"/>
  <c r="AQ89" i="477"/>
  <c r="AR89" i="477"/>
  <c r="AS89" i="477"/>
  <c r="AT89" i="477"/>
  <c r="AU89" i="477"/>
  <c r="AV89" i="477"/>
  <c r="AW89" i="477"/>
  <c r="AX89" i="477"/>
  <c r="AY89" i="477"/>
  <c r="AZ89" i="477"/>
  <c r="BA89" i="477"/>
  <c r="BB89" i="477"/>
  <c r="BC89" i="477"/>
  <c r="BD89" i="477"/>
  <c r="BE89" i="477"/>
  <c r="BG89" i="477"/>
  <c r="BH89" i="477"/>
  <c r="BI89" i="477"/>
  <c r="BJ89" i="477"/>
  <c r="AK90" i="477"/>
  <c r="AL90" i="477"/>
  <c r="AM90" i="477"/>
  <c r="AN90" i="477"/>
  <c r="AO90" i="477"/>
  <c r="AQ90" i="477"/>
  <c r="AR90" i="477"/>
  <c r="AS90" i="477"/>
  <c r="AT90" i="477"/>
  <c r="AU90" i="477"/>
  <c r="AV90" i="477"/>
  <c r="AW90" i="477"/>
  <c r="AX90" i="477"/>
  <c r="AY90" i="477"/>
  <c r="AZ90" i="477"/>
  <c r="BA90" i="477"/>
  <c r="BB90" i="477"/>
  <c r="BC90" i="477"/>
  <c r="BD90" i="477"/>
  <c r="BE90" i="477"/>
  <c r="BG90" i="477"/>
  <c r="BH90" i="477"/>
  <c r="BI90" i="477"/>
  <c r="BJ90" i="477"/>
  <c r="AK91" i="477"/>
  <c r="AL91" i="477"/>
  <c r="AM91" i="477"/>
  <c r="AN91" i="477"/>
  <c r="AO91" i="477"/>
  <c r="AQ91" i="477"/>
  <c r="AR91" i="477"/>
  <c r="AS91" i="477"/>
  <c r="AT91" i="477"/>
  <c r="AU91" i="477"/>
  <c r="AV91" i="477"/>
  <c r="AW91" i="477"/>
  <c r="AX91" i="477"/>
  <c r="AY91" i="477"/>
  <c r="AZ91" i="477"/>
  <c r="BA91" i="477"/>
  <c r="BB91" i="477"/>
  <c r="BC91" i="477"/>
  <c r="BD91" i="477"/>
  <c r="BE91" i="477"/>
  <c r="BG91" i="477"/>
  <c r="BH91" i="477"/>
  <c r="BI91" i="477"/>
  <c r="BJ91" i="477"/>
  <c r="AK92" i="477"/>
  <c r="AL92" i="477"/>
  <c r="AM92" i="477"/>
  <c r="AN92" i="477"/>
  <c r="AO92" i="477"/>
  <c r="AQ92" i="477"/>
  <c r="AR92" i="477"/>
  <c r="AS92" i="477"/>
  <c r="AT92" i="477"/>
  <c r="AU92" i="477"/>
  <c r="AV92" i="477"/>
  <c r="AW92" i="477"/>
  <c r="AX92" i="477"/>
  <c r="AY92" i="477"/>
  <c r="AZ92" i="477"/>
  <c r="BA92" i="477"/>
  <c r="BB92" i="477"/>
  <c r="BC92" i="477"/>
  <c r="BD92" i="477"/>
  <c r="BE92" i="477"/>
  <c r="BG92" i="477"/>
  <c r="BH92" i="477"/>
  <c r="BI92" i="477"/>
  <c r="BJ92" i="477"/>
  <c r="AK93" i="477"/>
  <c r="AL93" i="477"/>
  <c r="AM93" i="477"/>
  <c r="AN93" i="477"/>
  <c r="AO93" i="477"/>
  <c r="AQ93" i="477"/>
  <c r="AR93" i="477"/>
  <c r="AS93" i="477"/>
  <c r="AT93" i="477"/>
  <c r="AU93" i="477"/>
  <c r="AV93" i="477"/>
  <c r="AW93" i="477"/>
  <c r="AX93" i="477"/>
  <c r="AY93" i="477"/>
  <c r="AZ93" i="477"/>
  <c r="BA93" i="477"/>
  <c r="BB93" i="477"/>
  <c r="BC93" i="477"/>
  <c r="BD93" i="477"/>
  <c r="BE93" i="477"/>
  <c r="BG93" i="477"/>
  <c r="BH93" i="477"/>
  <c r="BI93" i="477"/>
  <c r="BJ93" i="477"/>
  <c r="AK94" i="477"/>
  <c r="AL94" i="477"/>
  <c r="AM94" i="477"/>
  <c r="AN94" i="477"/>
  <c r="AO94" i="477"/>
  <c r="AQ94" i="477"/>
  <c r="AR94" i="477"/>
  <c r="AS94" i="477"/>
  <c r="AT94" i="477"/>
  <c r="AU94" i="477"/>
  <c r="AV94" i="477"/>
  <c r="AW94" i="477"/>
  <c r="AX94" i="477"/>
  <c r="AY94" i="477"/>
  <c r="AZ94" i="477"/>
  <c r="BA94" i="477"/>
  <c r="BB94" i="477"/>
  <c r="BC94" i="477"/>
  <c r="BD94" i="477"/>
  <c r="BE94" i="477"/>
  <c r="BG94" i="477"/>
  <c r="BH94" i="477"/>
  <c r="BI94" i="477"/>
  <c r="BJ94" i="477"/>
  <c r="AK95" i="477"/>
  <c r="AL95" i="477"/>
  <c r="AM95" i="477"/>
  <c r="AN95" i="477"/>
  <c r="AO95" i="477"/>
  <c r="AQ95" i="477"/>
  <c r="AR95" i="477"/>
  <c r="AS95" i="477"/>
  <c r="AT95" i="477"/>
  <c r="AU95" i="477"/>
  <c r="AV95" i="477"/>
  <c r="AW95" i="477"/>
  <c r="AX95" i="477"/>
  <c r="AY95" i="477"/>
  <c r="AZ95" i="477"/>
  <c r="BA95" i="477"/>
  <c r="BB95" i="477"/>
  <c r="BC95" i="477"/>
  <c r="BD95" i="477"/>
  <c r="BE95" i="477"/>
  <c r="BG95" i="477"/>
  <c r="BH95" i="477"/>
  <c r="BI95" i="477"/>
  <c r="BJ95" i="477"/>
  <c r="AK96" i="477"/>
  <c r="AL96" i="477"/>
  <c r="AM96" i="477"/>
  <c r="AN96" i="477"/>
  <c r="AO96" i="477"/>
  <c r="AQ96" i="477"/>
  <c r="AR96" i="477"/>
  <c r="AS96" i="477"/>
  <c r="AT96" i="477"/>
  <c r="AU96" i="477"/>
  <c r="AV96" i="477"/>
  <c r="AW96" i="477"/>
  <c r="AX96" i="477"/>
  <c r="AY96" i="477"/>
  <c r="AZ96" i="477"/>
  <c r="BA96" i="477"/>
  <c r="BB96" i="477"/>
  <c r="BC96" i="477"/>
  <c r="BD96" i="477"/>
  <c r="BE96" i="477"/>
  <c r="BG96" i="477"/>
  <c r="BH96" i="477"/>
  <c r="BI96" i="477"/>
  <c r="BJ96" i="477"/>
  <c r="AK97" i="477"/>
  <c r="AL97" i="477"/>
  <c r="AM97" i="477"/>
  <c r="AN97" i="477"/>
  <c r="AO97" i="477"/>
  <c r="AQ97" i="477"/>
  <c r="AR97" i="477"/>
  <c r="AS97" i="477"/>
  <c r="AT97" i="477"/>
  <c r="AU97" i="477"/>
  <c r="AV97" i="477"/>
  <c r="AW97" i="477"/>
  <c r="AX97" i="477"/>
  <c r="AY97" i="477"/>
  <c r="AZ97" i="477"/>
  <c r="BA97" i="477"/>
  <c r="BB97" i="477"/>
  <c r="BC97" i="477"/>
  <c r="BD97" i="477"/>
  <c r="BE97" i="477"/>
  <c r="BG97" i="477"/>
  <c r="BH97" i="477"/>
  <c r="BI97" i="477"/>
  <c r="BJ97" i="477"/>
  <c r="AK98" i="477"/>
  <c r="AL98" i="477"/>
  <c r="AM98" i="477"/>
  <c r="AN98" i="477"/>
  <c r="AO98" i="477"/>
  <c r="AQ98" i="477"/>
  <c r="AR98" i="477"/>
  <c r="AS98" i="477"/>
  <c r="AT98" i="477"/>
  <c r="AU98" i="477"/>
  <c r="AV98" i="477"/>
  <c r="AW98" i="477"/>
  <c r="AX98" i="477"/>
  <c r="AY98" i="477"/>
  <c r="AZ98" i="477"/>
  <c r="BA98" i="477"/>
  <c r="BB98" i="477"/>
  <c r="BC98" i="477"/>
  <c r="BD98" i="477"/>
  <c r="BE98" i="477"/>
  <c r="BG98" i="477"/>
  <c r="BH98" i="477"/>
  <c r="BI98" i="477"/>
  <c r="BJ98" i="477"/>
  <c r="AK99" i="477"/>
  <c r="AL99" i="477"/>
  <c r="AM99" i="477"/>
  <c r="AN99" i="477"/>
  <c r="AO99" i="477"/>
  <c r="AQ99" i="477"/>
  <c r="AR99" i="477"/>
  <c r="AS99" i="477"/>
  <c r="AT99" i="477"/>
  <c r="AU99" i="477"/>
  <c r="AV99" i="477"/>
  <c r="AW99" i="477"/>
  <c r="AX99" i="477"/>
  <c r="AY99" i="477"/>
  <c r="AZ99" i="477"/>
  <c r="BA99" i="477"/>
  <c r="BB99" i="477"/>
  <c r="BC99" i="477"/>
  <c r="BD99" i="477"/>
  <c r="BE99" i="477"/>
  <c r="BG99" i="477"/>
  <c r="BH99" i="477"/>
  <c r="BI99" i="477"/>
  <c r="BJ99" i="477"/>
  <c r="AK100" i="477"/>
  <c r="AL100" i="477"/>
  <c r="AM100" i="477"/>
  <c r="AN100" i="477"/>
  <c r="AO100" i="477"/>
  <c r="AQ100" i="477"/>
  <c r="AR100" i="477"/>
  <c r="AS100" i="477"/>
  <c r="AT100" i="477"/>
  <c r="AU100" i="477"/>
  <c r="AV100" i="477"/>
  <c r="AW100" i="477"/>
  <c r="AX100" i="477"/>
  <c r="AY100" i="477"/>
  <c r="AZ100" i="477"/>
  <c r="BA100" i="477"/>
  <c r="BB100" i="477"/>
  <c r="BC100" i="477"/>
  <c r="BD100" i="477"/>
  <c r="BE100" i="477"/>
  <c r="BG100" i="477"/>
  <c r="BH100" i="477"/>
  <c r="BI100" i="477"/>
  <c r="BJ100" i="477"/>
  <c r="AK101" i="477"/>
  <c r="AL101" i="477"/>
  <c r="AM101" i="477"/>
  <c r="AN101" i="477"/>
  <c r="AO101" i="477"/>
  <c r="AQ101" i="477"/>
  <c r="AR101" i="477"/>
  <c r="AS101" i="477"/>
  <c r="AT101" i="477"/>
  <c r="AU101" i="477"/>
  <c r="AV101" i="477"/>
  <c r="AW101" i="477"/>
  <c r="AX101" i="477"/>
  <c r="AY101" i="477"/>
  <c r="AZ101" i="477"/>
  <c r="BA101" i="477"/>
  <c r="BB101" i="477"/>
  <c r="BC101" i="477"/>
  <c r="BD101" i="477"/>
  <c r="BE101" i="477"/>
  <c r="BG101" i="477"/>
  <c r="BH101" i="477"/>
  <c r="BI101" i="477"/>
  <c r="BJ101" i="477"/>
  <c r="AK102" i="477"/>
  <c r="AL102" i="477"/>
  <c r="AM102" i="477"/>
  <c r="AN102" i="477"/>
  <c r="AO102" i="477"/>
  <c r="AQ102" i="477"/>
  <c r="AR102" i="477"/>
  <c r="AS102" i="477"/>
  <c r="AT102" i="477"/>
  <c r="AU102" i="477"/>
  <c r="AV102" i="477"/>
  <c r="AW102" i="477"/>
  <c r="AX102" i="477"/>
  <c r="AY102" i="477"/>
  <c r="AZ102" i="477"/>
  <c r="BA102" i="477"/>
  <c r="BB102" i="477"/>
  <c r="BC102" i="477"/>
  <c r="BD102" i="477"/>
  <c r="BE102" i="477"/>
  <c r="BG102" i="477"/>
  <c r="BH102" i="477"/>
  <c r="BI102" i="477"/>
  <c r="BJ102" i="477"/>
  <c r="AK103" i="477"/>
  <c r="AL103" i="477"/>
  <c r="AM103" i="477"/>
  <c r="AN103" i="477"/>
  <c r="AO103" i="477"/>
  <c r="AQ103" i="477"/>
  <c r="AR103" i="477"/>
  <c r="AS103" i="477"/>
  <c r="AT103" i="477"/>
  <c r="AU103" i="477"/>
  <c r="AV103" i="477"/>
  <c r="AW103" i="477"/>
  <c r="AX103" i="477"/>
  <c r="AY103" i="477"/>
  <c r="AZ103" i="477"/>
  <c r="BA103" i="477"/>
  <c r="BB103" i="477"/>
  <c r="BC103" i="477"/>
  <c r="BD103" i="477"/>
  <c r="BE103" i="477"/>
  <c r="BG103" i="477"/>
  <c r="BH103" i="477"/>
  <c r="BI103" i="477"/>
  <c r="BJ103" i="477"/>
  <c r="AK104" i="477"/>
  <c r="AL104" i="477"/>
  <c r="AM104" i="477"/>
  <c r="AN104" i="477"/>
  <c r="AO104" i="477"/>
  <c r="AQ104" i="477"/>
  <c r="AR104" i="477"/>
  <c r="AS104" i="477"/>
  <c r="AT104" i="477"/>
  <c r="AU104" i="477"/>
  <c r="AV104" i="477"/>
  <c r="AW104" i="477"/>
  <c r="AX104" i="477"/>
  <c r="AY104" i="477"/>
  <c r="AZ104" i="477"/>
  <c r="BA104" i="477"/>
  <c r="BB104" i="477"/>
  <c r="BC104" i="477"/>
  <c r="BD104" i="477"/>
  <c r="BE104" i="477"/>
  <c r="BG104" i="477"/>
  <c r="BH104" i="477"/>
  <c r="BI104" i="477"/>
  <c r="BJ104" i="477"/>
  <c r="AK105" i="477"/>
  <c r="AL105" i="477"/>
  <c r="AM105" i="477"/>
  <c r="AN105" i="477"/>
  <c r="AO105" i="477"/>
  <c r="AQ105" i="477"/>
  <c r="AR105" i="477"/>
  <c r="AS105" i="477"/>
  <c r="AT105" i="477"/>
  <c r="AU105" i="477"/>
  <c r="AV105" i="477"/>
  <c r="AW105" i="477"/>
  <c r="AX105" i="477"/>
  <c r="AY105" i="477"/>
  <c r="AZ105" i="477"/>
  <c r="BA105" i="477"/>
  <c r="BB105" i="477"/>
  <c r="BC105" i="477"/>
  <c r="BD105" i="477"/>
  <c r="BE105" i="477"/>
  <c r="BG105" i="477"/>
  <c r="BH105" i="477"/>
  <c r="BI105" i="477"/>
  <c r="BJ105" i="477"/>
  <c r="AK106" i="477"/>
  <c r="AL106" i="477"/>
  <c r="AM106" i="477"/>
  <c r="AN106" i="477"/>
  <c r="AO106" i="477"/>
  <c r="AQ106" i="477"/>
  <c r="AR106" i="477"/>
  <c r="AS106" i="477"/>
  <c r="AT106" i="477"/>
  <c r="AU106" i="477"/>
  <c r="AV106" i="477"/>
  <c r="AW106" i="477"/>
  <c r="AX106" i="477"/>
  <c r="AY106" i="477"/>
  <c r="AZ106" i="477"/>
  <c r="BA106" i="477"/>
  <c r="BB106" i="477"/>
  <c r="BC106" i="477"/>
  <c r="BD106" i="477"/>
  <c r="BE106" i="477"/>
  <c r="BG106" i="477"/>
  <c r="BH106" i="477"/>
  <c r="BI106" i="477"/>
  <c r="BJ106" i="477"/>
  <c r="AK107" i="477"/>
  <c r="AL107" i="477"/>
  <c r="AM107" i="477"/>
  <c r="AN107" i="477"/>
  <c r="AO107" i="477"/>
  <c r="AQ107" i="477"/>
  <c r="AR107" i="477"/>
  <c r="AS107" i="477"/>
  <c r="AT107" i="477"/>
  <c r="AU107" i="477"/>
  <c r="AV107" i="477"/>
  <c r="AW107" i="477"/>
  <c r="AX107" i="477"/>
  <c r="AY107" i="477"/>
  <c r="AZ107" i="477"/>
  <c r="BA107" i="477"/>
  <c r="BB107" i="477"/>
  <c r="BC107" i="477"/>
  <c r="BD107" i="477"/>
  <c r="BE107" i="477"/>
  <c r="BG107" i="477"/>
  <c r="BH107" i="477"/>
  <c r="BI107" i="477"/>
  <c r="BJ107" i="477"/>
  <c r="AK108" i="477"/>
  <c r="AL108" i="477"/>
  <c r="AM108" i="477"/>
  <c r="AN108" i="477"/>
  <c r="AO108" i="477"/>
  <c r="AQ108" i="477"/>
  <c r="AR108" i="477"/>
  <c r="AS108" i="477"/>
  <c r="AT108" i="477"/>
  <c r="AU108" i="477"/>
  <c r="AV108" i="477"/>
  <c r="AW108" i="477"/>
  <c r="AX108" i="477"/>
  <c r="AY108" i="477"/>
  <c r="AZ108" i="477"/>
  <c r="BA108" i="477"/>
  <c r="BB108" i="477"/>
  <c r="BC108" i="477"/>
  <c r="BD108" i="477"/>
  <c r="BE108" i="477"/>
  <c r="BG108" i="477"/>
  <c r="BH108" i="477"/>
  <c r="BI108" i="477"/>
  <c r="BJ108" i="477"/>
  <c r="AK109" i="477"/>
  <c r="AL109" i="477"/>
  <c r="AM109" i="477"/>
  <c r="AN109" i="477"/>
  <c r="AO109" i="477"/>
  <c r="AQ109" i="477"/>
  <c r="AR109" i="477"/>
  <c r="AS109" i="477"/>
  <c r="AT109" i="477"/>
  <c r="AU109" i="477"/>
  <c r="AV109" i="477"/>
  <c r="AW109" i="477"/>
  <c r="AX109" i="477"/>
  <c r="AY109" i="477"/>
  <c r="AZ109" i="477"/>
  <c r="BA109" i="477"/>
  <c r="BB109" i="477"/>
  <c r="BC109" i="477"/>
  <c r="BD109" i="477"/>
  <c r="BE109" i="477"/>
  <c r="BG109" i="477"/>
  <c r="BH109" i="477"/>
  <c r="BI109" i="477"/>
  <c r="BJ109" i="477"/>
  <c r="AK110" i="477"/>
  <c r="AL110" i="477"/>
  <c r="AM110" i="477"/>
  <c r="AN110" i="477"/>
  <c r="AO110" i="477"/>
  <c r="AQ110" i="477"/>
  <c r="AR110" i="477"/>
  <c r="AS110" i="477"/>
  <c r="AT110" i="477"/>
  <c r="AU110" i="477"/>
  <c r="AV110" i="477"/>
  <c r="AW110" i="477"/>
  <c r="AX110" i="477"/>
  <c r="AY110" i="477"/>
  <c r="AZ110" i="477"/>
  <c r="BA110" i="477"/>
  <c r="BB110" i="477"/>
  <c r="BC110" i="477"/>
  <c r="BD110" i="477"/>
  <c r="BE110" i="477"/>
  <c r="BG110" i="477"/>
  <c r="BH110" i="477"/>
  <c r="BI110" i="477"/>
  <c r="BJ110" i="477"/>
  <c r="AK111" i="477"/>
  <c r="AL111" i="477"/>
  <c r="AM111" i="477"/>
  <c r="AN111" i="477"/>
  <c r="AO111" i="477"/>
  <c r="AQ111" i="477"/>
  <c r="AR111" i="477"/>
  <c r="AS111" i="477"/>
  <c r="AT111" i="477"/>
  <c r="AU111" i="477"/>
  <c r="AV111" i="477"/>
  <c r="AW111" i="477"/>
  <c r="AX111" i="477"/>
  <c r="AY111" i="477"/>
  <c r="AZ111" i="477"/>
  <c r="BA111" i="477"/>
  <c r="BB111" i="477"/>
  <c r="BC111" i="477"/>
  <c r="BD111" i="477"/>
  <c r="BE111" i="477"/>
  <c r="BG111" i="477"/>
  <c r="BH111" i="477"/>
  <c r="BI111" i="477"/>
  <c r="BJ111" i="477"/>
  <c r="AK112" i="477"/>
  <c r="AL112" i="477"/>
  <c r="AM112" i="477"/>
  <c r="AN112" i="477"/>
  <c r="AO112" i="477"/>
  <c r="AQ112" i="477"/>
  <c r="AR112" i="477"/>
  <c r="AS112" i="477"/>
  <c r="AT112" i="477"/>
  <c r="AU112" i="477"/>
  <c r="AV112" i="477"/>
  <c r="AW112" i="477"/>
  <c r="AX112" i="477"/>
  <c r="AY112" i="477"/>
  <c r="AZ112" i="477"/>
  <c r="BA112" i="477"/>
  <c r="BB112" i="477"/>
  <c r="BC112" i="477"/>
  <c r="BD112" i="477"/>
  <c r="BE112" i="477"/>
  <c r="BG112" i="477"/>
  <c r="BH112" i="477"/>
  <c r="BI112" i="477"/>
  <c r="BJ112" i="477"/>
  <c r="AK113" i="477"/>
  <c r="AL113" i="477"/>
  <c r="AM113" i="477"/>
  <c r="AN113" i="477"/>
  <c r="AO113" i="477"/>
  <c r="AQ113" i="477"/>
  <c r="AR113" i="477"/>
  <c r="AS113" i="477"/>
  <c r="AT113" i="477"/>
  <c r="AU113" i="477"/>
  <c r="AV113" i="477"/>
  <c r="AW113" i="477"/>
  <c r="AX113" i="477"/>
  <c r="AY113" i="477"/>
  <c r="AZ113" i="477"/>
  <c r="BA113" i="477"/>
  <c r="BB113" i="477"/>
  <c r="BC113" i="477"/>
  <c r="BD113" i="477"/>
  <c r="BE113" i="477"/>
  <c r="BG113" i="477"/>
  <c r="BH113" i="477"/>
  <c r="BI113" i="477"/>
  <c r="BJ113" i="477"/>
  <c r="AK114" i="477"/>
  <c r="AL114" i="477"/>
  <c r="AM114" i="477"/>
  <c r="AN114" i="477"/>
  <c r="AO114" i="477"/>
  <c r="AQ114" i="477"/>
  <c r="AR114" i="477"/>
  <c r="AS114" i="477"/>
  <c r="AT114" i="477"/>
  <c r="AU114" i="477"/>
  <c r="AV114" i="477"/>
  <c r="AW114" i="477"/>
  <c r="AX114" i="477"/>
  <c r="AY114" i="477"/>
  <c r="AZ114" i="477"/>
  <c r="BA114" i="477"/>
  <c r="BB114" i="477"/>
  <c r="BC114" i="477"/>
  <c r="BD114" i="477"/>
  <c r="BE114" i="477"/>
  <c r="BG114" i="477"/>
  <c r="BH114" i="477"/>
  <c r="BI114" i="477"/>
  <c r="BJ114" i="477"/>
  <c r="AK115" i="477"/>
  <c r="AL115" i="477"/>
  <c r="AM115" i="477"/>
  <c r="AN115" i="477"/>
  <c r="AO115" i="477"/>
  <c r="AQ115" i="477"/>
  <c r="AR115" i="477"/>
  <c r="AS115" i="477"/>
  <c r="AT115" i="477"/>
  <c r="AU115" i="477"/>
  <c r="AV115" i="477"/>
  <c r="AW115" i="477"/>
  <c r="AX115" i="477"/>
  <c r="AY115" i="477"/>
  <c r="AZ115" i="477"/>
  <c r="BA115" i="477"/>
  <c r="BB115" i="477"/>
  <c r="BC115" i="477"/>
  <c r="BD115" i="477"/>
  <c r="BE115" i="477"/>
  <c r="BG115" i="477"/>
  <c r="BH115" i="477"/>
  <c r="BI115" i="477"/>
  <c r="BJ115" i="477"/>
  <c r="AK116" i="477"/>
  <c r="AL116" i="477"/>
  <c r="AM116" i="477"/>
  <c r="AN116" i="477"/>
  <c r="AO116" i="477"/>
  <c r="AQ116" i="477"/>
  <c r="AR116" i="477"/>
  <c r="AS116" i="477"/>
  <c r="AT116" i="477"/>
  <c r="AU116" i="477"/>
  <c r="AV116" i="477"/>
  <c r="AW116" i="477"/>
  <c r="AX116" i="477"/>
  <c r="AY116" i="477"/>
  <c r="AZ116" i="477"/>
  <c r="BA116" i="477"/>
  <c r="BB116" i="477"/>
  <c r="BC116" i="477"/>
  <c r="BD116" i="477"/>
  <c r="BE116" i="477"/>
  <c r="BG116" i="477"/>
  <c r="BH116" i="477"/>
  <c r="BI116" i="477"/>
  <c r="BJ116" i="477"/>
  <c r="AK117" i="477"/>
  <c r="AL117" i="477"/>
  <c r="AM117" i="477"/>
  <c r="AN117" i="477"/>
  <c r="AO117" i="477"/>
  <c r="AQ117" i="477"/>
  <c r="AR117" i="477"/>
  <c r="AS117" i="477"/>
  <c r="AT117" i="477"/>
  <c r="AU117" i="477"/>
  <c r="AV117" i="477"/>
  <c r="AW117" i="477"/>
  <c r="AX117" i="477"/>
  <c r="AY117" i="477"/>
  <c r="AZ117" i="477"/>
  <c r="BA117" i="477"/>
  <c r="BB117" i="477"/>
  <c r="BC117" i="477"/>
  <c r="BD117" i="477"/>
  <c r="BE117" i="477"/>
  <c r="BG117" i="477"/>
  <c r="BH117" i="477"/>
  <c r="BI117" i="477"/>
  <c r="BJ117" i="477"/>
  <c r="AK118" i="477"/>
  <c r="AL118" i="477"/>
  <c r="AM118" i="477"/>
  <c r="AN118" i="477"/>
  <c r="AO118" i="477"/>
  <c r="AQ118" i="477"/>
  <c r="AR118" i="477"/>
  <c r="AS118" i="477"/>
  <c r="AT118" i="477"/>
  <c r="AU118" i="477"/>
  <c r="AV118" i="477"/>
  <c r="AW118" i="477"/>
  <c r="AX118" i="477"/>
  <c r="AY118" i="477"/>
  <c r="AZ118" i="477"/>
  <c r="BA118" i="477"/>
  <c r="BB118" i="477"/>
  <c r="BC118" i="477"/>
  <c r="BD118" i="477"/>
  <c r="BE118" i="477"/>
  <c r="BG118" i="477"/>
  <c r="BH118" i="477"/>
  <c r="BI118" i="477"/>
  <c r="BJ118" i="477"/>
  <c r="AK119" i="477"/>
  <c r="AL119" i="477"/>
  <c r="AM119" i="477"/>
  <c r="AN119" i="477"/>
  <c r="AO119" i="477"/>
  <c r="AQ119" i="477"/>
  <c r="AR119" i="477"/>
  <c r="AS119" i="477"/>
  <c r="AT119" i="477"/>
  <c r="AU119" i="477"/>
  <c r="AV119" i="477"/>
  <c r="AW119" i="477"/>
  <c r="AX119" i="477"/>
  <c r="AY119" i="477"/>
  <c r="AZ119" i="477"/>
  <c r="BA119" i="477"/>
  <c r="BB119" i="477"/>
  <c r="BC119" i="477"/>
  <c r="BD119" i="477"/>
  <c r="BE119" i="477"/>
  <c r="BG119" i="477"/>
  <c r="BH119" i="477"/>
  <c r="BI119" i="477"/>
  <c r="BJ119" i="477"/>
  <c r="AK120" i="477"/>
  <c r="AL120" i="477"/>
  <c r="AM120" i="477"/>
  <c r="AN120" i="477"/>
  <c r="AO120" i="477"/>
  <c r="AQ120" i="477"/>
  <c r="AR120" i="477"/>
  <c r="AS120" i="477"/>
  <c r="AT120" i="477"/>
  <c r="AU120" i="477"/>
  <c r="AV120" i="477"/>
  <c r="AW120" i="477"/>
  <c r="AX120" i="477"/>
  <c r="AY120" i="477"/>
  <c r="AZ120" i="477"/>
  <c r="BA120" i="477"/>
  <c r="BB120" i="477"/>
  <c r="BC120" i="477"/>
  <c r="BD120" i="477"/>
  <c r="BE120" i="477"/>
  <c r="BG120" i="477"/>
  <c r="BH120" i="477"/>
  <c r="BI120" i="477"/>
  <c r="BJ120" i="477"/>
  <c r="AK121" i="477"/>
  <c r="AL121" i="477"/>
  <c r="AM121" i="477"/>
  <c r="AN121" i="477"/>
  <c r="AO121" i="477"/>
  <c r="AQ121" i="477"/>
  <c r="AR121" i="477"/>
  <c r="AS121" i="477"/>
  <c r="AT121" i="477"/>
  <c r="AU121" i="477"/>
  <c r="AV121" i="477"/>
  <c r="AW121" i="477"/>
  <c r="AX121" i="477"/>
  <c r="AY121" i="477"/>
  <c r="AZ121" i="477"/>
  <c r="BA121" i="477"/>
  <c r="BB121" i="477"/>
  <c r="BC121" i="477"/>
  <c r="BD121" i="477"/>
  <c r="BE121" i="477"/>
  <c r="BG121" i="477"/>
  <c r="BH121" i="477"/>
  <c r="BI121" i="477"/>
  <c r="BJ121" i="477"/>
  <c r="AK122" i="477"/>
  <c r="AL122" i="477"/>
  <c r="AM122" i="477"/>
  <c r="AN122" i="477"/>
  <c r="AO122" i="477"/>
  <c r="AQ122" i="477"/>
  <c r="AR122" i="477"/>
  <c r="AS122" i="477"/>
  <c r="AT122" i="477"/>
  <c r="AU122" i="477"/>
  <c r="AV122" i="477"/>
  <c r="AW122" i="477"/>
  <c r="AX122" i="477"/>
  <c r="AY122" i="477"/>
  <c r="AZ122" i="477"/>
  <c r="BA122" i="477"/>
  <c r="BB122" i="477"/>
  <c r="BC122" i="477"/>
  <c r="BD122" i="477"/>
  <c r="BE122" i="477"/>
  <c r="BG122" i="477"/>
  <c r="BH122" i="477"/>
  <c r="BI122" i="477"/>
  <c r="BJ122" i="477"/>
  <c r="AK123" i="477"/>
  <c r="AL123" i="477"/>
  <c r="AM123" i="477"/>
  <c r="AN123" i="477"/>
  <c r="AO123" i="477"/>
  <c r="AQ123" i="477"/>
  <c r="AR123" i="477"/>
  <c r="AS123" i="477"/>
  <c r="AT123" i="477"/>
  <c r="AU123" i="477"/>
  <c r="AV123" i="477"/>
  <c r="AW123" i="477"/>
  <c r="AX123" i="477"/>
  <c r="AY123" i="477"/>
  <c r="AZ123" i="477"/>
  <c r="BA123" i="477"/>
  <c r="BB123" i="477"/>
  <c r="BC123" i="477"/>
  <c r="BD123" i="477"/>
  <c r="BE123" i="477"/>
  <c r="BG123" i="477"/>
  <c r="BH123" i="477"/>
  <c r="BI123" i="477"/>
  <c r="BJ123" i="477"/>
  <c r="AK124" i="477"/>
  <c r="AL124" i="477"/>
  <c r="AM124" i="477"/>
  <c r="AN124" i="477"/>
  <c r="AO124" i="477"/>
  <c r="AQ124" i="477"/>
  <c r="AR124" i="477"/>
  <c r="AS124" i="477"/>
  <c r="AT124" i="477"/>
  <c r="AU124" i="477"/>
  <c r="AV124" i="477"/>
  <c r="AW124" i="477"/>
  <c r="AX124" i="477"/>
  <c r="AY124" i="477"/>
  <c r="AZ124" i="477"/>
  <c r="BA124" i="477"/>
  <c r="BB124" i="477"/>
  <c r="BC124" i="477"/>
  <c r="BD124" i="477"/>
  <c r="BE124" i="477"/>
  <c r="BG124" i="477"/>
  <c r="BH124" i="477"/>
  <c r="BI124" i="477"/>
  <c r="BJ124" i="477"/>
  <c r="AK125" i="477"/>
  <c r="AL125" i="477"/>
  <c r="AM125" i="477"/>
  <c r="AN125" i="477"/>
  <c r="AO125" i="477"/>
  <c r="AQ125" i="477"/>
  <c r="AR125" i="477"/>
  <c r="AS125" i="477"/>
  <c r="AT125" i="477"/>
  <c r="AU125" i="477"/>
  <c r="AV125" i="477"/>
  <c r="AW125" i="477"/>
  <c r="AX125" i="477"/>
  <c r="AY125" i="477"/>
  <c r="AZ125" i="477"/>
  <c r="BA125" i="477"/>
  <c r="BB125" i="477"/>
  <c r="BC125" i="477"/>
  <c r="BD125" i="477"/>
  <c r="BE125" i="477"/>
  <c r="BG125" i="477"/>
  <c r="BH125" i="477"/>
  <c r="BI125" i="477"/>
  <c r="BJ125" i="477"/>
  <c r="AK126" i="477"/>
  <c r="AL126" i="477"/>
  <c r="AM126" i="477"/>
  <c r="AN126" i="477"/>
  <c r="AO126" i="477"/>
  <c r="AQ126" i="477"/>
  <c r="AR126" i="477"/>
  <c r="AS126" i="477"/>
  <c r="AT126" i="477"/>
  <c r="AU126" i="477"/>
  <c r="AV126" i="477"/>
  <c r="AW126" i="477"/>
  <c r="AX126" i="477"/>
  <c r="AY126" i="477"/>
  <c r="AZ126" i="477"/>
  <c r="BA126" i="477"/>
  <c r="BB126" i="477"/>
  <c r="BC126" i="477"/>
  <c r="BD126" i="477"/>
  <c r="BE126" i="477"/>
  <c r="BG126" i="477"/>
  <c r="BH126" i="477"/>
  <c r="BI126" i="477"/>
  <c r="BJ126" i="477"/>
  <c r="AK127" i="477"/>
  <c r="AL127" i="477"/>
  <c r="AM127" i="477"/>
  <c r="AN127" i="477"/>
  <c r="AO127" i="477"/>
  <c r="AQ127" i="477"/>
  <c r="AR127" i="477"/>
  <c r="AS127" i="477"/>
  <c r="AT127" i="477"/>
  <c r="AU127" i="477"/>
  <c r="AV127" i="477"/>
  <c r="AW127" i="477"/>
  <c r="AX127" i="477"/>
  <c r="AY127" i="477"/>
  <c r="AZ127" i="477"/>
  <c r="BA127" i="477"/>
  <c r="BB127" i="477"/>
  <c r="BC127" i="477"/>
  <c r="BD127" i="477"/>
  <c r="BE127" i="477"/>
  <c r="BG127" i="477"/>
  <c r="BH127" i="477"/>
  <c r="BI127" i="477"/>
  <c r="BJ127" i="477"/>
  <c r="AK128" i="477"/>
  <c r="AL128" i="477"/>
  <c r="AM128" i="477"/>
  <c r="AN128" i="477"/>
  <c r="AO128" i="477"/>
  <c r="AQ128" i="477"/>
  <c r="AR128" i="477"/>
  <c r="AS128" i="477"/>
  <c r="AT128" i="477"/>
  <c r="AU128" i="477"/>
  <c r="AV128" i="477"/>
  <c r="AW128" i="477"/>
  <c r="AX128" i="477"/>
  <c r="AY128" i="477"/>
  <c r="AZ128" i="477"/>
  <c r="BA128" i="477"/>
  <c r="BB128" i="477"/>
  <c r="BC128" i="477"/>
  <c r="BD128" i="477"/>
  <c r="BE128" i="477"/>
  <c r="BG128" i="477"/>
  <c r="BH128" i="477"/>
  <c r="BI128" i="477"/>
  <c r="BJ128" i="477"/>
  <c r="AK129" i="477"/>
  <c r="AL129" i="477"/>
  <c r="AM129" i="477"/>
  <c r="AN129" i="477"/>
  <c r="AO129" i="477"/>
  <c r="AQ129" i="477"/>
  <c r="AR129" i="477"/>
  <c r="AS129" i="477"/>
  <c r="AT129" i="477"/>
  <c r="AU129" i="477"/>
  <c r="AV129" i="477"/>
  <c r="AW129" i="477"/>
  <c r="AX129" i="477"/>
  <c r="AY129" i="477"/>
  <c r="AZ129" i="477"/>
  <c r="BA129" i="477"/>
  <c r="BB129" i="477"/>
  <c r="BC129" i="477"/>
  <c r="BD129" i="477"/>
  <c r="BE129" i="477"/>
  <c r="BG129" i="477"/>
  <c r="BH129" i="477"/>
  <c r="BI129" i="477"/>
  <c r="BJ129" i="477"/>
  <c r="AK130" i="477"/>
  <c r="AL130" i="477"/>
  <c r="AM130" i="477"/>
  <c r="AN130" i="477"/>
  <c r="AO130" i="477"/>
  <c r="AQ130" i="477"/>
  <c r="AR130" i="477"/>
  <c r="AS130" i="477"/>
  <c r="AT130" i="477"/>
  <c r="AU130" i="477"/>
  <c r="AV130" i="477"/>
  <c r="AW130" i="477"/>
  <c r="AX130" i="477"/>
  <c r="AY130" i="477"/>
  <c r="AZ130" i="477"/>
  <c r="BA130" i="477"/>
  <c r="BB130" i="477"/>
  <c r="BC130" i="477"/>
  <c r="BD130" i="477"/>
  <c r="BE130" i="477"/>
  <c r="BG130" i="477"/>
  <c r="BH130" i="477"/>
  <c r="BI130" i="477"/>
  <c r="BJ130" i="477"/>
  <c r="AL31" i="477"/>
  <c r="AM31" i="477"/>
  <c r="AN31" i="477"/>
  <c r="AO31" i="477"/>
  <c r="AQ31" i="477"/>
  <c r="AR31" i="477"/>
  <c r="AS31" i="477"/>
  <c r="AT31" i="477"/>
  <c r="AU31" i="477"/>
  <c r="AV31" i="477"/>
  <c r="AW31" i="477"/>
  <c r="AX31" i="477"/>
  <c r="AY31" i="477"/>
  <c r="AZ31" i="477"/>
  <c r="BA31" i="477"/>
  <c r="BB31" i="477"/>
  <c r="BC31" i="477"/>
  <c r="BD31" i="477"/>
  <c r="BE31" i="477"/>
  <c r="BG31" i="477"/>
  <c r="BH31" i="477"/>
  <c r="BI31" i="477"/>
  <c r="BJ31" i="477"/>
  <c r="AL30" i="477"/>
  <c r="AM30" i="477"/>
  <c r="AN30" i="477"/>
  <c r="AO30" i="477"/>
  <c r="AQ30" i="477"/>
  <c r="AR30" i="477"/>
  <c r="AS30" i="477"/>
  <c r="AT30" i="477"/>
  <c r="AU30" i="477"/>
  <c r="AV30" i="477"/>
  <c r="AW30" i="477"/>
  <c r="AX30" i="477"/>
  <c r="AY30" i="477"/>
  <c r="AZ30" i="477"/>
  <c r="BA30" i="477"/>
  <c r="BB30" i="477"/>
  <c r="BC30" i="477"/>
  <c r="BD30" i="477"/>
  <c r="BE30" i="477"/>
  <c r="BG30" i="477"/>
  <c r="BH30" i="477"/>
  <c r="BI30" i="477"/>
  <c r="BJ30" i="477"/>
  <c r="BK30" i="477"/>
  <c r="AL29" i="477"/>
  <c r="AM29" i="477"/>
  <c r="AN29" i="477"/>
  <c r="AO29" i="477"/>
  <c r="AQ29" i="477"/>
  <c r="AR29" i="477"/>
  <c r="AS29" i="477"/>
  <c r="AT29" i="477"/>
  <c r="AU29" i="477"/>
  <c r="AV29" i="477"/>
  <c r="AW29" i="477"/>
  <c r="AX29" i="477"/>
  <c r="AY29" i="477"/>
  <c r="BA29" i="477"/>
  <c r="BB29" i="477"/>
  <c r="BC29" i="477"/>
  <c r="BD29" i="477"/>
  <c r="BE29" i="477"/>
  <c r="BG29" i="477"/>
  <c r="BH29" i="477"/>
  <c r="BI29" i="477"/>
  <c r="BJ29" i="477"/>
  <c r="N27" i="477"/>
  <c r="N26" i="477"/>
  <c r="N25" i="477"/>
  <c r="N24" i="477"/>
  <c r="N5" i="477"/>
  <c r="AK31" i="477" l="1"/>
  <c r="AK30" i="477"/>
  <c r="AK29" i="477"/>
  <c r="G5" i="477"/>
  <c r="W29" i="477" l="1"/>
  <c r="AZ29" i="477" l="1"/>
  <c r="G29" i="475"/>
  <c r="R5" i="477"/>
  <c r="H131" i="541" l="1"/>
  <c r="B28" i="541"/>
  <c r="N27" i="541"/>
  <c r="H131" i="540"/>
  <c r="B28" i="540"/>
  <c r="G32" i="532" l="1"/>
  <c r="G33" i="532"/>
  <c r="G34" i="532"/>
  <c r="G35" i="532"/>
  <c r="G36" i="532"/>
  <c r="G37" i="532"/>
  <c r="G38" i="532"/>
  <c r="G39" i="532"/>
  <c r="G40" i="532"/>
  <c r="G41" i="532"/>
  <c r="G42" i="532"/>
  <c r="G43" i="532"/>
  <c r="G44" i="532"/>
  <c r="G45" i="532"/>
  <c r="G46" i="532"/>
  <c r="G47" i="532"/>
  <c r="G48" i="532"/>
  <c r="G49" i="532"/>
  <c r="G50" i="532"/>
  <c r="G51" i="532"/>
  <c r="G52" i="532"/>
  <c r="G53" i="532"/>
  <c r="G54" i="532"/>
  <c r="G55" i="532"/>
  <c r="G56" i="532"/>
  <c r="G57" i="532"/>
  <c r="G58" i="532"/>
  <c r="G59" i="532"/>
  <c r="G60" i="532"/>
  <c r="G61" i="532"/>
  <c r="G62" i="532"/>
  <c r="G63" i="532"/>
  <c r="G64" i="532"/>
  <c r="G65" i="532"/>
  <c r="G66" i="532"/>
  <c r="G67" i="532"/>
  <c r="G68" i="532"/>
  <c r="G69" i="532"/>
  <c r="G70" i="532"/>
  <c r="G71" i="532"/>
  <c r="G72" i="532"/>
  <c r="G73" i="532"/>
  <c r="G74" i="532"/>
  <c r="G75" i="532"/>
  <c r="G76" i="532"/>
  <c r="G77" i="532"/>
  <c r="G78" i="532"/>
  <c r="G79" i="532"/>
  <c r="G80" i="532"/>
  <c r="G81" i="532"/>
  <c r="G82" i="532"/>
  <c r="G83" i="532"/>
  <c r="G84" i="532"/>
  <c r="G85" i="532"/>
  <c r="G86" i="532"/>
  <c r="G87" i="532"/>
  <c r="G88" i="532"/>
  <c r="G89" i="532"/>
  <c r="G90" i="532"/>
  <c r="G91" i="532"/>
  <c r="G92" i="532"/>
  <c r="G93" i="532"/>
  <c r="G94" i="532"/>
  <c r="G95" i="532"/>
  <c r="G96" i="532"/>
  <c r="G97" i="532"/>
  <c r="G98" i="532"/>
  <c r="G99" i="532"/>
  <c r="G100" i="532"/>
  <c r="G101" i="532"/>
  <c r="G102" i="532"/>
  <c r="G103" i="532"/>
  <c r="G104" i="532"/>
  <c r="G105" i="532"/>
  <c r="G106" i="532"/>
  <c r="G107" i="532"/>
  <c r="G108" i="532"/>
  <c r="G109" i="532"/>
  <c r="G110" i="532"/>
  <c r="G111" i="532"/>
  <c r="G112" i="532"/>
  <c r="G113" i="532"/>
  <c r="G114" i="532"/>
  <c r="G115" i="532"/>
  <c r="G116" i="532"/>
  <c r="G117" i="532"/>
  <c r="G118" i="532"/>
  <c r="G119" i="532"/>
  <c r="G120" i="532"/>
  <c r="G121" i="532"/>
  <c r="G122" i="532"/>
  <c r="G123" i="532"/>
  <c r="G124" i="532"/>
  <c r="G125" i="532"/>
  <c r="G126" i="532"/>
  <c r="G127" i="532"/>
  <c r="G128" i="532"/>
  <c r="G129" i="532"/>
  <c r="G130" i="532"/>
  <c r="G31" i="532"/>
  <c r="G33" i="535" l="1"/>
  <c r="O33" i="535"/>
  <c r="P33" i="535"/>
  <c r="G34" i="535"/>
  <c r="O34" i="535"/>
  <c r="P34" i="535"/>
  <c r="G35" i="535"/>
  <c r="O35" i="535"/>
  <c r="P35" i="535"/>
  <c r="G36" i="535"/>
  <c r="O36" i="535"/>
  <c r="P36" i="535"/>
  <c r="G37" i="535"/>
  <c r="O37" i="535"/>
  <c r="P37" i="535"/>
  <c r="G38" i="535"/>
  <c r="O38" i="535"/>
  <c r="P38" i="535"/>
  <c r="G39" i="535"/>
  <c r="O39" i="535"/>
  <c r="P39" i="535"/>
  <c r="G40" i="535"/>
  <c r="O40" i="535"/>
  <c r="P40" i="535"/>
  <c r="G41" i="535"/>
  <c r="O41" i="535"/>
  <c r="P41" i="535"/>
  <c r="G42" i="535"/>
  <c r="O42" i="535"/>
  <c r="P42" i="535"/>
  <c r="G43" i="535"/>
  <c r="O43" i="535"/>
  <c r="P43" i="535"/>
  <c r="G44" i="535"/>
  <c r="O44" i="535"/>
  <c r="P44" i="535"/>
  <c r="G45" i="535"/>
  <c r="O45" i="535"/>
  <c r="P45" i="535"/>
  <c r="G46" i="535"/>
  <c r="O46" i="535"/>
  <c r="P46" i="535"/>
  <c r="G47" i="535"/>
  <c r="O47" i="535"/>
  <c r="P47" i="535"/>
  <c r="G48" i="535"/>
  <c r="O48" i="535"/>
  <c r="P48" i="535"/>
  <c r="G49" i="535"/>
  <c r="O49" i="535"/>
  <c r="P49" i="535"/>
  <c r="G50" i="535"/>
  <c r="O50" i="535"/>
  <c r="P50" i="535"/>
  <c r="G51" i="535"/>
  <c r="O51" i="535"/>
  <c r="P51" i="535"/>
  <c r="G52" i="535"/>
  <c r="O52" i="535"/>
  <c r="P52" i="535"/>
  <c r="G53" i="535"/>
  <c r="O53" i="535"/>
  <c r="P53" i="535"/>
  <c r="G54" i="535"/>
  <c r="O54" i="535"/>
  <c r="P54" i="535"/>
  <c r="G55" i="535"/>
  <c r="O55" i="535"/>
  <c r="P55" i="535"/>
  <c r="G56" i="535"/>
  <c r="O56" i="535"/>
  <c r="P56" i="535"/>
  <c r="G57" i="535"/>
  <c r="O57" i="535"/>
  <c r="P57" i="535"/>
  <c r="G58" i="535"/>
  <c r="O58" i="535"/>
  <c r="P58" i="535"/>
  <c r="G59" i="535"/>
  <c r="O59" i="535"/>
  <c r="P59" i="535"/>
  <c r="G60" i="535"/>
  <c r="O60" i="535"/>
  <c r="P60" i="535"/>
  <c r="G61" i="535"/>
  <c r="O61" i="535"/>
  <c r="P61" i="535"/>
  <c r="G62" i="535"/>
  <c r="O62" i="535"/>
  <c r="P62" i="535"/>
  <c r="G63" i="535"/>
  <c r="O63" i="535"/>
  <c r="P63" i="535"/>
  <c r="G64" i="535"/>
  <c r="O64" i="535"/>
  <c r="P64" i="535"/>
  <c r="G65" i="535"/>
  <c r="O65" i="535"/>
  <c r="P65" i="535"/>
  <c r="G66" i="535"/>
  <c r="O66" i="535"/>
  <c r="P66" i="535"/>
  <c r="G67" i="535"/>
  <c r="O67" i="535"/>
  <c r="P67" i="535"/>
  <c r="G68" i="535"/>
  <c r="O68" i="535"/>
  <c r="P68" i="535"/>
  <c r="G69" i="535"/>
  <c r="O69" i="535"/>
  <c r="P69" i="535"/>
  <c r="G70" i="535"/>
  <c r="O70" i="535"/>
  <c r="P70" i="535"/>
  <c r="G71" i="535"/>
  <c r="O71" i="535"/>
  <c r="P71" i="535"/>
  <c r="G72" i="535"/>
  <c r="O72" i="535"/>
  <c r="P72" i="535"/>
  <c r="G73" i="535"/>
  <c r="O73" i="535"/>
  <c r="P73" i="535"/>
  <c r="G74" i="535"/>
  <c r="O74" i="535"/>
  <c r="P74" i="535"/>
  <c r="G75" i="535"/>
  <c r="O75" i="535"/>
  <c r="P75" i="535"/>
  <c r="G76" i="535"/>
  <c r="O76" i="535"/>
  <c r="P76" i="535"/>
  <c r="G77" i="535"/>
  <c r="O77" i="535"/>
  <c r="P77" i="535"/>
  <c r="G78" i="535"/>
  <c r="O78" i="535"/>
  <c r="P78" i="535"/>
  <c r="G79" i="535"/>
  <c r="O79" i="535"/>
  <c r="P79" i="535"/>
  <c r="G80" i="535"/>
  <c r="O80" i="535"/>
  <c r="P80" i="535"/>
  <c r="G81" i="535"/>
  <c r="O81" i="535"/>
  <c r="P81" i="535"/>
  <c r="G82" i="535"/>
  <c r="O82" i="535"/>
  <c r="P82" i="535"/>
  <c r="G83" i="535"/>
  <c r="O83" i="535"/>
  <c r="P83" i="535"/>
  <c r="G84" i="535"/>
  <c r="O84" i="535"/>
  <c r="P84" i="535"/>
  <c r="G85" i="535"/>
  <c r="O85" i="535"/>
  <c r="P85" i="535"/>
  <c r="G86" i="535"/>
  <c r="O86" i="535"/>
  <c r="P86" i="535"/>
  <c r="G87" i="535"/>
  <c r="O87" i="535"/>
  <c r="P87" i="535"/>
  <c r="G88" i="535"/>
  <c r="O88" i="535"/>
  <c r="P88" i="535"/>
  <c r="G89" i="535"/>
  <c r="O89" i="535"/>
  <c r="P89" i="535"/>
  <c r="G90" i="535"/>
  <c r="O90" i="535"/>
  <c r="P90" i="535"/>
  <c r="G91" i="535"/>
  <c r="O91" i="535"/>
  <c r="P91" i="535"/>
  <c r="G92" i="535"/>
  <c r="O92" i="535"/>
  <c r="P92" i="535"/>
  <c r="G93" i="535"/>
  <c r="O93" i="535"/>
  <c r="P93" i="535"/>
  <c r="G94" i="535"/>
  <c r="O94" i="535"/>
  <c r="P94" i="535"/>
  <c r="G95" i="535"/>
  <c r="O95" i="535"/>
  <c r="P95" i="535"/>
  <c r="G96" i="535"/>
  <c r="O96" i="535"/>
  <c r="P96" i="535"/>
  <c r="G97" i="535"/>
  <c r="O97" i="535"/>
  <c r="P97" i="535"/>
  <c r="G98" i="535"/>
  <c r="O98" i="535"/>
  <c r="P98" i="535"/>
  <c r="G99" i="535"/>
  <c r="O99" i="535"/>
  <c r="P99" i="535"/>
  <c r="G100" i="535"/>
  <c r="O100" i="535"/>
  <c r="P100" i="535"/>
  <c r="G101" i="535"/>
  <c r="O101" i="535"/>
  <c r="P101" i="535"/>
  <c r="G102" i="535"/>
  <c r="O102" i="535"/>
  <c r="P102" i="535"/>
  <c r="G103" i="535"/>
  <c r="O103" i="535"/>
  <c r="P103" i="535"/>
  <c r="G104" i="535"/>
  <c r="O104" i="535"/>
  <c r="P104" i="535"/>
  <c r="G105" i="535"/>
  <c r="O105" i="535"/>
  <c r="P105" i="535"/>
  <c r="G106" i="535"/>
  <c r="O106" i="535"/>
  <c r="P106" i="535"/>
  <c r="G107" i="535"/>
  <c r="O107" i="535"/>
  <c r="P107" i="535"/>
  <c r="G108" i="535"/>
  <c r="O108" i="535"/>
  <c r="P108" i="535"/>
  <c r="G109" i="535"/>
  <c r="O109" i="535"/>
  <c r="P109" i="535"/>
  <c r="G110" i="535"/>
  <c r="O110" i="535"/>
  <c r="P110" i="535"/>
  <c r="G111" i="535"/>
  <c r="O111" i="535"/>
  <c r="P111" i="535"/>
  <c r="G112" i="535"/>
  <c r="O112" i="535"/>
  <c r="P112" i="535"/>
  <c r="G113" i="535"/>
  <c r="O113" i="535"/>
  <c r="P113" i="535"/>
  <c r="G114" i="535"/>
  <c r="O114" i="535"/>
  <c r="P114" i="535"/>
  <c r="G115" i="535"/>
  <c r="O115" i="535"/>
  <c r="P115" i="535"/>
  <c r="G116" i="535"/>
  <c r="O116" i="535"/>
  <c r="P116" i="535"/>
  <c r="G117" i="535"/>
  <c r="O117" i="535"/>
  <c r="P117" i="535"/>
  <c r="G118" i="535"/>
  <c r="O118" i="535"/>
  <c r="P118" i="535"/>
  <c r="G119" i="535"/>
  <c r="O119" i="535"/>
  <c r="P119" i="535"/>
  <c r="G120" i="535"/>
  <c r="O120" i="535"/>
  <c r="P120" i="535"/>
  <c r="G121" i="535"/>
  <c r="O121" i="535"/>
  <c r="P121" i="535"/>
  <c r="G122" i="535"/>
  <c r="O122" i="535"/>
  <c r="P122" i="535"/>
  <c r="G123" i="535"/>
  <c r="O123" i="535"/>
  <c r="P123" i="535"/>
  <c r="G124" i="535"/>
  <c r="O124" i="535"/>
  <c r="P124" i="535"/>
  <c r="G125" i="535"/>
  <c r="O125" i="535"/>
  <c r="P125" i="535"/>
  <c r="G126" i="535"/>
  <c r="O126" i="535"/>
  <c r="P126" i="535"/>
  <c r="G127" i="535"/>
  <c r="O127" i="535"/>
  <c r="P127" i="535"/>
  <c r="G128" i="535"/>
  <c r="O128" i="535"/>
  <c r="P128" i="535"/>
  <c r="G129" i="535"/>
  <c r="O129" i="535"/>
  <c r="P129" i="535"/>
  <c r="G130" i="535"/>
  <c r="O130" i="535"/>
  <c r="P130" i="535"/>
  <c r="P32" i="535"/>
  <c r="O32" i="535"/>
  <c r="G32" i="535"/>
  <c r="P31" i="535"/>
  <c r="O31" i="535"/>
  <c r="G31" i="535"/>
  <c r="F130" i="535"/>
  <c r="E130" i="535"/>
  <c r="D130" i="535"/>
  <c r="F129" i="535"/>
  <c r="E129" i="535"/>
  <c r="D129" i="535"/>
  <c r="F128" i="535"/>
  <c r="E128" i="535"/>
  <c r="D128" i="535"/>
  <c r="F127" i="535"/>
  <c r="E127" i="535"/>
  <c r="D127" i="535"/>
  <c r="F126" i="535"/>
  <c r="E126" i="535"/>
  <c r="D126" i="535"/>
  <c r="F125" i="535"/>
  <c r="E125" i="535"/>
  <c r="D125" i="535"/>
  <c r="F124" i="535"/>
  <c r="E124" i="535"/>
  <c r="D124" i="535"/>
  <c r="F123" i="535"/>
  <c r="E123" i="535"/>
  <c r="D123" i="535"/>
  <c r="F122" i="535"/>
  <c r="E122" i="535"/>
  <c r="D122" i="535"/>
  <c r="F121" i="535"/>
  <c r="E121" i="535"/>
  <c r="D121" i="535"/>
  <c r="F120" i="535"/>
  <c r="E120" i="535"/>
  <c r="D120" i="535"/>
  <c r="F119" i="535"/>
  <c r="E119" i="535"/>
  <c r="D119" i="535"/>
  <c r="F118" i="535"/>
  <c r="E118" i="535"/>
  <c r="D118" i="535"/>
  <c r="F117" i="535"/>
  <c r="E117" i="535"/>
  <c r="D117" i="535"/>
  <c r="F116" i="535"/>
  <c r="E116" i="535"/>
  <c r="D116" i="535"/>
  <c r="F115" i="535"/>
  <c r="E115" i="535"/>
  <c r="D115" i="535"/>
  <c r="F114" i="535"/>
  <c r="E114" i="535"/>
  <c r="D114" i="535"/>
  <c r="F113" i="535"/>
  <c r="E113" i="535"/>
  <c r="D113" i="535"/>
  <c r="F112" i="535"/>
  <c r="E112" i="535"/>
  <c r="D112" i="535"/>
  <c r="F111" i="535"/>
  <c r="E111" i="535"/>
  <c r="D111" i="535"/>
  <c r="F110" i="535"/>
  <c r="E110" i="535"/>
  <c r="D110" i="535"/>
  <c r="F109" i="535"/>
  <c r="E109" i="535"/>
  <c r="D109" i="535"/>
  <c r="F108" i="535"/>
  <c r="E108" i="535"/>
  <c r="D108" i="535"/>
  <c r="F107" i="535"/>
  <c r="E107" i="535"/>
  <c r="D107" i="535"/>
  <c r="F106" i="535"/>
  <c r="E106" i="535"/>
  <c r="D106" i="535"/>
  <c r="F105" i="535"/>
  <c r="E105" i="535"/>
  <c r="D105" i="535"/>
  <c r="F104" i="535"/>
  <c r="E104" i="535"/>
  <c r="D104" i="535"/>
  <c r="F103" i="535"/>
  <c r="E103" i="535"/>
  <c r="D103" i="535"/>
  <c r="F102" i="535"/>
  <c r="E102" i="535"/>
  <c r="D102" i="535"/>
  <c r="F101" i="535"/>
  <c r="E101" i="535"/>
  <c r="D101" i="535"/>
  <c r="F100" i="535"/>
  <c r="E100" i="535"/>
  <c r="D100" i="535"/>
  <c r="F99" i="535"/>
  <c r="E99" i="535"/>
  <c r="D99" i="535"/>
  <c r="F98" i="535"/>
  <c r="E98" i="535"/>
  <c r="D98" i="535"/>
  <c r="F97" i="535"/>
  <c r="E97" i="535"/>
  <c r="D97" i="535"/>
  <c r="F96" i="535"/>
  <c r="E96" i="535"/>
  <c r="D96" i="535"/>
  <c r="F95" i="535"/>
  <c r="E95" i="535"/>
  <c r="D95" i="535"/>
  <c r="F94" i="535"/>
  <c r="E94" i="535"/>
  <c r="D94" i="535"/>
  <c r="F93" i="535"/>
  <c r="E93" i="535"/>
  <c r="D93" i="535"/>
  <c r="F92" i="535"/>
  <c r="E92" i="535"/>
  <c r="D92" i="535"/>
  <c r="F91" i="535"/>
  <c r="E91" i="535"/>
  <c r="D91" i="535"/>
  <c r="F90" i="535"/>
  <c r="E90" i="535"/>
  <c r="D90" i="535"/>
  <c r="F89" i="535"/>
  <c r="E89" i="535"/>
  <c r="D89" i="535"/>
  <c r="F88" i="535"/>
  <c r="E88" i="535"/>
  <c r="D88" i="535"/>
  <c r="F87" i="535"/>
  <c r="E87" i="535"/>
  <c r="D87" i="535"/>
  <c r="F86" i="535"/>
  <c r="E86" i="535"/>
  <c r="D86" i="535"/>
  <c r="F85" i="535"/>
  <c r="E85" i="535"/>
  <c r="D85" i="535"/>
  <c r="F84" i="535"/>
  <c r="E84" i="535"/>
  <c r="D84" i="535"/>
  <c r="F83" i="535"/>
  <c r="E83" i="535"/>
  <c r="D83" i="535"/>
  <c r="F82" i="535"/>
  <c r="E82" i="535"/>
  <c r="D82" i="535"/>
  <c r="F81" i="535"/>
  <c r="E81" i="535"/>
  <c r="D81" i="535"/>
  <c r="F80" i="535"/>
  <c r="E80" i="535"/>
  <c r="D80" i="535"/>
  <c r="F79" i="535"/>
  <c r="E79" i="535"/>
  <c r="D79" i="535"/>
  <c r="F78" i="535"/>
  <c r="E78" i="535"/>
  <c r="D78" i="535"/>
  <c r="F77" i="535"/>
  <c r="E77" i="535"/>
  <c r="D77" i="535"/>
  <c r="F76" i="535"/>
  <c r="E76" i="535"/>
  <c r="D76" i="535"/>
  <c r="F75" i="535"/>
  <c r="E75" i="535"/>
  <c r="D75" i="535"/>
  <c r="F74" i="535"/>
  <c r="E74" i="535"/>
  <c r="D74" i="535"/>
  <c r="F73" i="535"/>
  <c r="E73" i="535"/>
  <c r="D73" i="535"/>
  <c r="F72" i="535"/>
  <c r="E72" i="535"/>
  <c r="D72" i="535"/>
  <c r="F71" i="535"/>
  <c r="E71" i="535"/>
  <c r="D71" i="535"/>
  <c r="F70" i="535"/>
  <c r="E70" i="535"/>
  <c r="D70" i="535"/>
  <c r="F69" i="535"/>
  <c r="E69" i="535"/>
  <c r="D69" i="535"/>
  <c r="F68" i="535"/>
  <c r="E68" i="535"/>
  <c r="D68" i="535"/>
  <c r="F67" i="535"/>
  <c r="E67" i="535"/>
  <c r="D67" i="535"/>
  <c r="F66" i="535"/>
  <c r="E66" i="535"/>
  <c r="D66" i="535"/>
  <c r="F65" i="535"/>
  <c r="E65" i="535"/>
  <c r="D65" i="535"/>
  <c r="F64" i="535"/>
  <c r="E64" i="535"/>
  <c r="D64" i="535"/>
  <c r="F63" i="535"/>
  <c r="E63" i="535"/>
  <c r="D63" i="535"/>
  <c r="F62" i="535"/>
  <c r="E62" i="535"/>
  <c r="D62" i="535"/>
  <c r="F61" i="535"/>
  <c r="E61" i="535"/>
  <c r="D61" i="535"/>
  <c r="F60" i="535"/>
  <c r="E60" i="535"/>
  <c r="D60" i="535"/>
  <c r="F59" i="535"/>
  <c r="E59" i="535"/>
  <c r="D59" i="535"/>
  <c r="F58" i="535"/>
  <c r="E58" i="535"/>
  <c r="D58" i="535"/>
  <c r="F57" i="535"/>
  <c r="E57" i="535"/>
  <c r="D57" i="535"/>
  <c r="F56" i="535"/>
  <c r="E56" i="535"/>
  <c r="D56" i="535"/>
  <c r="F55" i="535"/>
  <c r="E55" i="535"/>
  <c r="D55" i="535"/>
  <c r="F54" i="535"/>
  <c r="E54" i="535"/>
  <c r="D54" i="535"/>
  <c r="F53" i="535"/>
  <c r="E53" i="535"/>
  <c r="D53" i="535"/>
  <c r="F52" i="535"/>
  <c r="E52" i="535"/>
  <c r="D52" i="535"/>
  <c r="F51" i="535"/>
  <c r="E51" i="535"/>
  <c r="D51" i="535"/>
  <c r="F50" i="535"/>
  <c r="E50" i="535"/>
  <c r="D50" i="535"/>
  <c r="F49" i="535"/>
  <c r="E49" i="535"/>
  <c r="D49" i="535"/>
  <c r="F48" i="535"/>
  <c r="E48" i="535"/>
  <c r="D48" i="535"/>
  <c r="F47" i="535"/>
  <c r="E47" i="535"/>
  <c r="D47" i="535"/>
  <c r="F46" i="535"/>
  <c r="E46" i="535"/>
  <c r="D46" i="535"/>
  <c r="F45" i="535"/>
  <c r="E45" i="535"/>
  <c r="D45" i="535"/>
  <c r="F44" i="535"/>
  <c r="E44" i="535"/>
  <c r="D44" i="535"/>
  <c r="F43" i="535"/>
  <c r="E43" i="535"/>
  <c r="D43" i="535"/>
  <c r="F42" i="535"/>
  <c r="E42" i="535"/>
  <c r="D42" i="535"/>
  <c r="F41" i="535"/>
  <c r="E41" i="535"/>
  <c r="D41" i="535"/>
  <c r="F40" i="535"/>
  <c r="E40" i="535"/>
  <c r="D40" i="535"/>
  <c r="F39" i="535"/>
  <c r="E39" i="535"/>
  <c r="D39" i="535"/>
  <c r="F38" i="535"/>
  <c r="E38" i="535"/>
  <c r="D38" i="535"/>
  <c r="F37" i="535"/>
  <c r="E37" i="535"/>
  <c r="D37" i="535"/>
  <c r="F36" i="535"/>
  <c r="E36" i="535"/>
  <c r="D36" i="535"/>
  <c r="F35" i="535"/>
  <c r="E35" i="535"/>
  <c r="D35" i="535"/>
  <c r="F34" i="535"/>
  <c r="E34" i="535"/>
  <c r="D34" i="535"/>
  <c r="F33" i="535"/>
  <c r="E33" i="535"/>
  <c r="D33" i="535"/>
  <c r="C33" i="535"/>
  <c r="F32" i="535"/>
  <c r="E32" i="535"/>
  <c r="D32" i="535"/>
  <c r="C32" i="535"/>
  <c r="F31" i="535"/>
  <c r="E31" i="535"/>
  <c r="D31" i="535"/>
  <c r="C31" i="535"/>
  <c r="F130" i="532"/>
  <c r="E130" i="532"/>
  <c r="D130" i="532"/>
  <c r="F129" i="532"/>
  <c r="E129" i="532"/>
  <c r="D129" i="532"/>
  <c r="F128" i="532"/>
  <c r="E128" i="532"/>
  <c r="D128" i="532"/>
  <c r="F127" i="532"/>
  <c r="E127" i="532"/>
  <c r="D127" i="532"/>
  <c r="F126" i="532"/>
  <c r="E126" i="532"/>
  <c r="D126" i="532"/>
  <c r="F125" i="532"/>
  <c r="E125" i="532"/>
  <c r="D125" i="532"/>
  <c r="F124" i="532"/>
  <c r="E124" i="532"/>
  <c r="D124" i="532"/>
  <c r="F123" i="532"/>
  <c r="E123" i="532"/>
  <c r="D123" i="532"/>
  <c r="F122" i="532"/>
  <c r="E122" i="532"/>
  <c r="D122" i="532"/>
  <c r="F121" i="532"/>
  <c r="E121" i="532"/>
  <c r="D121" i="532"/>
  <c r="F120" i="532"/>
  <c r="E120" i="532"/>
  <c r="D120" i="532"/>
  <c r="F119" i="532"/>
  <c r="E119" i="532"/>
  <c r="D119" i="532"/>
  <c r="F118" i="532"/>
  <c r="E118" i="532"/>
  <c r="D118" i="532"/>
  <c r="F117" i="532"/>
  <c r="E117" i="532"/>
  <c r="D117" i="532"/>
  <c r="F116" i="532"/>
  <c r="E116" i="532"/>
  <c r="D116" i="532"/>
  <c r="F115" i="532"/>
  <c r="E115" i="532"/>
  <c r="D115" i="532"/>
  <c r="F114" i="532"/>
  <c r="E114" i="532"/>
  <c r="D114" i="532"/>
  <c r="F113" i="532"/>
  <c r="E113" i="532"/>
  <c r="D113" i="532"/>
  <c r="F112" i="532"/>
  <c r="E112" i="532"/>
  <c r="D112" i="532"/>
  <c r="F111" i="532"/>
  <c r="E111" i="532"/>
  <c r="D111" i="532"/>
  <c r="F110" i="532"/>
  <c r="E110" i="532"/>
  <c r="D110" i="532"/>
  <c r="F109" i="532"/>
  <c r="E109" i="532"/>
  <c r="D109" i="532"/>
  <c r="F108" i="532"/>
  <c r="E108" i="532"/>
  <c r="D108" i="532"/>
  <c r="F107" i="532"/>
  <c r="E107" i="532"/>
  <c r="D107" i="532"/>
  <c r="F106" i="532"/>
  <c r="E106" i="532"/>
  <c r="D106" i="532"/>
  <c r="F105" i="532"/>
  <c r="E105" i="532"/>
  <c r="D105" i="532"/>
  <c r="F104" i="532"/>
  <c r="E104" i="532"/>
  <c r="D104" i="532"/>
  <c r="F103" i="532"/>
  <c r="E103" i="532"/>
  <c r="D103" i="532"/>
  <c r="F102" i="532"/>
  <c r="E102" i="532"/>
  <c r="D102" i="532"/>
  <c r="F101" i="532"/>
  <c r="E101" i="532"/>
  <c r="D101" i="532"/>
  <c r="F100" i="532"/>
  <c r="E100" i="532"/>
  <c r="D100" i="532"/>
  <c r="F99" i="532"/>
  <c r="E99" i="532"/>
  <c r="D99" i="532"/>
  <c r="F98" i="532"/>
  <c r="E98" i="532"/>
  <c r="D98" i="532"/>
  <c r="F97" i="532"/>
  <c r="E97" i="532"/>
  <c r="D97" i="532"/>
  <c r="F96" i="532"/>
  <c r="E96" i="532"/>
  <c r="D96" i="532"/>
  <c r="F95" i="532"/>
  <c r="E95" i="532"/>
  <c r="D95" i="532"/>
  <c r="F94" i="532"/>
  <c r="E94" i="532"/>
  <c r="D94" i="532"/>
  <c r="F93" i="532"/>
  <c r="E93" i="532"/>
  <c r="D93" i="532"/>
  <c r="F92" i="532"/>
  <c r="E92" i="532"/>
  <c r="D92" i="532"/>
  <c r="F91" i="532"/>
  <c r="E91" i="532"/>
  <c r="D91" i="532"/>
  <c r="F90" i="532"/>
  <c r="E90" i="532"/>
  <c r="D90" i="532"/>
  <c r="F89" i="532"/>
  <c r="E89" i="532"/>
  <c r="D89" i="532"/>
  <c r="F88" i="532"/>
  <c r="E88" i="532"/>
  <c r="D88" i="532"/>
  <c r="F87" i="532"/>
  <c r="E87" i="532"/>
  <c r="D87" i="532"/>
  <c r="F86" i="532"/>
  <c r="E86" i="532"/>
  <c r="D86" i="532"/>
  <c r="F85" i="532"/>
  <c r="E85" i="532"/>
  <c r="D85" i="532"/>
  <c r="F84" i="532"/>
  <c r="E84" i="532"/>
  <c r="D84" i="532"/>
  <c r="F83" i="532"/>
  <c r="E83" i="532"/>
  <c r="D83" i="532"/>
  <c r="F82" i="532"/>
  <c r="E82" i="532"/>
  <c r="D82" i="532"/>
  <c r="F81" i="532"/>
  <c r="E81" i="532"/>
  <c r="D81" i="532"/>
  <c r="F80" i="532"/>
  <c r="E80" i="532"/>
  <c r="D80" i="532"/>
  <c r="F79" i="532"/>
  <c r="E79" i="532"/>
  <c r="D79" i="532"/>
  <c r="F78" i="532"/>
  <c r="E78" i="532"/>
  <c r="D78" i="532"/>
  <c r="F77" i="532"/>
  <c r="E77" i="532"/>
  <c r="D77" i="532"/>
  <c r="F76" i="532"/>
  <c r="E76" i="532"/>
  <c r="D76" i="532"/>
  <c r="F75" i="532"/>
  <c r="E75" i="532"/>
  <c r="D75" i="532"/>
  <c r="F74" i="532"/>
  <c r="E74" i="532"/>
  <c r="D74" i="532"/>
  <c r="F73" i="532"/>
  <c r="E73" i="532"/>
  <c r="D73" i="532"/>
  <c r="F72" i="532"/>
  <c r="E72" i="532"/>
  <c r="D72" i="532"/>
  <c r="F71" i="532"/>
  <c r="E71" i="532"/>
  <c r="D71" i="532"/>
  <c r="F70" i="532"/>
  <c r="E70" i="532"/>
  <c r="D70" i="532"/>
  <c r="F69" i="532"/>
  <c r="E69" i="532"/>
  <c r="D69" i="532"/>
  <c r="F68" i="532"/>
  <c r="E68" i="532"/>
  <c r="D68" i="532"/>
  <c r="F67" i="532"/>
  <c r="E67" i="532"/>
  <c r="D67" i="532"/>
  <c r="F66" i="532"/>
  <c r="E66" i="532"/>
  <c r="D66" i="532"/>
  <c r="F65" i="532"/>
  <c r="E65" i="532"/>
  <c r="D65" i="532"/>
  <c r="F64" i="532"/>
  <c r="E64" i="532"/>
  <c r="D64" i="532"/>
  <c r="F63" i="532"/>
  <c r="E63" i="532"/>
  <c r="D63" i="532"/>
  <c r="F62" i="532"/>
  <c r="E62" i="532"/>
  <c r="D62" i="532"/>
  <c r="F61" i="532"/>
  <c r="E61" i="532"/>
  <c r="D61" i="532"/>
  <c r="F60" i="532"/>
  <c r="E60" i="532"/>
  <c r="D60" i="532"/>
  <c r="F59" i="532"/>
  <c r="E59" i="532"/>
  <c r="D59" i="532"/>
  <c r="F58" i="532"/>
  <c r="E58" i="532"/>
  <c r="D58" i="532"/>
  <c r="F57" i="532"/>
  <c r="E57" i="532"/>
  <c r="D57" i="532"/>
  <c r="F56" i="532"/>
  <c r="E56" i="532"/>
  <c r="D56" i="532"/>
  <c r="F55" i="532"/>
  <c r="E55" i="532"/>
  <c r="D55" i="532"/>
  <c r="F54" i="532"/>
  <c r="E54" i="532"/>
  <c r="D54" i="532"/>
  <c r="F53" i="532"/>
  <c r="E53" i="532"/>
  <c r="D53" i="532"/>
  <c r="F52" i="532"/>
  <c r="E52" i="532"/>
  <c r="D52" i="532"/>
  <c r="F51" i="532"/>
  <c r="E51" i="532"/>
  <c r="D51" i="532"/>
  <c r="F50" i="532"/>
  <c r="E50" i="532"/>
  <c r="D50" i="532"/>
  <c r="F49" i="532"/>
  <c r="E49" i="532"/>
  <c r="D49" i="532"/>
  <c r="F48" i="532"/>
  <c r="E48" i="532"/>
  <c r="D48" i="532"/>
  <c r="F47" i="532"/>
  <c r="E47" i="532"/>
  <c r="D47" i="532"/>
  <c r="F46" i="532"/>
  <c r="E46" i="532"/>
  <c r="D46" i="532"/>
  <c r="F45" i="532"/>
  <c r="E45" i="532"/>
  <c r="D45" i="532"/>
  <c r="F44" i="532"/>
  <c r="E44" i="532"/>
  <c r="D44" i="532"/>
  <c r="F43" i="532"/>
  <c r="E43" i="532"/>
  <c r="D43" i="532"/>
  <c r="F42" i="532"/>
  <c r="E42" i="532"/>
  <c r="D42" i="532"/>
  <c r="F41" i="532"/>
  <c r="E41" i="532"/>
  <c r="D41" i="532"/>
  <c r="F40" i="532"/>
  <c r="E40" i="532"/>
  <c r="D40" i="532"/>
  <c r="D32" i="532"/>
  <c r="D33" i="532"/>
  <c r="D34" i="532"/>
  <c r="D35" i="532"/>
  <c r="D36" i="532"/>
  <c r="D37" i="532"/>
  <c r="D38" i="532"/>
  <c r="D39" i="532"/>
  <c r="E32" i="532"/>
  <c r="E33" i="532"/>
  <c r="E34" i="532"/>
  <c r="E35" i="532"/>
  <c r="E36" i="532"/>
  <c r="E37" i="532"/>
  <c r="E38" i="532"/>
  <c r="E39" i="532"/>
  <c r="F32" i="532"/>
  <c r="F33" i="532"/>
  <c r="F34" i="532"/>
  <c r="F35" i="532"/>
  <c r="F36" i="532"/>
  <c r="F37" i="532"/>
  <c r="F38" i="532"/>
  <c r="F39" i="532"/>
  <c r="F31" i="532"/>
  <c r="E31" i="532"/>
  <c r="D31" i="532"/>
  <c r="C32" i="532"/>
  <c r="C33" i="532"/>
  <c r="C31" i="532"/>
  <c r="C213" i="1" l="1"/>
  <c r="G6" i="475" l="1"/>
  <c r="F6" i="475"/>
  <c r="H5" i="475"/>
  <c r="U5" i="475" s="1"/>
  <c r="G5" i="475"/>
  <c r="F5" i="475"/>
  <c r="H4" i="475"/>
  <c r="U4" i="475" s="1"/>
  <c r="G4" i="475"/>
  <c r="F4" i="475"/>
  <c r="V6" i="477"/>
  <c r="B2" i="538" l="1"/>
  <c r="B1" i="538"/>
  <c r="I5" i="538"/>
  <c r="H5" i="538"/>
  <c r="I4" i="538"/>
  <c r="H4" i="538"/>
  <c r="B28" i="538"/>
  <c r="AL31" i="473" l="1"/>
  <c r="AI130" i="473"/>
  <c r="AI129" i="473"/>
  <c r="AI128" i="473"/>
  <c r="AI127" i="473"/>
  <c r="AI126" i="473"/>
  <c r="AI125" i="473"/>
  <c r="AI124" i="473"/>
  <c r="AI123" i="473"/>
  <c r="AI122" i="473"/>
  <c r="AI121" i="473"/>
  <c r="AI120" i="473"/>
  <c r="AI119" i="473"/>
  <c r="AI118" i="473"/>
  <c r="AI117" i="473"/>
  <c r="AI116" i="473"/>
  <c r="AI115" i="473"/>
  <c r="AI114" i="473"/>
  <c r="AI113" i="473"/>
  <c r="AI112" i="473"/>
  <c r="AI111" i="473"/>
  <c r="AI110" i="473"/>
  <c r="AI109" i="473"/>
  <c r="AI108" i="473"/>
  <c r="AI107" i="473"/>
  <c r="AI106" i="473"/>
  <c r="AI105" i="473"/>
  <c r="AI104" i="473"/>
  <c r="AI103" i="473"/>
  <c r="AI102" i="473"/>
  <c r="AI101" i="473"/>
  <c r="AI100" i="473"/>
  <c r="AI99" i="473"/>
  <c r="AI98" i="473"/>
  <c r="AI97" i="473"/>
  <c r="AI96" i="473"/>
  <c r="AI95" i="473"/>
  <c r="AI94" i="473"/>
  <c r="AI93" i="473"/>
  <c r="AI92" i="473"/>
  <c r="AI91" i="473"/>
  <c r="AI90" i="473"/>
  <c r="AI89" i="473"/>
  <c r="AI88" i="473"/>
  <c r="AI87" i="473"/>
  <c r="AI86" i="473"/>
  <c r="AI85" i="473"/>
  <c r="AI84" i="473"/>
  <c r="AI83" i="473"/>
  <c r="AI82" i="473"/>
  <c r="AI81" i="473"/>
  <c r="AI80" i="473"/>
  <c r="AI79" i="473"/>
  <c r="AI78" i="473"/>
  <c r="AI77" i="473"/>
  <c r="AI76" i="473"/>
  <c r="AI75" i="473"/>
  <c r="AI74" i="473"/>
  <c r="AI73" i="473"/>
  <c r="AI72" i="473"/>
  <c r="AI71" i="473"/>
  <c r="AI70" i="473"/>
  <c r="AI69" i="473"/>
  <c r="AI68" i="473"/>
  <c r="AI67" i="473"/>
  <c r="AI66" i="473"/>
  <c r="AI65" i="473"/>
  <c r="AI64" i="473"/>
  <c r="AI63" i="473"/>
  <c r="AI62" i="473"/>
  <c r="AI61" i="473"/>
  <c r="AI60" i="473"/>
  <c r="AI59" i="473"/>
  <c r="AI58" i="473"/>
  <c r="AI57" i="473"/>
  <c r="AI56" i="473"/>
  <c r="AI55" i="473"/>
  <c r="AI54" i="473"/>
  <c r="AI53" i="473"/>
  <c r="AI52" i="473"/>
  <c r="AI51" i="473"/>
  <c r="AI50" i="473"/>
  <c r="AI49" i="473"/>
  <c r="AI48" i="473"/>
  <c r="AI47" i="473"/>
  <c r="AI46" i="473"/>
  <c r="AI45" i="473"/>
  <c r="AI44" i="473"/>
  <c r="AI43" i="473"/>
  <c r="AI42" i="473"/>
  <c r="AI41" i="473"/>
  <c r="AI40" i="473"/>
  <c r="AI39" i="473"/>
  <c r="AI38" i="473"/>
  <c r="AI37" i="473"/>
  <c r="AI36" i="473"/>
  <c r="AI35" i="473"/>
  <c r="AI34" i="473"/>
  <c r="AI33" i="473"/>
  <c r="AI32" i="473"/>
  <c r="AI31" i="473"/>
  <c r="AG130" i="473"/>
  <c r="AG129" i="473"/>
  <c r="AG128" i="473"/>
  <c r="AG127" i="473"/>
  <c r="AG126" i="473"/>
  <c r="AG125" i="473"/>
  <c r="AG124" i="473"/>
  <c r="AG123" i="473"/>
  <c r="AG122" i="473"/>
  <c r="AG121" i="473"/>
  <c r="AG120" i="473"/>
  <c r="AG119" i="473"/>
  <c r="AG118" i="473"/>
  <c r="AG117" i="473"/>
  <c r="AG116" i="473"/>
  <c r="AG115" i="473"/>
  <c r="AG114" i="473"/>
  <c r="AG113" i="473"/>
  <c r="AG112" i="473"/>
  <c r="AG111" i="473"/>
  <c r="AG110" i="473"/>
  <c r="AG109" i="473"/>
  <c r="AG108" i="473"/>
  <c r="AG107" i="473"/>
  <c r="AG106" i="473"/>
  <c r="AG105" i="473"/>
  <c r="AG104" i="473"/>
  <c r="AG103" i="473"/>
  <c r="AG102" i="473"/>
  <c r="AG101" i="473"/>
  <c r="AG100" i="473"/>
  <c r="AG99" i="473"/>
  <c r="AG98" i="473"/>
  <c r="AG97" i="473"/>
  <c r="AG96" i="473"/>
  <c r="AG95" i="473"/>
  <c r="AG94" i="473"/>
  <c r="AG93" i="473"/>
  <c r="AG92" i="473"/>
  <c r="AG91" i="473"/>
  <c r="AG90" i="473"/>
  <c r="AG89" i="473"/>
  <c r="AG88" i="473"/>
  <c r="AG87" i="473"/>
  <c r="AG86" i="473"/>
  <c r="AG85" i="473"/>
  <c r="AG84" i="473"/>
  <c r="AG83" i="473"/>
  <c r="AG82" i="473"/>
  <c r="AG81" i="473"/>
  <c r="AG80" i="473"/>
  <c r="AG79" i="473"/>
  <c r="AG78" i="473"/>
  <c r="AG77" i="473"/>
  <c r="AG76" i="473"/>
  <c r="AG75" i="473"/>
  <c r="AG74" i="473"/>
  <c r="AG73" i="473"/>
  <c r="AG72" i="473"/>
  <c r="AG71" i="473"/>
  <c r="AG70" i="473"/>
  <c r="AG69" i="473"/>
  <c r="AG68" i="473"/>
  <c r="AG67" i="473"/>
  <c r="AG66" i="473"/>
  <c r="AG65" i="473"/>
  <c r="AG64" i="473"/>
  <c r="AG63" i="473"/>
  <c r="AG62" i="473"/>
  <c r="AG61" i="473"/>
  <c r="AG60" i="473"/>
  <c r="AG59" i="473"/>
  <c r="AG58" i="473"/>
  <c r="AG57" i="473"/>
  <c r="AG56" i="473"/>
  <c r="AG55" i="473"/>
  <c r="AG54" i="473"/>
  <c r="AG53" i="473"/>
  <c r="AG52" i="473"/>
  <c r="AG51" i="473"/>
  <c r="AG50" i="473"/>
  <c r="AG49" i="473"/>
  <c r="AG48" i="473"/>
  <c r="AG47" i="473"/>
  <c r="AG46" i="473"/>
  <c r="AG45" i="473"/>
  <c r="AG44" i="473"/>
  <c r="AG43" i="473"/>
  <c r="AG42" i="473"/>
  <c r="AG41" i="473"/>
  <c r="AG40" i="473"/>
  <c r="AG39" i="473"/>
  <c r="AG38" i="473"/>
  <c r="AG37" i="473"/>
  <c r="AG36" i="473"/>
  <c r="AG35" i="473"/>
  <c r="AG34" i="473"/>
  <c r="AG33" i="473"/>
  <c r="AG32" i="473"/>
  <c r="AG31" i="473"/>
  <c r="F130" i="538" l="1"/>
  <c r="H130" i="538" s="1"/>
  <c r="E130" i="522"/>
  <c r="D130" i="522"/>
  <c r="D130" i="538"/>
  <c r="E130" i="538"/>
  <c r="D130" i="527"/>
  <c r="E130" i="527"/>
  <c r="C130" i="540"/>
  <c r="C130" i="541" s="1"/>
  <c r="D130" i="531"/>
  <c r="E130" i="531"/>
  <c r="D130" i="528"/>
  <c r="D130" i="540" s="1"/>
  <c r="D130" i="541" s="1"/>
  <c r="D130" i="370"/>
  <c r="E130" i="370"/>
  <c r="E130" i="528"/>
  <c r="E130" i="540" s="1"/>
  <c r="E130" i="541" s="1"/>
  <c r="F130" i="472"/>
  <c r="F130" i="474"/>
  <c r="U130" i="474" s="1"/>
  <c r="E130" i="472"/>
  <c r="E130" i="474"/>
  <c r="D130" i="472"/>
  <c r="D130" i="474"/>
  <c r="F130" i="475"/>
  <c r="U130" i="475" s="1"/>
  <c r="F130" i="469"/>
  <c r="F130" i="473"/>
  <c r="E130" i="475"/>
  <c r="E130" i="469"/>
  <c r="E130" i="473"/>
  <c r="D130" i="475"/>
  <c r="D130" i="469"/>
  <c r="D130" i="473"/>
  <c r="F122" i="538"/>
  <c r="E122" i="522"/>
  <c r="D122" i="538"/>
  <c r="D122" i="522"/>
  <c r="E122" i="538"/>
  <c r="D122" i="527"/>
  <c r="E122" i="527"/>
  <c r="C122" i="540"/>
  <c r="C122" i="541" s="1"/>
  <c r="D122" i="531"/>
  <c r="E122" i="531"/>
  <c r="D122" i="528"/>
  <c r="D122" i="540" s="1"/>
  <c r="D122" i="541" s="1"/>
  <c r="E122" i="528"/>
  <c r="E122" i="540" s="1"/>
  <c r="E122" i="541" s="1"/>
  <c r="D122" i="370"/>
  <c r="E122" i="370"/>
  <c r="F122" i="472"/>
  <c r="F122" i="474"/>
  <c r="U122" i="474" s="1"/>
  <c r="E122" i="472"/>
  <c r="E122" i="474"/>
  <c r="D122" i="472"/>
  <c r="D122" i="474"/>
  <c r="F122" i="475"/>
  <c r="U122" i="475" s="1"/>
  <c r="F122" i="469"/>
  <c r="F122" i="473"/>
  <c r="E122" i="475"/>
  <c r="E122" i="469"/>
  <c r="E122" i="473"/>
  <c r="D122" i="475"/>
  <c r="D122" i="469"/>
  <c r="D122" i="473"/>
  <c r="F118" i="538"/>
  <c r="AC118" i="538" s="1"/>
  <c r="E118" i="522"/>
  <c r="D118" i="522"/>
  <c r="D118" i="538"/>
  <c r="E118" i="538"/>
  <c r="D118" i="527"/>
  <c r="C118" i="540"/>
  <c r="C118" i="541" s="1"/>
  <c r="E118" i="527"/>
  <c r="D118" i="528"/>
  <c r="D118" i="540" s="1"/>
  <c r="D118" i="541" s="1"/>
  <c r="D118" i="531"/>
  <c r="E118" i="528"/>
  <c r="E118" i="540" s="1"/>
  <c r="E118" i="541" s="1"/>
  <c r="E118" i="531"/>
  <c r="E118" i="370"/>
  <c r="D118" i="370"/>
  <c r="F118" i="472"/>
  <c r="F118" i="474"/>
  <c r="U118" i="474" s="1"/>
  <c r="E118" i="472"/>
  <c r="E118" i="474"/>
  <c r="D118" i="472"/>
  <c r="D118" i="474"/>
  <c r="F118" i="475"/>
  <c r="U118" i="475" s="1"/>
  <c r="F118" i="469"/>
  <c r="F118" i="473"/>
  <c r="E118" i="475"/>
  <c r="E118" i="469"/>
  <c r="E118" i="473"/>
  <c r="D118" i="475"/>
  <c r="D118" i="469"/>
  <c r="D118" i="473"/>
  <c r="F114" i="538"/>
  <c r="E114" i="522"/>
  <c r="D114" i="522"/>
  <c r="D114" i="538"/>
  <c r="E114" i="538"/>
  <c r="D114" i="527"/>
  <c r="E114" i="527"/>
  <c r="C114" i="540"/>
  <c r="C114" i="541" s="1"/>
  <c r="D114" i="531"/>
  <c r="E114" i="531"/>
  <c r="D114" i="528"/>
  <c r="D114" i="540" s="1"/>
  <c r="D114" i="541" s="1"/>
  <c r="E114" i="528"/>
  <c r="E114" i="540" s="1"/>
  <c r="E114" i="541" s="1"/>
  <c r="D114" i="370"/>
  <c r="E114" i="370"/>
  <c r="F114" i="472"/>
  <c r="F114" i="474"/>
  <c r="U114" i="474" s="1"/>
  <c r="E114" i="472"/>
  <c r="E114" i="474"/>
  <c r="D114" i="472"/>
  <c r="D114" i="474"/>
  <c r="F114" i="475"/>
  <c r="U114" i="475" s="1"/>
  <c r="F114" i="469"/>
  <c r="F114" i="473"/>
  <c r="E114" i="475"/>
  <c r="E114" i="469"/>
  <c r="E114" i="473"/>
  <c r="D114" i="475"/>
  <c r="D114" i="469"/>
  <c r="D114" i="473"/>
  <c r="F110" i="538"/>
  <c r="H110" i="538" s="1"/>
  <c r="E110" i="522"/>
  <c r="D110" i="522"/>
  <c r="D110" i="538"/>
  <c r="E110" i="538"/>
  <c r="D110" i="527"/>
  <c r="C110" i="540"/>
  <c r="C110" i="541" s="1"/>
  <c r="D110" i="528"/>
  <c r="D110" i="540" s="1"/>
  <c r="D110" i="541" s="1"/>
  <c r="D110" i="531"/>
  <c r="E110" i="528"/>
  <c r="E110" i="540" s="1"/>
  <c r="E110" i="541" s="1"/>
  <c r="E110" i="531"/>
  <c r="E110" i="527"/>
  <c r="E110" i="370"/>
  <c r="D110" i="370"/>
  <c r="F110" i="472"/>
  <c r="F110" i="474"/>
  <c r="U110" i="474" s="1"/>
  <c r="E110" i="472"/>
  <c r="E110" i="474"/>
  <c r="D110" i="472"/>
  <c r="D110" i="474"/>
  <c r="F110" i="475"/>
  <c r="U110" i="475" s="1"/>
  <c r="F110" i="469"/>
  <c r="F110" i="473"/>
  <c r="E110" i="475"/>
  <c r="E110" i="469"/>
  <c r="E110" i="473"/>
  <c r="D110" i="475"/>
  <c r="D110" i="469"/>
  <c r="D110" i="473"/>
  <c r="F106" i="538"/>
  <c r="H106" i="538" s="1"/>
  <c r="E106" i="522"/>
  <c r="D106" i="538"/>
  <c r="E106" i="538"/>
  <c r="D106" i="527"/>
  <c r="E106" i="527"/>
  <c r="D106" i="522"/>
  <c r="C106" i="540"/>
  <c r="C106" i="541" s="1"/>
  <c r="D106" i="531"/>
  <c r="E106" i="531"/>
  <c r="D106" i="528"/>
  <c r="D106" i="540" s="1"/>
  <c r="D106" i="541" s="1"/>
  <c r="E106" i="528"/>
  <c r="E106" i="540" s="1"/>
  <c r="E106" i="541" s="1"/>
  <c r="D106" i="370"/>
  <c r="E106" i="370"/>
  <c r="F106" i="472"/>
  <c r="F106" i="474"/>
  <c r="U106" i="474" s="1"/>
  <c r="E106" i="472"/>
  <c r="E106" i="474"/>
  <c r="D106" i="472"/>
  <c r="D106" i="474"/>
  <c r="F106" i="475"/>
  <c r="U106" i="475" s="1"/>
  <c r="F106" i="469"/>
  <c r="F106" i="473"/>
  <c r="E106" i="475"/>
  <c r="E106" i="469"/>
  <c r="E106" i="473"/>
  <c r="D106" i="475"/>
  <c r="D106" i="469"/>
  <c r="D106" i="473"/>
  <c r="F102" i="538"/>
  <c r="E102" i="522"/>
  <c r="D102" i="538"/>
  <c r="E102" i="538"/>
  <c r="D102" i="527"/>
  <c r="C102" i="540"/>
  <c r="C102" i="541" s="1"/>
  <c r="E102" i="527"/>
  <c r="D102" i="528"/>
  <c r="D102" i="540" s="1"/>
  <c r="D102" i="541" s="1"/>
  <c r="D102" i="531"/>
  <c r="E102" i="528"/>
  <c r="E102" i="540" s="1"/>
  <c r="E102" i="541" s="1"/>
  <c r="E102" i="531"/>
  <c r="D102" i="522"/>
  <c r="E102" i="370"/>
  <c r="D102" i="370"/>
  <c r="F102" i="472"/>
  <c r="F102" i="474"/>
  <c r="U102" i="474" s="1"/>
  <c r="E102" i="472"/>
  <c r="E102" i="474"/>
  <c r="D102" i="472"/>
  <c r="D102" i="474"/>
  <c r="F102" i="475"/>
  <c r="U102" i="475" s="1"/>
  <c r="F102" i="469"/>
  <c r="F102" i="473"/>
  <c r="E102" i="475"/>
  <c r="E102" i="469"/>
  <c r="E102" i="473"/>
  <c r="D102" i="475"/>
  <c r="D102" i="469"/>
  <c r="D102" i="473"/>
  <c r="F98" i="538"/>
  <c r="E98" i="522"/>
  <c r="D98" i="522"/>
  <c r="D98" i="538"/>
  <c r="E98" i="538"/>
  <c r="D98" i="527"/>
  <c r="E98" i="527"/>
  <c r="C98" i="540"/>
  <c r="C98" i="541" s="1"/>
  <c r="D98" i="531"/>
  <c r="E98" i="531"/>
  <c r="D98" i="528"/>
  <c r="D98" i="540" s="1"/>
  <c r="D98" i="541" s="1"/>
  <c r="E98" i="528"/>
  <c r="E98" i="540" s="1"/>
  <c r="E98" i="541" s="1"/>
  <c r="D98" i="370"/>
  <c r="E98" i="370"/>
  <c r="F98" i="472"/>
  <c r="F98" i="474"/>
  <c r="U98" i="474" s="1"/>
  <c r="E98" i="472"/>
  <c r="E98" i="474"/>
  <c r="D98" i="472"/>
  <c r="D98" i="474"/>
  <c r="F98" i="475"/>
  <c r="U98" i="475" s="1"/>
  <c r="F98" i="469"/>
  <c r="F98" i="473"/>
  <c r="E98" i="475"/>
  <c r="E98" i="469"/>
  <c r="E98" i="473"/>
  <c r="D98" i="475"/>
  <c r="D98" i="469"/>
  <c r="D98" i="473"/>
  <c r="F94" i="538"/>
  <c r="H94" i="538" s="1"/>
  <c r="E94" i="522"/>
  <c r="D94" i="522"/>
  <c r="D94" i="538"/>
  <c r="E94" i="538"/>
  <c r="D94" i="527"/>
  <c r="C94" i="540"/>
  <c r="C94" i="541" s="1"/>
  <c r="D94" i="528"/>
  <c r="D94" i="540" s="1"/>
  <c r="D94" i="541" s="1"/>
  <c r="D94" i="531"/>
  <c r="E94" i="528"/>
  <c r="E94" i="540" s="1"/>
  <c r="E94" i="541" s="1"/>
  <c r="E94" i="531"/>
  <c r="E94" i="527"/>
  <c r="E94" i="370"/>
  <c r="D94" i="370"/>
  <c r="F94" i="472"/>
  <c r="F94" i="474"/>
  <c r="U94" i="474" s="1"/>
  <c r="E94" i="472"/>
  <c r="E94" i="474"/>
  <c r="D94" i="472"/>
  <c r="D94" i="474"/>
  <c r="F94" i="475"/>
  <c r="U94" i="475" s="1"/>
  <c r="F94" i="469"/>
  <c r="F94" i="473"/>
  <c r="E94" i="475"/>
  <c r="E94" i="469"/>
  <c r="E94" i="473"/>
  <c r="D94" i="475"/>
  <c r="D94" i="469"/>
  <c r="D94" i="473"/>
  <c r="F90" i="538"/>
  <c r="E90" i="522"/>
  <c r="D90" i="538"/>
  <c r="D90" i="522"/>
  <c r="E90" i="538"/>
  <c r="D90" i="527"/>
  <c r="E90" i="527"/>
  <c r="C90" i="540"/>
  <c r="C90" i="541" s="1"/>
  <c r="D90" i="531"/>
  <c r="E90" i="531"/>
  <c r="D90" i="528"/>
  <c r="D90" i="540" s="1"/>
  <c r="D90" i="541" s="1"/>
  <c r="E90" i="528"/>
  <c r="E90" i="540" s="1"/>
  <c r="E90" i="541" s="1"/>
  <c r="D90" i="370"/>
  <c r="E90" i="370"/>
  <c r="F90" i="472"/>
  <c r="F90" i="474"/>
  <c r="U90" i="474" s="1"/>
  <c r="E90" i="472"/>
  <c r="E90" i="474"/>
  <c r="D90" i="472"/>
  <c r="D90" i="474"/>
  <c r="F90" i="475"/>
  <c r="U90" i="475" s="1"/>
  <c r="F90" i="469"/>
  <c r="F90" i="473"/>
  <c r="E90" i="475"/>
  <c r="E90" i="469"/>
  <c r="E90" i="473"/>
  <c r="D90" i="475"/>
  <c r="D90" i="469"/>
  <c r="D90" i="473"/>
  <c r="F86" i="538"/>
  <c r="E86" i="522"/>
  <c r="D86" i="522"/>
  <c r="D86" i="538"/>
  <c r="E86" i="538"/>
  <c r="D86" i="527"/>
  <c r="C86" i="540"/>
  <c r="C86" i="541" s="1"/>
  <c r="E86" i="527"/>
  <c r="D86" i="528"/>
  <c r="D86" i="540" s="1"/>
  <c r="D86" i="541" s="1"/>
  <c r="D86" i="531"/>
  <c r="E86" i="528"/>
  <c r="E86" i="540" s="1"/>
  <c r="E86" i="541" s="1"/>
  <c r="E86" i="531"/>
  <c r="E86" i="370"/>
  <c r="D86" i="370"/>
  <c r="F86" i="472"/>
  <c r="F86" i="474"/>
  <c r="U86" i="474" s="1"/>
  <c r="E86" i="472"/>
  <c r="E86" i="474"/>
  <c r="D86" i="472"/>
  <c r="D86" i="474"/>
  <c r="F86" i="475"/>
  <c r="U86" i="475" s="1"/>
  <c r="F86" i="469"/>
  <c r="F86" i="473"/>
  <c r="E86" i="475"/>
  <c r="E86" i="469"/>
  <c r="E86" i="473"/>
  <c r="D86" i="475"/>
  <c r="D86" i="469"/>
  <c r="D86" i="473"/>
  <c r="F82" i="538"/>
  <c r="E82" i="522"/>
  <c r="D82" i="522"/>
  <c r="D82" i="538"/>
  <c r="E82" i="538"/>
  <c r="D82" i="527"/>
  <c r="E82" i="527"/>
  <c r="C82" i="540"/>
  <c r="C82" i="541" s="1"/>
  <c r="D82" i="531"/>
  <c r="E82" i="531"/>
  <c r="D82" i="528"/>
  <c r="D82" i="540" s="1"/>
  <c r="D82" i="541" s="1"/>
  <c r="D82" i="370"/>
  <c r="E82" i="528"/>
  <c r="E82" i="540" s="1"/>
  <c r="E82" i="541" s="1"/>
  <c r="E82" i="370"/>
  <c r="F82" i="472"/>
  <c r="F82" i="474"/>
  <c r="U82" i="474" s="1"/>
  <c r="E82" i="472"/>
  <c r="E82" i="474"/>
  <c r="D82" i="472"/>
  <c r="D82" i="474"/>
  <c r="F82" i="475"/>
  <c r="U82" i="475" s="1"/>
  <c r="F82" i="469"/>
  <c r="F82" i="473"/>
  <c r="E82" i="475"/>
  <c r="E82" i="469"/>
  <c r="E82" i="473"/>
  <c r="D82" i="475"/>
  <c r="D82" i="469"/>
  <c r="D82" i="473"/>
  <c r="F78" i="538"/>
  <c r="H78" i="538" s="1"/>
  <c r="E78" i="522"/>
  <c r="D78" i="522"/>
  <c r="D78" i="538"/>
  <c r="E78" i="538"/>
  <c r="D78" i="527"/>
  <c r="C78" i="540"/>
  <c r="C78" i="541" s="1"/>
  <c r="D78" i="528"/>
  <c r="D78" i="540" s="1"/>
  <c r="D78" i="541" s="1"/>
  <c r="D78" i="531"/>
  <c r="E78" i="528"/>
  <c r="E78" i="540" s="1"/>
  <c r="E78" i="541" s="1"/>
  <c r="E78" i="531"/>
  <c r="E78" i="527"/>
  <c r="E78" i="370"/>
  <c r="D78" i="370"/>
  <c r="F78" i="472"/>
  <c r="F78" i="474"/>
  <c r="U78" i="474" s="1"/>
  <c r="E78" i="472"/>
  <c r="E78" i="474"/>
  <c r="D78" i="472"/>
  <c r="D78" i="474"/>
  <c r="F78" i="475"/>
  <c r="U78" i="475" s="1"/>
  <c r="F78" i="469"/>
  <c r="F78" i="473"/>
  <c r="E78" i="475"/>
  <c r="E78" i="469"/>
  <c r="E78" i="473"/>
  <c r="D78" i="475"/>
  <c r="D78" i="469"/>
  <c r="D78" i="473"/>
  <c r="F74" i="538"/>
  <c r="E74" i="522"/>
  <c r="E74" i="538"/>
  <c r="D74" i="538"/>
  <c r="D74" i="527"/>
  <c r="E74" i="527"/>
  <c r="C74" i="540"/>
  <c r="C74" i="541" s="1"/>
  <c r="D74" i="531"/>
  <c r="E74" i="531"/>
  <c r="D74" i="528"/>
  <c r="D74" i="540" s="1"/>
  <c r="D74" i="541" s="1"/>
  <c r="E74" i="528"/>
  <c r="E74" i="540" s="1"/>
  <c r="E74" i="541" s="1"/>
  <c r="D74" i="522"/>
  <c r="D74" i="370"/>
  <c r="E74" i="370"/>
  <c r="F74" i="472"/>
  <c r="F74" i="474"/>
  <c r="U74" i="474" s="1"/>
  <c r="E74" i="472"/>
  <c r="E74" i="474"/>
  <c r="D74" i="472"/>
  <c r="D74" i="474"/>
  <c r="F74" i="475"/>
  <c r="U74" i="475" s="1"/>
  <c r="F74" i="469"/>
  <c r="F74" i="473"/>
  <c r="E74" i="475"/>
  <c r="E74" i="469"/>
  <c r="E74" i="473"/>
  <c r="D74" i="475"/>
  <c r="D74" i="469"/>
  <c r="D74" i="473"/>
  <c r="F70" i="538"/>
  <c r="E70" i="522"/>
  <c r="E70" i="538"/>
  <c r="D70" i="527"/>
  <c r="D70" i="522"/>
  <c r="D70" i="538"/>
  <c r="C70" i="540"/>
  <c r="C70" i="541" s="1"/>
  <c r="E70" i="527"/>
  <c r="D70" i="528"/>
  <c r="D70" i="540" s="1"/>
  <c r="D70" i="541" s="1"/>
  <c r="D70" i="531"/>
  <c r="E70" i="528"/>
  <c r="E70" i="540" s="1"/>
  <c r="E70" i="541" s="1"/>
  <c r="E70" i="531"/>
  <c r="E70" i="370"/>
  <c r="D70" i="370"/>
  <c r="F70" i="472"/>
  <c r="F70" i="474"/>
  <c r="U70" i="474" s="1"/>
  <c r="E70" i="472"/>
  <c r="E70" i="474"/>
  <c r="D70" i="472"/>
  <c r="D70" i="474"/>
  <c r="F70" i="475"/>
  <c r="U70" i="475" s="1"/>
  <c r="F70" i="469"/>
  <c r="F70" i="473"/>
  <c r="E70" i="475"/>
  <c r="E70" i="469"/>
  <c r="E70" i="473"/>
  <c r="D70" i="475"/>
  <c r="D70" i="469"/>
  <c r="D70" i="473"/>
  <c r="F66" i="538"/>
  <c r="E66" i="522"/>
  <c r="E66" i="538"/>
  <c r="D66" i="522"/>
  <c r="D66" i="538"/>
  <c r="D66" i="527"/>
  <c r="E66" i="527"/>
  <c r="C66" i="540"/>
  <c r="C66" i="541" s="1"/>
  <c r="D66" i="531"/>
  <c r="E66" i="531"/>
  <c r="D66" i="528"/>
  <c r="D66" i="540" s="1"/>
  <c r="D66" i="541" s="1"/>
  <c r="E66" i="528"/>
  <c r="E66" i="540" s="1"/>
  <c r="E66" i="541" s="1"/>
  <c r="E66" i="370"/>
  <c r="D66" i="370"/>
  <c r="F66" i="472"/>
  <c r="F66" i="474"/>
  <c r="U66" i="474" s="1"/>
  <c r="E66" i="472"/>
  <c r="E66" i="474"/>
  <c r="D66" i="472"/>
  <c r="D66" i="474"/>
  <c r="F66" i="475"/>
  <c r="U66" i="475" s="1"/>
  <c r="F66" i="469"/>
  <c r="F66" i="473"/>
  <c r="E66" i="475"/>
  <c r="E66" i="469"/>
  <c r="E66" i="473"/>
  <c r="D66" i="475"/>
  <c r="D66" i="469"/>
  <c r="D66" i="473"/>
  <c r="F62" i="538"/>
  <c r="H62" i="538" s="1"/>
  <c r="E62" i="522"/>
  <c r="D62" i="522"/>
  <c r="E62" i="538"/>
  <c r="D62" i="527"/>
  <c r="C62" i="540"/>
  <c r="C62" i="541" s="1"/>
  <c r="D62" i="528"/>
  <c r="D62" i="540" s="1"/>
  <c r="D62" i="541" s="1"/>
  <c r="D62" i="531"/>
  <c r="D62" i="538"/>
  <c r="E62" i="528"/>
  <c r="E62" i="540" s="1"/>
  <c r="E62" i="541" s="1"/>
  <c r="E62" i="531"/>
  <c r="E62" i="527"/>
  <c r="E62" i="370"/>
  <c r="D62" i="370"/>
  <c r="F62" i="472"/>
  <c r="F62" i="474"/>
  <c r="U62" i="474" s="1"/>
  <c r="E62" i="472"/>
  <c r="E62" i="474"/>
  <c r="D62" i="472"/>
  <c r="D62" i="474"/>
  <c r="F62" i="475"/>
  <c r="U62" i="475" s="1"/>
  <c r="F62" i="469"/>
  <c r="F62" i="473"/>
  <c r="E62" i="475"/>
  <c r="E62" i="469"/>
  <c r="E62" i="473"/>
  <c r="D62" i="475"/>
  <c r="D62" i="469"/>
  <c r="D62" i="473"/>
  <c r="F58" i="538"/>
  <c r="E58" i="522"/>
  <c r="E58" i="538"/>
  <c r="D58" i="522"/>
  <c r="D58" i="538"/>
  <c r="D58" i="527"/>
  <c r="E58" i="527"/>
  <c r="C58" i="540"/>
  <c r="C58" i="541" s="1"/>
  <c r="D58" i="531"/>
  <c r="E58" i="531"/>
  <c r="D58" i="528"/>
  <c r="D58" i="540" s="1"/>
  <c r="D58" i="541" s="1"/>
  <c r="E58" i="528"/>
  <c r="E58" i="540" s="1"/>
  <c r="E58" i="541" s="1"/>
  <c r="E58" i="370"/>
  <c r="D58" i="370"/>
  <c r="F58" i="472"/>
  <c r="E58" i="472"/>
  <c r="D58" i="472"/>
  <c r="F58" i="474"/>
  <c r="U58" i="474" s="1"/>
  <c r="F58" i="475"/>
  <c r="U58" i="475" s="1"/>
  <c r="F58" i="469"/>
  <c r="F58" i="473"/>
  <c r="E58" i="474"/>
  <c r="E58" i="475"/>
  <c r="E58" i="469"/>
  <c r="E58" i="473"/>
  <c r="D58" i="474"/>
  <c r="D58" i="475"/>
  <c r="D58" i="469"/>
  <c r="D58" i="473"/>
  <c r="F54" i="538"/>
  <c r="H54" i="538" s="1"/>
  <c r="E54" i="522"/>
  <c r="E54" i="538"/>
  <c r="D54" i="522"/>
  <c r="D54" i="527"/>
  <c r="D54" i="538"/>
  <c r="C54" i="540"/>
  <c r="C54" i="541" s="1"/>
  <c r="E54" i="527"/>
  <c r="D54" i="528"/>
  <c r="D54" i="540" s="1"/>
  <c r="D54" i="541" s="1"/>
  <c r="D54" i="531"/>
  <c r="E54" i="528"/>
  <c r="E54" i="540" s="1"/>
  <c r="E54" i="541" s="1"/>
  <c r="E54" i="531"/>
  <c r="E54" i="370"/>
  <c r="D54" i="370"/>
  <c r="F54" i="472"/>
  <c r="E54" i="472"/>
  <c r="D54" i="472"/>
  <c r="F54" i="474"/>
  <c r="U54" i="474" s="1"/>
  <c r="F54" i="475"/>
  <c r="U54" i="475" s="1"/>
  <c r="F54" i="469"/>
  <c r="E54" i="474"/>
  <c r="E54" i="475"/>
  <c r="E54" i="469"/>
  <c r="D54" i="474"/>
  <c r="D54" i="475"/>
  <c r="D54" i="469"/>
  <c r="F54" i="473"/>
  <c r="E54" i="473"/>
  <c r="D54" i="473"/>
  <c r="F50" i="538"/>
  <c r="E50" i="522"/>
  <c r="E50" i="538"/>
  <c r="D50" i="522"/>
  <c r="D50" i="538"/>
  <c r="D50" i="527"/>
  <c r="E50" i="527"/>
  <c r="C50" i="540"/>
  <c r="C50" i="541" s="1"/>
  <c r="D50" i="531"/>
  <c r="E50" i="531"/>
  <c r="D50" i="528"/>
  <c r="D50" i="540" s="1"/>
  <c r="D50" i="541" s="1"/>
  <c r="E50" i="370"/>
  <c r="D50" i="370"/>
  <c r="E50" i="528"/>
  <c r="E50" i="540" s="1"/>
  <c r="E50" i="541" s="1"/>
  <c r="F50" i="472"/>
  <c r="E50" i="472"/>
  <c r="D50" i="472"/>
  <c r="F50" i="474"/>
  <c r="U50" i="474" s="1"/>
  <c r="F50" i="475"/>
  <c r="U50" i="475" s="1"/>
  <c r="F50" i="469"/>
  <c r="E50" i="474"/>
  <c r="E50" i="475"/>
  <c r="E50" i="469"/>
  <c r="D50" i="474"/>
  <c r="D50" i="475"/>
  <c r="D50" i="469"/>
  <c r="F50" i="473"/>
  <c r="E50" i="473"/>
  <c r="D50" i="473"/>
  <c r="F46" i="538"/>
  <c r="H46" i="538" s="1"/>
  <c r="E46" i="522"/>
  <c r="D46" i="522"/>
  <c r="E46" i="538"/>
  <c r="D46" i="527"/>
  <c r="C46" i="540"/>
  <c r="C46" i="541" s="1"/>
  <c r="D46" i="528"/>
  <c r="D46" i="540" s="1"/>
  <c r="D46" i="541" s="1"/>
  <c r="D46" i="531"/>
  <c r="E46" i="528"/>
  <c r="E46" i="540" s="1"/>
  <c r="E46" i="541" s="1"/>
  <c r="E46" i="531"/>
  <c r="E46" i="527"/>
  <c r="E46" i="370"/>
  <c r="D46" i="538"/>
  <c r="D46" i="370"/>
  <c r="F46" i="472"/>
  <c r="E46" i="472"/>
  <c r="D46" i="472"/>
  <c r="F46" i="474"/>
  <c r="U46" i="474" s="1"/>
  <c r="F46" i="475"/>
  <c r="U46" i="475" s="1"/>
  <c r="F46" i="469"/>
  <c r="E46" i="474"/>
  <c r="E46" i="475"/>
  <c r="E46" i="469"/>
  <c r="D46" i="474"/>
  <c r="D46" i="475"/>
  <c r="D46" i="469"/>
  <c r="F46" i="473"/>
  <c r="E46" i="473"/>
  <c r="D46" i="473"/>
  <c r="F42" i="538"/>
  <c r="E42" i="522"/>
  <c r="D42" i="538"/>
  <c r="D42" i="527"/>
  <c r="C42" i="540"/>
  <c r="C42" i="541" s="1"/>
  <c r="E42" i="538"/>
  <c r="E42" i="527"/>
  <c r="D42" i="528"/>
  <c r="D42" i="540" s="1"/>
  <c r="D42" i="541" s="1"/>
  <c r="D42" i="522"/>
  <c r="E42" i="528"/>
  <c r="E42" i="540" s="1"/>
  <c r="E42" i="541" s="1"/>
  <c r="D42" i="531"/>
  <c r="E42" i="531"/>
  <c r="E42" i="370"/>
  <c r="D42" i="370"/>
  <c r="F42" i="472"/>
  <c r="E42" i="472"/>
  <c r="D42" i="472"/>
  <c r="F42" i="474"/>
  <c r="U42" i="474" s="1"/>
  <c r="F42" i="475"/>
  <c r="U42" i="475" s="1"/>
  <c r="F42" i="469"/>
  <c r="E42" i="474"/>
  <c r="E42" i="475"/>
  <c r="E42" i="469"/>
  <c r="D42" i="474"/>
  <c r="D42" i="475"/>
  <c r="D42" i="469"/>
  <c r="F42" i="473"/>
  <c r="E42" i="473"/>
  <c r="D42" i="473"/>
  <c r="F127" i="538"/>
  <c r="E127" i="538"/>
  <c r="D127" i="527"/>
  <c r="E127" i="527"/>
  <c r="D127" i="522"/>
  <c r="C127" i="540"/>
  <c r="C127" i="541" s="1"/>
  <c r="E127" i="522"/>
  <c r="D127" i="528"/>
  <c r="D127" i="540" s="1"/>
  <c r="D127" i="541" s="1"/>
  <c r="E127" i="531"/>
  <c r="D127" i="370"/>
  <c r="D127" i="538"/>
  <c r="E127" i="528"/>
  <c r="E127" i="540" s="1"/>
  <c r="E127" i="541" s="1"/>
  <c r="E127" i="370"/>
  <c r="D127" i="531"/>
  <c r="F127" i="472"/>
  <c r="F127" i="474"/>
  <c r="U127" i="474" s="1"/>
  <c r="E127" i="472"/>
  <c r="E127" i="474"/>
  <c r="D127" i="472"/>
  <c r="D127" i="474"/>
  <c r="F127" i="475"/>
  <c r="U127" i="475" s="1"/>
  <c r="F127" i="469"/>
  <c r="F127" i="473"/>
  <c r="E127" i="475"/>
  <c r="E127" i="469"/>
  <c r="E127" i="473"/>
  <c r="D127" i="475"/>
  <c r="D127" i="469"/>
  <c r="D127" i="473"/>
  <c r="F119" i="538"/>
  <c r="D119" i="522"/>
  <c r="E119" i="522"/>
  <c r="E119" i="538"/>
  <c r="D119" i="527"/>
  <c r="E119" i="527"/>
  <c r="C119" i="540"/>
  <c r="C119" i="541" s="1"/>
  <c r="D119" i="528"/>
  <c r="D119" i="540" s="1"/>
  <c r="D119" i="541" s="1"/>
  <c r="E119" i="531"/>
  <c r="D119" i="370"/>
  <c r="D119" i="538"/>
  <c r="E119" i="528"/>
  <c r="E119" i="540" s="1"/>
  <c r="E119" i="541" s="1"/>
  <c r="D119" i="531"/>
  <c r="E119" i="370"/>
  <c r="F119" i="472"/>
  <c r="F119" i="474"/>
  <c r="U119" i="474" s="1"/>
  <c r="E119" i="472"/>
  <c r="E119" i="474"/>
  <c r="D119" i="472"/>
  <c r="D119" i="474"/>
  <c r="F119" i="475"/>
  <c r="U119" i="475" s="1"/>
  <c r="F119" i="469"/>
  <c r="F119" i="473"/>
  <c r="E119" i="475"/>
  <c r="E119" i="469"/>
  <c r="E119" i="473"/>
  <c r="D119" i="475"/>
  <c r="D119" i="469"/>
  <c r="D119" i="473"/>
  <c r="F111" i="538"/>
  <c r="H111" i="538" s="1"/>
  <c r="D111" i="522"/>
  <c r="E111" i="538"/>
  <c r="D111" i="527"/>
  <c r="E111" i="522"/>
  <c r="E111" i="527"/>
  <c r="C111" i="540"/>
  <c r="C111" i="541" s="1"/>
  <c r="D111" i="528"/>
  <c r="D111" i="540" s="1"/>
  <c r="D111" i="541" s="1"/>
  <c r="E111" i="531"/>
  <c r="D111" i="370"/>
  <c r="D111" i="538"/>
  <c r="E111" i="528"/>
  <c r="E111" i="540" s="1"/>
  <c r="E111" i="541" s="1"/>
  <c r="D111" i="531"/>
  <c r="E111" i="370"/>
  <c r="F111" i="472"/>
  <c r="F111" i="474"/>
  <c r="U111" i="474" s="1"/>
  <c r="E111" i="472"/>
  <c r="E111" i="474"/>
  <c r="D111" i="472"/>
  <c r="D111" i="474"/>
  <c r="F111" i="475"/>
  <c r="U111" i="475" s="1"/>
  <c r="F111" i="469"/>
  <c r="F111" i="473"/>
  <c r="E111" i="475"/>
  <c r="E111" i="469"/>
  <c r="E111" i="473"/>
  <c r="D111" i="475"/>
  <c r="D111" i="469"/>
  <c r="D111" i="473"/>
  <c r="F103" i="538"/>
  <c r="D103" i="522"/>
  <c r="E103" i="522"/>
  <c r="E103" i="538"/>
  <c r="D103" i="527"/>
  <c r="E103" i="527"/>
  <c r="C103" i="540"/>
  <c r="C103" i="541" s="1"/>
  <c r="D103" i="528"/>
  <c r="D103" i="540" s="1"/>
  <c r="D103" i="541" s="1"/>
  <c r="E103" i="531"/>
  <c r="D103" i="370"/>
  <c r="E103" i="528"/>
  <c r="E103" i="540" s="1"/>
  <c r="E103" i="541" s="1"/>
  <c r="D103" i="531"/>
  <c r="E103" i="370"/>
  <c r="D103" i="538"/>
  <c r="F103" i="472"/>
  <c r="F103" i="474"/>
  <c r="U103" i="474" s="1"/>
  <c r="E103" i="472"/>
  <c r="E103" i="474"/>
  <c r="D103" i="472"/>
  <c r="D103" i="474"/>
  <c r="F103" i="475"/>
  <c r="U103" i="475" s="1"/>
  <c r="F103" i="469"/>
  <c r="F103" i="473"/>
  <c r="E103" i="475"/>
  <c r="E103" i="469"/>
  <c r="E103" i="473"/>
  <c r="D103" i="475"/>
  <c r="D103" i="469"/>
  <c r="D103" i="473"/>
  <c r="F95" i="538"/>
  <c r="E95" i="538"/>
  <c r="D95" i="527"/>
  <c r="E95" i="527"/>
  <c r="C95" i="540"/>
  <c r="C95" i="541" s="1"/>
  <c r="D95" i="528"/>
  <c r="D95" i="540" s="1"/>
  <c r="D95" i="541" s="1"/>
  <c r="D95" i="522"/>
  <c r="E95" i="531"/>
  <c r="D95" i="370"/>
  <c r="E95" i="522"/>
  <c r="D95" i="538"/>
  <c r="E95" i="528"/>
  <c r="E95" i="540" s="1"/>
  <c r="E95" i="541" s="1"/>
  <c r="E95" i="370"/>
  <c r="D95" i="531"/>
  <c r="F95" i="472"/>
  <c r="F95" i="474"/>
  <c r="U95" i="474" s="1"/>
  <c r="E95" i="472"/>
  <c r="E95" i="474"/>
  <c r="D95" i="472"/>
  <c r="D95" i="474"/>
  <c r="F95" i="475"/>
  <c r="U95" i="475" s="1"/>
  <c r="F95" i="469"/>
  <c r="F95" i="473"/>
  <c r="E95" i="475"/>
  <c r="E95" i="469"/>
  <c r="E95" i="473"/>
  <c r="D95" i="475"/>
  <c r="D95" i="469"/>
  <c r="D95" i="473"/>
  <c r="F87" i="538"/>
  <c r="H87" i="538" s="1"/>
  <c r="D87" i="522"/>
  <c r="E87" i="522"/>
  <c r="E87" i="538"/>
  <c r="D87" i="527"/>
  <c r="E87" i="527"/>
  <c r="C87" i="540"/>
  <c r="C87" i="541" s="1"/>
  <c r="D87" i="528"/>
  <c r="D87" i="540" s="1"/>
  <c r="D87" i="541" s="1"/>
  <c r="E87" i="531"/>
  <c r="D87" i="370"/>
  <c r="E87" i="528"/>
  <c r="E87" i="540" s="1"/>
  <c r="E87" i="541" s="1"/>
  <c r="D87" i="538"/>
  <c r="D87" i="531"/>
  <c r="E87" i="370"/>
  <c r="F87" i="472"/>
  <c r="F87" i="474"/>
  <c r="U87" i="474" s="1"/>
  <c r="E87" i="472"/>
  <c r="E87" i="474"/>
  <c r="D87" i="472"/>
  <c r="D87" i="474"/>
  <c r="F87" i="475"/>
  <c r="U87" i="475" s="1"/>
  <c r="F87" i="469"/>
  <c r="F87" i="473"/>
  <c r="E87" i="475"/>
  <c r="E87" i="469"/>
  <c r="E87" i="473"/>
  <c r="D87" i="475"/>
  <c r="D87" i="469"/>
  <c r="D87" i="473"/>
  <c r="F79" i="538"/>
  <c r="H79" i="538" s="1"/>
  <c r="D79" i="522"/>
  <c r="E79" i="538"/>
  <c r="D79" i="527"/>
  <c r="E79" i="522"/>
  <c r="E79" i="527"/>
  <c r="C79" i="540"/>
  <c r="C79" i="541" s="1"/>
  <c r="D79" i="528"/>
  <c r="D79" i="540" s="1"/>
  <c r="D79" i="541" s="1"/>
  <c r="E79" i="531"/>
  <c r="D79" i="370"/>
  <c r="D79" i="538"/>
  <c r="E79" i="528"/>
  <c r="E79" i="540" s="1"/>
  <c r="E79" i="541" s="1"/>
  <c r="D79" i="531"/>
  <c r="E79" i="370"/>
  <c r="F79" i="472"/>
  <c r="F79" i="474"/>
  <c r="U79" i="474" s="1"/>
  <c r="E79" i="472"/>
  <c r="E79" i="474"/>
  <c r="D79" i="472"/>
  <c r="D79" i="474"/>
  <c r="F79" i="475"/>
  <c r="U79" i="475" s="1"/>
  <c r="F79" i="469"/>
  <c r="F79" i="473"/>
  <c r="E79" i="475"/>
  <c r="E79" i="469"/>
  <c r="E79" i="473"/>
  <c r="D79" i="475"/>
  <c r="D79" i="469"/>
  <c r="D79" i="473"/>
  <c r="F71" i="538"/>
  <c r="H71" i="538" s="1"/>
  <c r="D71" i="522"/>
  <c r="E71" i="522"/>
  <c r="D71" i="538"/>
  <c r="D71" i="527"/>
  <c r="E71" i="538"/>
  <c r="E71" i="527"/>
  <c r="C71" i="540"/>
  <c r="C71" i="541" s="1"/>
  <c r="D71" i="528"/>
  <c r="D71" i="540" s="1"/>
  <c r="D71" i="541" s="1"/>
  <c r="E71" i="531"/>
  <c r="D71" i="370"/>
  <c r="E71" i="528"/>
  <c r="E71" i="540" s="1"/>
  <c r="E71" i="541" s="1"/>
  <c r="D71" i="531"/>
  <c r="E71" i="370"/>
  <c r="F71" i="472"/>
  <c r="F71" i="474"/>
  <c r="U71" i="474" s="1"/>
  <c r="E71" i="472"/>
  <c r="E71" i="474"/>
  <c r="D71" i="472"/>
  <c r="D71" i="474"/>
  <c r="F71" i="475"/>
  <c r="U71" i="475" s="1"/>
  <c r="F71" i="469"/>
  <c r="F71" i="473"/>
  <c r="E71" i="475"/>
  <c r="E71" i="469"/>
  <c r="E71" i="473"/>
  <c r="D71" i="475"/>
  <c r="D71" i="469"/>
  <c r="D71" i="473"/>
  <c r="F63" i="538"/>
  <c r="P63" i="538" s="1"/>
  <c r="D63" i="538"/>
  <c r="D63" i="527"/>
  <c r="E63" i="538"/>
  <c r="E63" i="527"/>
  <c r="D63" i="522"/>
  <c r="C63" i="540"/>
  <c r="C63" i="541" s="1"/>
  <c r="E63" i="522"/>
  <c r="D63" i="528"/>
  <c r="D63" i="540" s="1"/>
  <c r="D63" i="541" s="1"/>
  <c r="E63" i="531"/>
  <c r="D63" i="370"/>
  <c r="E63" i="528"/>
  <c r="E63" i="540" s="1"/>
  <c r="E63" i="541" s="1"/>
  <c r="D63" i="531"/>
  <c r="E63" i="370"/>
  <c r="F63" i="472"/>
  <c r="F63" i="474"/>
  <c r="U63" i="474" s="1"/>
  <c r="E63" i="472"/>
  <c r="E63" i="474"/>
  <c r="D63" i="472"/>
  <c r="D63" i="474"/>
  <c r="F63" i="475"/>
  <c r="U63" i="475" s="1"/>
  <c r="F63" i="469"/>
  <c r="F63" i="473"/>
  <c r="E63" i="475"/>
  <c r="E63" i="469"/>
  <c r="E63" i="473"/>
  <c r="D63" i="475"/>
  <c r="D63" i="469"/>
  <c r="D63" i="473"/>
  <c r="F55" i="538"/>
  <c r="D55" i="522"/>
  <c r="E55" i="522"/>
  <c r="D55" i="538"/>
  <c r="D55" i="527"/>
  <c r="E55" i="538"/>
  <c r="E55" i="527"/>
  <c r="C55" i="540"/>
  <c r="C55" i="541" s="1"/>
  <c r="D55" i="528"/>
  <c r="D55" i="540" s="1"/>
  <c r="D55" i="541" s="1"/>
  <c r="E55" i="531"/>
  <c r="E55" i="528"/>
  <c r="E55" i="540" s="1"/>
  <c r="E55" i="541" s="1"/>
  <c r="D55" i="531"/>
  <c r="E55" i="370"/>
  <c r="D55" i="370"/>
  <c r="F55" i="472"/>
  <c r="E55" i="472"/>
  <c r="D55" i="472"/>
  <c r="F55" i="474"/>
  <c r="U55" i="474" s="1"/>
  <c r="F55" i="475"/>
  <c r="U55" i="475" s="1"/>
  <c r="F55" i="469"/>
  <c r="E55" i="474"/>
  <c r="E55" i="475"/>
  <c r="E55" i="469"/>
  <c r="D55" i="474"/>
  <c r="D55" i="475"/>
  <c r="D55" i="469"/>
  <c r="F55" i="473"/>
  <c r="E55" i="473"/>
  <c r="D55" i="473"/>
  <c r="F47" i="538"/>
  <c r="Q47" i="538" s="1"/>
  <c r="D47" i="522"/>
  <c r="D47" i="538"/>
  <c r="D47" i="527"/>
  <c r="E47" i="522"/>
  <c r="E47" i="538"/>
  <c r="E47" i="527"/>
  <c r="C47" i="540"/>
  <c r="C47" i="541" s="1"/>
  <c r="D47" i="528"/>
  <c r="D47" i="540" s="1"/>
  <c r="D47" i="541" s="1"/>
  <c r="E47" i="531"/>
  <c r="E47" i="528"/>
  <c r="E47" i="540" s="1"/>
  <c r="E47" i="541" s="1"/>
  <c r="D47" i="531"/>
  <c r="E47" i="370"/>
  <c r="D47" i="370"/>
  <c r="F47" i="472"/>
  <c r="E47" i="472"/>
  <c r="D47" i="472"/>
  <c r="F47" i="474"/>
  <c r="U47" i="474" s="1"/>
  <c r="F47" i="475"/>
  <c r="U47" i="475" s="1"/>
  <c r="F47" i="469"/>
  <c r="E47" i="474"/>
  <c r="E47" i="475"/>
  <c r="E47" i="469"/>
  <c r="D47" i="474"/>
  <c r="D47" i="475"/>
  <c r="D47" i="469"/>
  <c r="F47" i="473"/>
  <c r="E47" i="473"/>
  <c r="D47" i="473"/>
  <c r="F126" i="538"/>
  <c r="E126" i="522"/>
  <c r="D126" i="522"/>
  <c r="D126" i="538"/>
  <c r="E126" i="538"/>
  <c r="D126" i="527"/>
  <c r="C126" i="540"/>
  <c r="C126" i="541" s="1"/>
  <c r="D126" i="528"/>
  <c r="D126" i="540" s="1"/>
  <c r="D126" i="541" s="1"/>
  <c r="D126" i="531"/>
  <c r="E126" i="528"/>
  <c r="E126" i="540" s="1"/>
  <c r="E126" i="541" s="1"/>
  <c r="E126" i="531"/>
  <c r="E126" i="527"/>
  <c r="E126" i="370"/>
  <c r="D126" i="370"/>
  <c r="F126" i="472"/>
  <c r="F126" i="474"/>
  <c r="U126" i="474" s="1"/>
  <c r="E126" i="472"/>
  <c r="E126" i="474"/>
  <c r="D126" i="472"/>
  <c r="D126" i="474"/>
  <c r="F126" i="475"/>
  <c r="U126" i="475" s="1"/>
  <c r="F126" i="469"/>
  <c r="F126" i="473"/>
  <c r="E126" i="475"/>
  <c r="E126" i="469"/>
  <c r="E126" i="473"/>
  <c r="D126" i="475"/>
  <c r="D126" i="469"/>
  <c r="D126" i="473"/>
  <c r="F129" i="538"/>
  <c r="P129" i="538" s="1"/>
  <c r="D129" i="522"/>
  <c r="E129" i="522"/>
  <c r="D129" i="538"/>
  <c r="E129" i="528"/>
  <c r="E129" i="540" s="1"/>
  <c r="E129" i="541" s="1"/>
  <c r="D129" i="527"/>
  <c r="C129" i="540"/>
  <c r="C129" i="541" s="1"/>
  <c r="E129" i="527"/>
  <c r="D129" i="528"/>
  <c r="D129" i="540" s="1"/>
  <c r="D129" i="541" s="1"/>
  <c r="D129" i="531"/>
  <c r="E129" i="370"/>
  <c r="E129" i="538"/>
  <c r="E129" i="531"/>
  <c r="D129" i="370"/>
  <c r="F129" i="472"/>
  <c r="F129" i="474"/>
  <c r="U129" i="474" s="1"/>
  <c r="E129" i="472"/>
  <c r="E129" i="474"/>
  <c r="D129" i="472"/>
  <c r="D129" i="474"/>
  <c r="F129" i="475"/>
  <c r="U129" i="475" s="1"/>
  <c r="F129" i="469"/>
  <c r="F129" i="473"/>
  <c r="E129" i="475"/>
  <c r="E129" i="469"/>
  <c r="E129" i="473"/>
  <c r="D129" i="475"/>
  <c r="D129" i="469"/>
  <c r="D129" i="473"/>
  <c r="F125" i="538"/>
  <c r="D125" i="522"/>
  <c r="E125" i="522"/>
  <c r="D125" i="538"/>
  <c r="E125" i="538"/>
  <c r="D125" i="527"/>
  <c r="E125" i="528"/>
  <c r="E125" i="540" s="1"/>
  <c r="E125" i="541" s="1"/>
  <c r="E125" i="527"/>
  <c r="D125" i="531"/>
  <c r="E125" i="370"/>
  <c r="C125" i="540"/>
  <c r="C125" i="541" s="1"/>
  <c r="D125" i="528"/>
  <c r="D125" i="540" s="1"/>
  <c r="D125" i="541" s="1"/>
  <c r="E125" i="531"/>
  <c r="D125" i="370"/>
  <c r="F125" i="472"/>
  <c r="F125" i="474"/>
  <c r="U125" i="474" s="1"/>
  <c r="E125" i="472"/>
  <c r="E125" i="474"/>
  <c r="D125" i="472"/>
  <c r="D125" i="474"/>
  <c r="F125" i="475"/>
  <c r="U125" i="475" s="1"/>
  <c r="F125" i="469"/>
  <c r="F125" i="473"/>
  <c r="E125" i="475"/>
  <c r="E125" i="469"/>
  <c r="E125" i="473"/>
  <c r="D125" i="475"/>
  <c r="D125" i="469"/>
  <c r="D125" i="473"/>
  <c r="F121" i="538"/>
  <c r="D121" i="522"/>
  <c r="E121" i="522"/>
  <c r="D121" i="538"/>
  <c r="E121" i="528"/>
  <c r="E121" i="540" s="1"/>
  <c r="E121" i="541" s="1"/>
  <c r="E121" i="538"/>
  <c r="C121" i="540"/>
  <c r="C121" i="541" s="1"/>
  <c r="D121" i="528"/>
  <c r="D121" i="540" s="1"/>
  <c r="D121" i="541" s="1"/>
  <c r="D121" i="531"/>
  <c r="E121" i="370"/>
  <c r="D121" i="527"/>
  <c r="E121" i="527"/>
  <c r="E121" i="531"/>
  <c r="D121" i="370"/>
  <c r="F121" i="472"/>
  <c r="F121" i="474"/>
  <c r="U121" i="474" s="1"/>
  <c r="E121" i="472"/>
  <c r="E121" i="474"/>
  <c r="D121" i="472"/>
  <c r="D121" i="474"/>
  <c r="F121" i="475"/>
  <c r="U121" i="475" s="1"/>
  <c r="F121" i="469"/>
  <c r="F121" i="473"/>
  <c r="E121" i="475"/>
  <c r="E121" i="469"/>
  <c r="E121" i="473"/>
  <c r="D121" i="475"/>
  <c r="D121" i="469"/>
  <c r="D121" i="473"/>
  <c r="F117" i="538"/>
  <c r="D117" i="522"/>
  <c r="E117" i="522"/>
  <c r="D117" i="538"/>
  <c r="E117" i="538"/>
  <c r="D117" i="527"/>
  <c r="E117" i="528"/>
  <c r="E117" i="540" s="1"/>
  <c r="E117" i="541" s="1"/>
  <c r="E117" i="527"/>
  <c r="D117" i="531"/>
  <c r="E117" i="370"/>
  <c r="C117" i="540"/>
  <c r="C117" i="541" s="1"/>
  <c r="D117" i="528"/>
  <c r="D117" i="540" s="1"/>
  <c r="D117" i="541" s="1"/>
  <c r="E117" i="531"/>
  <c r="D117" i="370"/>
  <c r="F117" i="472"/>
  <c r="F117" i="474"/>
  <c r="U117" i="474" s="1"/>
  <c r="E117" i="472"/>
  <c r="E117" i="474"/>
  <c r="D117" i="472"/>
  <c r="D117" i="474"/>
  <c r="F117" i="475"/>
  <c r="U117" i="475" s="1"/>
  <c r="F117" i="469"/>
  <c r="F117" i="473"/>
  <c r="E117" i="475"/>
  <c r="E117" i="469"/>
  <c r="E117" i="473"/>
  <c r="D117" i="475"/>
  <c r="D117" i="469"/>
  <c r="D117" i="473"/>
  <c r="F113" i="538"/>
  <c r="D113" i="522"/>
  <c r="D113" i="538"/>
  <c r="E113" i="528"/>
  <c r="E113" i="540" s="1"/>
  <c r="E113" i="541" s="1"/>
  <c r="E113" i="522"/>
  <c r="D113" i="527"/>
  <c r="C113" i="540"/>
  <c r="C113" i="541" s="1"/>
  <c r="E113" i="527"/>
  <c r="D113" i="528"/>
  <c r="D113" i="540" s="1"/>
  <c r="D113" i="541" s="1"/>
  <c r="D113" i="531"/>
  <c r="E113" i="370"/>
  <c r="E113" i="538"/>
  <c r="E113" i="531"/>
  <c r="D113" i="370"/>
  <c r="F113" i="472"/>
  <c r="F113" i="474"/>
  <c r="U113" i="474" s="1"/>
  <c r="E113" i="472"/>
  <c r="E113" i="474"/>
  <c r="D113" i="472"/>
  <c r="D113" i="474"/>
  <c r="F113" i="475"/>
  <c r="U113" i="475" s="1"/>
  <c r="F113" i="469"/>
  <c r="F113" i="473"/>
  <c r="E113" i="475"/>
  <c r="E113" i="469"/>
  <c r="E113" i="473"/>
  <c r="D113" i="475"/>
  <c r="D113" i="469"/>
  <c r="D113" i="473"/>
  <c r="F109" i="538"/>
  <c r="D109" i="522"/>
  <c r="D109" i="538"/>
  <c r="E109" i="538"/>
  <c r="D109" i="527"/>
  <c r="E109" i="528"/>
  <c r="E109" i="540" s="1"/>
  <c r="E109" i="541" s="1"/>
  <c r="E109" i="527"/>
  <c r="E109" i="522"/>
  <c r="D109" i="531"/>
  <c r="E109" i="370"/>
  <c r="C109" i="540"/>
  <c r="C109" i="541" s="1"/>
  <c r="D109" i="528"/>
  <c r="D109" i="540" s="1"/>
  <c r="D109" i="541" s="1"/>
  <c r="E109" i="531"/>
  <c r="D109" i="370"/>
  <c r="F109" i="472"/>
  <c r="F109" i="474"/>
  <c r="U109" i="474" s="1"/>
  <c r="E109" i="472"/>
  <c r="E109" i="474"/>
  <c r="D109" i="472"/>
  <c r="D109" i="474"/>
  <c r="F109" i="475"/>
  <c r="U109" i="475" s="1"/>
  <c r="F109" i="469"/>
  <c r="F109" i="473"/>
  <c r="E109" i="475"/>
  <c r="E109" i="469"/>
  <c r="E109" i="473"/>
  <c r="D109" i="475"/>
  <c r="D109" i="469"/>
  <c r="D109" i="473"/>
  <c r="F105" i="538"/>
  <c r="D105" i="522"/>
  <c r="E105" i="522"/>
  <c r="D105" i="538"/>
  <c r="E105" i="528"/>
  <c r="E105" i="540" s="1"/>
  <c r="E105" i="541" s="1"/>
  <c r="E105" i="538"/>
  <c r="C105" i="540"/>
  <c r="C105" i="541" s="1"/>
  <c r="D105" i="528"/>
  <c r="D105" i="540" s="1"/>
  <c r="D105" i="541" s="1"/>
  <c r="D105" i="531"/>
  <c r="E105" i="370"/>
  <c r="D105" i="527"/>
  <c r="E105" i="527"/>
  <c r="E105" i="531"/>
  <c r="D105" i="370"/>
  <c r="F105" i="472"/>
  <c r="F105" i="474"/>
  <c r="U105" i="474" s="1"/>
  <c r="E105" i="472"/>
  <c r="E105" i="474"/>
  <c r="D105" i="472"/>
  <c r="D105" i="474"/>
  <c r="F105" i="475"/>
  <c r="U105" i="475" s="1"/>
  <c r="F105" i="469"/>
  <c r="F105" i="473"/>
  <c r="E105" i="475"/>
  <c r="E105" i="469"/>
  <c r="E105" i="473"/>
  <c r="D105" i="475"/>
  <c r="D105" i="469"/>
  <c r="D105" i="473"/>
  <c r="F101" i="538"/>
  <c r="D101" i="522"/>
  <c r="E101" i="522"/>
  <c r="D101" i="538"/>
  <c r="E101" i="538"/>
  <c r="D101" i="527"/>
  <c r="E101" i="528"/>
  <c r="E101" i="540" s="1"/>
  <c r="E101" i="541" s="1"/>
  <c r="E101" i="527"/>
  <c r="D101" i="531"/>
  <c r="E101" i="370"/>
  <c r="C101" i="540"/>
  <c r="C101" i="541" s="1"/>
  <c r="D101" i="528"/>
  <c r="D101" i="540" s="1"/>
  <c r="D101" i="541" s="1"/>
  <c r="E101" i="531"/>
  <c r="D101" i="370"/>
  <c r="F101" i="472"/>
  <c r="F101" i="474"/>
  <c r="U101" i="474" s="1"/>
  <c r="E101" i="472"/>
  <c r="E101" i="474"/>
  <c r="D101" i="472"/>
  <c r="D101" i="474"/>
  <c r="F101" i="475"/>
  <c r="U101" i="475" s="1"/>
  <c r="F101" i="469"/>
  <c r="F101" i="473"/>
  <c r="E101" i="475"/>
  <c r="E101" i="469"/>
  <c r="E101" i="473"/>
  <c r="D101" i="475"/>
  <c r="D101" i="469"/>
  <c r="D101" i="473"/>
  <c r="F97" i="538"/>
  <c r="D97" i="522"/>
  <c r="E97" i="522"/>
  <c r="D97" i="538"/>
  <c r="E97" i="528"/>
  <c r="E97" i="540" s="1"/>
  <c r="E97" i="541" s="1"/>
  <c r="D97" i="527"/>
  <c r="C97" i="540"/>
  <c r="C97" i="541" s="1"/>
  <c r="E97" i="527"/>
  <c r="D97" i="528"/>
  <c r="D97" i="540" s="1"/>
  <c r="D97" i="541" s="1"/>
  <c r="D97" i="531"/>
  <c r="E97" i="370"/>
  <c r="E97" i="538"/>
  <c r="E97" i="531"/>
  <c r="D97" i="370"/>
  <c r="F97" i="472"/>
  <c r="F97" i="474"/>
  <c r="U97" i="474" s="1"/>
  <c r="E97" i="472"/>
  <c r="E97" i="474"/>
  <c r="D97" i="472"/>
  <c r="D97" i="474"/>
  <c r="F97" i="475"/>
  <c r="U97" i="475" s="1"/>
  <c r="F97" i="469"/>
  <c r="F97" i="473"/>
  <c r="E97" i="475"/>
  <c r="E97" i="469"/>
  <c r="E97" i="473"/>
  <c r="D97" i="475"/>
  <c r="D97" i="469"/>
  <c r="D97" i="473"/>
  <c r="F93" i="538"/>
  <c r="D93" i="522"/>
  <c r="E93" i="522"/>
  <c r="D93" i="538"/>
  <c r="E93" i="538"/>
  <c r="D93" i="527"/>
  <c r="E93" i="528"/>
  <c r="E93" i="540" s="1"/>
  <c r="E93" i="541" s="1"/>
  <c r="E93" i="527"/>
  <c r="D93" i="531"/>
  <c r="E93" i="370"/>
  <c r="C93" i="540"/>
  <c r="C93" i="541" s="1"/>
  <c r="D93" i="528"/>
  <c r="D93" i="540" s="1"/>
  <c r="D93" i="541" s="1"/>
  <c r="E93" i="531"/>
  <c r="D93" i="370"/>
  <c r="F93" i="472"/>
  <c r="F93" i="474"/>
  <c r="U93" i="474" s="1"/>
  <c r="E93" i="472"/>
  <c r="E93" i="474"/>
  <c r="D93" i="472"/>
  <c r="D93" i="474"/>
  <c r="F93" i="475"/>
  <c r="U93" i="475" s="1"/>
  <c r="F93" i="469"/>
  <c r="F93" i="473"/>
  <c r="E93" i="475"/>
  <c r="E93" i="469"/>
  <c r="E93" i="473"/>
  <c r="D93" i="475"/>
  <c r="D93" i="469"/>
  <c r="D93" i="473"/>
  <c r="F89" i="538"/>
  <c r="D89" i="522"/>
  <c r="E89" i="522"/>
  <c r="D89" i="538"/>
  <c r="E89" i="528"/>
  <c r="E89" i="540" s="1"/>
  <c r="E89" i="541" s="1"/>
  <c r="E89" i="538"/>
  <c r="C89" i="540"/>
  <c r="C89" i="541" s="1"/>
  <c r="D89" i="528"/>
  <c r="D89" i="540" s="1"/>
  <c r="D89" i="541" s="1"/>
  <c r="D89" i="531"/>
  <c r="E89" i="370"/>
  <c r="D89" i="527"/>
  <c r="E89" i="531"/>
  <c r="D89" i="370"/>
  <c r="E89" i="527"/>
  <c r="F89" i="472"/>
  <c r="F89" i="474"/>
  <c r="U89" i="474" s="1"/>
  <c r="E89" i="472"/>
  <c r="E89" i="474"/>
  <c r="D89" i="472"/>
  <c r="D89" i="474"/>
  <c r="F89" i="475"/>
  <c r="U89" i="475" s="1"/>
  <c r="F89" i="469"/>
  <c r="F89" i="473"/>
  <c r="E89" i="475"/>
  <c r="E89" i="469"/>
  <c r="E89" i="473"/>
  <c r="D89" i="475"/>
  <c r="D89" i="469"/>
  <c r="D89" i="473"/>
  <c r="F85" i="538"/>
  <c r="D85" i="522"/>
  <c r="E85" i="522"/>
  <c r="D85" i="538"/>
  <c r="E85" i="538"/>
  <c r="D85" i="527"/>
  <c r="E85" i="528"/>
  <c r="E85" i="540" s="1"/>
  <c r="E85" i="541" s="1"/>
  <c r="E85" i="527"/>
  <c r="D85" i="531"/>
  <c r="E85" i="370"/>
  <c r="C85" i="540"/>
  <c r="C85" i="541" s="1"/>
  <c r="D85" i="528"/>
  <c r="D85" i="540" s="1"/>
  <c r="D85" i="541" s="1"/>
  <c r="E85" i="531"/>
  <c r="D85" i="370"/>
  <c r="F85" i="472"/>
  <c r="F85" i="474"/>
  <c r="U85" i="474" s="1"/>
  <c r="E85" i="472"/>
  <c r="E85" i="474"/>
  <c r="D85" i="472"/>
  <c r="D85" i="474"/>
  <c r="F85" i="475"/>
  <c r="U85" i="475" s="1"/>
  <c r="F85" i="469"/>
  <c r="F85" i="473"/>
  <c r="E85" i="475"/>
  <c r="E85" i="469"/>
  <c r="E85" i="473"/>
  <c r="D85" i="475"/>
  <c r="D85" i="469"/>
  <c r="D85" i="473"/>
  <c r="F81" i="538"/>
  <c r="P81" i="538" s="1"/>
  <c r="D81" i="522"/>
  <c r="D81" i="538"/>
  <c r="E81" i="528"/>
  <c r="E81" i="540" s="1"/>
  <c r="E81" i="541" s="1"/>
  <c r="D81" i="527"/>
  <c r="C81" i="540"/>
  <c r="C81" i="541" s="1"/>
  <c r="E81" i="522"/>
  <c r="E81" i="527"/>
  <c r="D81" i="528"/>
  <c r="D81" i="540" s="1"/>
  <c r="D81" i="541" s="1"/>
  <c r="D81" i="531"/>
  <c r="E81" i="370"/>
  <c r="E81" i="538"/>
  <c r="E81" i="531"/>
  <c r="D81" i="370"/>
  <c r="F81" i="472"/>
  <c r="F81" i="474"/>
  <c r="U81" i="474" s="1"/>
  <c r="E81" i="472"/>
  <c r="E81" i="474"/>
  <c r="D81" i="472"/>
  <c r="D81" i="474"/>
  <c r="F81" i="475"/>
  <c r="U81" i="475" s="1"/>
  <c r="F81" i="469"/>
  <c r="F81" i="473"/>
  <c r="E81" i="475"/>
  <c r="E81" i="469"/>
  <c r="E81" i="473"/>
  <c r="D81" i="475"/>
  <c r="D81" i="469"/>
  <c r="D81" i="473"/>
  <c r="F77" i="538"/>
  <c r="D77" i="522"/>
  <c r="D77" i="538"/>
  <c r="E77" i="522"/>
  <c r="E77" i="538"/>
  <c r="D77" i="527"/>
  <c r="E77" i="528"/>
  <c r="E77" i="540" s="1"/>
  <c r="E77" i="541" s="1"/>
  <c r="E77" i="527"/>
  <c r="D77" i="531"/>
  <c r="E77" i="370"/>
  <c r="C77" i="540"/>
  <c r="C77" i="541" s="1"/>
  <c r="D77" i="528"/>
  <c r="D77" i="540" s="1"/>
  <c r="D77" i="541" s="1"/>
  <c r="E77" i="531"/>
  <c r="D77" i="370"/>
  <c r="F77" i="472"/>
  <c r="F77" i="474"/>
  <c r="U77" i="474" s="1"/>
  <c r="E77" i="472"/>
  <c r="E77" i="474"/>
  <c r="D77" i="472"/>
  <c r="D77" i="474"/>
  <c r="F77" i="475"/>
  <c r="U77" i="475" s="1"/>
  <c r="F77" i="469"/>
  <c r="F77" i="473"/>
  <c r="E77" i="475"/>
  <c r="E77" i="469"/>
  <c r="E77" i="473"/>
  <c r="D77" i="475"/>
  <c r="D77" i="469"/>
  <c r="D77" i="473"/>
  <c r="F73" i="538"/>
  <c r="W73" i="538" s="1"/>
  <c r="X73" i="538" s="1"/>
  <c r="D73" i="522"/>
  <c r="D73" i="538"/>
  <c r="E73" i="522"/>
  <c r="E73" i="538"/>
  <c r="E73" i="528"/>
  <c r="E73" i="540" s="1"/>
  <c r="E73" i="541" s="1"/>
  <c r="C73" i="540"/>
  <c r="C73" i="541" s="1"/>
  <c r="D73" i="528"/>
  <c r="D73" i="540" s="1"/>
  <c r="D73" i="541" s="1"/>
  <c r="D73" i="531"/>
  <c r="E73" i="370"/>
  <c r="D73" i="527"/>
  <c r="E73" i="527"/>
  <c r="E73" i="531"/>
  <c r="D73" i="370"/>
  <c r="F73" i="472"/>
  <c r="F73" i="474"/>
  <c r="U73" i="474" s="1"/>
  <c r="E73" i="472"/>
  <c r="E73" i="474"/>
  <c r="D73" i="472"/>
  <c r="D73" i="474"/>
  <c r="F73" i="475"/>
  <c r="U73" i="475" s="1"/>
  <c r="F73" i="469"/>
  <c r="F73" i="473"/>
  <c r="E73" i="475"/>
  <c r="E73" i="469"/>
  <c r="E73" i="473"/>
  <c r="D73" i="475"/>
  <c r="D73" i="469"/>
  <c r="D73" i="473"/>
  <c r="F69" i="538"/>
  <c r="D69" i="522"/>
  <c r="E69" i="522"/>
  <c r="D69" i="538"/>
  <c r="E69" i="538"/>
  <c r="D69" i="527"/>
  <c r="E69" i="528"/>
  <c r="E69" i="540" s="1"/>
  <c r="E69" i="541" s="1"/>
  <c r="E69" i="527"/>
  <c r="D69" i="531"/>
  <c r="E69" i="370"/>
  <c r="C69" i="540"/>
  <c r="C69" i="541" s="1"/>
  <c r="D69" i="528"/>
  <c r="D69" i="540" s="1"/>
  <c r="D69" i="541" s="1"/>
  <c r="E69" i="531"/>
  <c r="D69" i="370"/>
  <c r="F69" i="472"/>
  <c r="F69" i="474"/>
  <c r="U69" i="474" s="1"/>
  <c r="E69" i="472"/>
  <c r="E69" i="474"/>
  <c r="D69" i="472"/>
  <c r="D69" i="474"/>
  <c r="F69" i="475"/>
  <c r="U69" i="475" s="1"/>
  <c r="F69" i="469"/>
  <c r="F69" i="473"/>
  <c r="E69" i="475"/>
  <c r="E69" i="469"/>
  <c r="E69" i="473"/>
  <c r="D69" i="475"/>
  <c r="D69" i="469"/>
  <c r="D69" i="473"/>
  <c r="F65" i="538"/>
  <c r="B65" i="538" s="1"/>
  <c r="D65" i="522"/>
  <c r="D65" i="538"/>
  <c r="E65" i="538"/>
  <c r="E65" i="522"/>
  <c r="E65" i="528"/>
  <c r="E65" i="540" s="1"/>
  <c r="E65" i="541" s="1"/>
  <c r="D65" i="527"/>
  <c r="C65" i="540"/>
  <c r="C65" i="541" s="1"/>
  <c r="E65" i="527"/>
  <c r="D65" i="528"/>
  <c r="D65" i="540" s="1"/>
  <c r="D65" i="541" s="1"/>
  <c r="D65" i="531"/>
  <c r="E65" i="370"/>
  <c r="E65" i="531"/>
  <c r="D65" i="370"/>
  <c r="F65" i="472"/>
  <c r="F65" i="474"/>
  <c r="U65" i="474" s="1"/>
  <c r="E65" i="472"/>
  <c r="E65" i="474"/>
  <c r="D65" i="472"/>
  <c r="D65" i="474"/>
  <c r="F65" i="475"/>
  <c r="U65" i="475" s="1"/>
  <c r="F65" i="469"/>
  <c r="F65" i="473"/>
  <c r="E65" i="475"/>
  <c r="E65" i="469"/>
  <c r="E65" i="473"/>
  <c r="D65" i="475"/>
  <c r="D65" i="469"/>
  <c r="D65" i="473"/>
  <c r="F61" i="538"/>
  <c r="H61" i="538" s="1"/>
  <c r="D61" i="522"/>
  <c r="D61" i="538"/>
  <c r="E61" i="538"/>
  <c r="E61" i="522"/>
  <c r="D61" i="527"/>
  <c r="E61" i="528"/>
  <c r="E61" i="540" s="1"/>
  <c r="E61" i="541" s="1"/>
  <c r="E61" i="527"/>
  <c r="D61" i="531"/>
  <c r="E61" i="370"/>
  <c r="C61" i="540"/>
  <c r="C61" i="541" s="1"/>
  <c r="D61" i="528"/>
  <c r="D61" i="540" s="1"/>
  <c r="D61" i="541" s="1"/>
  <c r="E61" i="531"/>
  <c r="D61" i="370"/>
  <c r="F61" i="472"/>
  <c r="F61" i="474"/>
  <c r="U61" i="474" s="1"/>
  <c r="E61" i="472"/>
  <c r="E61" i="474"/>
  <c r="D61" i="472"/>
  <c r="D61" i="474"/>
  <c r="F61" i="475"/>
  <c r="U61" i="475" s="1"/>
  <c r="F61" i="469"/>
  <c r="F61" i="473"/>
  <c r="E61" i="475"/>
  <c r="E61" i="469"/>
  <c r="E61" i="473"/>
  <c r="D61" i="475"/>
  <c r="D61" i="469"/>
  <c r="D61" i="473"/>
  <c r="F57" i="538"/>
  <c r="H57" i="538" s="1"/>
  <c r="D57" i="522"/>
  <c r="D57" i="538"/>
  <c r="E57" i="522"/>
  <c r="E57" i="538"/>
  <c r="E57" i="528"/>
  <c r="E57" i="540" s="1"/>
  <c r="E57" i="541" s="1"/>
  <c r="C57" i="540"/>
  <c r="C57" i="541" s="1"/>
  <c r="D57" i="528"/>
  <c r="D57" i="540" s="1"/>
  <c r="D57" i="541" s="1"/>
  <c r="D57" i="531"/>
  <c r="E57" i="370"/>
  <c r="D57" i="527"/>
  <c r="E57" i="527"/>
  <c r="E57" i="531"/>
  <c r="D57" i="370"/>
  <c r="F57" i="472"/>
  <c r="E57" i="472"/>
  <c r="D57" i="472"/>
  <c r="F57" i="474"/>
  <c r="U57" i="474" s="1"/>
  <c r="F57" i="475"/>
  <c r="U57" i="475" s="1"/>
  <c r="F57" i="469"/>
  <c r="F57" i="473"/>
  <c r="E57" i="474"/>
  <c r="E57" i="475"/>
  <c r="E57" i="469"/>
  <c r="D57" i="474"/>
  <c r="D57" i="475"/>
  <c r="D57" i="469"/>
  <c r="E57" i="473"/>
  <c r="D57" i="473"/>
  <c r="F53" i="538"/>
  <c r="D53" i="522"/>
  <c r="E53" i="522"/>
  <c r="D53" i="538"/>
  <c r="E53" i="538"/>
  <c r="D53" i="527"/>
  <c r="E53" i="528"/>
  <c r="E53" i="540" s="1"/>
  <c r="E53" i="541" s="1"/>
  <c r="E53" i="527"/>
  <c r="D53" i="531"/>
  <c r="C53" i="540"/>
  <c r="C53" i="541" s="1"/>
  <c r="D53" i="528"/>
  <c r="D53" i="540" s="1"/>
  <c r="D53" i="541" s="1"/>
  <c r="D53" i="370"/>
  <c r="E53" i="531"/>
  <c r="E53" i="370"/>
  <c r="F53" i="472"/>
  <c r="E53" i="472"/>
  <c r="D53" i="472"/>
  <c r="F53" i="474"/>
  <c r="U53" i="474" s="1"/>
  <c r="F53" i="475"/>
  <c r="U53" i="475" s="1"/>
  <c r="F53" i="469"/>
  <c r="E53" i="474"/>
  <c r="E53" i="475"/>
  <c r="E53" i="469"/>
  <c r="D53" i="474"/>
  <c r="D53" i="475"/>
  <c r="D53" i="469"/>
  <c r="F53" i="473"/>
  <c r="E53" i="473"/>
  <c r="D53" i="473"/>
  <c r="F49" i="538"/>
  <c r="P49" i="538" s="1"/>
  <c r="D49" i="522"/>
  <c r="D49" i="538"/>
  <c r="E49" i="538"/>
  <c r="E49" i="528"/>
  <c r="E49" i="540" s="1"/>
  <c r="E49" i="541" s="1"/>
  <c r="E49" i="522"/>
  <c r="D49" i="527"/>
  <c r="C49" i="540"/>
  <c r="C49" i="541" s="1"/>
  <c r="E49" i="527"/>
  <c r="D49" i="528"/>
  <c r="D49" i="540" s="1"/>
  <c r="D49" i="541" s="1"/>
  <c r="D49" i="531"/>
  <c r="E49" i="531"/>
  <c r="D49" i="370"/>
  <c r="E49" i="370"/>
  <c r="F49" i="472"/>
  <c r="E49" i="472"/>
  <c r="D49" i="472"/>
  <c r="F49" i="474"/>
  <c r="U49" i="474" s="1"/>
  <c r="F49" i="475"/>
  <c r="U49" i="475" s="1"/>
  <c r="F49" i="469"/>
  <c r="E49" i="474"/>
  <c r="E49" i="475"/>
  <c r="E49" i="469"/>
  <c r="D49" i="474"/>
  <c r="D49" i="475"/>
  <c r="D49" i="469"/>
  <c r="F49" i="473"/>
  <c r="E49" i="473"/>
  <c r="D49" i="473"/>
  <c r="F45" i="538"/>
  <c r="D45" i="522"/>
  <c r="D45" i="538"/>
  <c r="E45" i="538"/>
  <c r="E45" i="528"/>
  <c r="E45" i="540" s="1"/>
  <c r="E45" i="541" s="1"/>
  <c r="D45" i="527"/>
  <c r="C45" i="540"/>
  <c r="C45" i="541" s="1"/>
  <c r="E45" i="527"/>
  <c r="D45" i="528"/>
  <c r="D45" i="540" s="1"/>
  <c r="D45" i="541" s="1"/>
  <c r="D45" i="531"/>
  <c r="E45" i="522"/>
  <c r="D45" i="370"/>
  <c r="E45" i="531"/>
  <c r="E45" i="370"/>
  <c r="F45" i="472"/>
  <c r="E45" i="472"/>
  <c r="D45" i="472"/>
  <c r="F45" i="474"/>
  <c r="U45" i="474" s="1"/>
  <c r="F45" i="475"/>
  <c r="U45" i="475" s="1"/>
  <c r="F45" i="469"/>
  <c r="E45" i="474"/>
  <c r="E45" i="475"/>
  <c r="E45" i="469"/>
  <c r="D45" i="474"/>
  <c r="D45" i="475"/>
  <c r="D45" i="469"/>
  <c r="F45" i="473"/>
  <c r="E45" i="473"/>
  <c r="D45" i="473"/>
  <c r="F41" i="538"/>
  <c r="D41" i="522"/>
  <c r="E41" i="538"/>
  <c r="E41" i="522"/>
  <c r="E41" i="528"/>
  <c r="E41" i="540" s="1"/>
  <c r="E41" i="541" s="1"/>
  <c r="D41" i="538"/>
  <c r="C41" i="540"/>
  <c r="C41" i="541" s="1"/>
  <c r="D41" i="528"/>
  <c r="D41" i="540" s="1"/>
  <c r="D41" i="541" s="1"/>
  <c r="D41" i="531"/>
  <c r="D41" i="527"/>
  <c r="E41" i="527"/>
  <c r="E41" i="531"/>
  <c r="D41" i="370"/>
  <c r="E41" i="370"/>
  <c r="F41" i="472"/>
  <c r="E41" i="472"/>
  <c r="D41" i="472"/>
  <c r="F41" i="474"/>
  <c r="U41" i="474" s="1"/>
  <c r="F41" i="475"/>
  <c r="U41" i="475" s="1"/>
  <c r="F41" i="469"/>
  <c r="E41" i="474"/>
  <c r="E41" i="475"/>
  <c r="E41" i="469"/>
  <c r="D41" i="474"/>
  <c r="D41" i="475"/>
  <c r="D41" i="469"/>
  <c r="F41" i="473"/>
  <c r="E41" i="473"/>
  <c r="D41" i="473"/>
  <c r="F123" i="538"/>
  <c r="H123" i="538" s="1"/>
  <c r="D123" i="522"/>
  <c r="E123" i="538"/>
  <c r="D123" i="527"/>
  <c r="E123" i="527"/>
  <c r="C123" i="540"/>
  <c r="C123" i="541" s="1"/>
  <c r="D123" i="538"/>
  <c r="D123" i="528"/>
  <c r="D123" i="540" s="1"/>
  <c r="D123" i="541" s="1"/>
  <c r="E123" i="522"/>
  <c r="E123" i="528"/>
  <c r="E123" i="540" s="1"/>
  <c r="E123" i="541" s="1"/>
  <c r="E123" i="531"/>
  <c r="D123" i="370"/>
  <c r="E123" i="370"/>
  <c r="D123" i="531"/>
  <c r="F123" i="472"/>
  <c r="F123" i="474"/>
  <c r="U123" i="474" s="1"/>
  <c r="E123" i="472"/>
  <c r="E123" i="474"/>
  <c r="D123" i="472"/>
  <c r="D123" i="474"/>
  <c r="F123" i="475"/>
  <c r="U123" i="475" s="1"/>
  <c r="F123" i="469"/>
  <c r="F123" i="473"/>
  <c r="E123" i="475"/>
  <c r="E123" i="469"/>
  <c r="E123" i="473"/>
  <c r="D123" i="475"/>
  <c r="D123" i="469"/>
  <c r="D123" i="473"/>
  <c r="F115" i="538"/>
  <c r="E115" i="522"/>
  <c r="E115" i="538"/>
  <c r="D115" i="527"/>
  <c r="D115" i="522"/>
  <c r="E115" i="527"/>
  <c r="C115" i="540"/>
  <c r="C115" i="541" s="1"/>
  <c r="D115" i="538"/>
  <c r="D115" i="528"/>
  <c r="D115" i="540" s="1"/>
  <c r="D115" i="541" s="1"/>
  <c r="E115" i="528"/>
  <c r="E115" i="540" s="1"/>
  <c r="E115" i="541" s="1"/>
  <c r="E115" i="531"/>
  <c r="D115" i="370"/>
  <c r="D115" i="531"/>
  <c r="E115" i="370"/>
  <c r="F115" i="472"/>
  <c r="F115" i="474"/>
  <c r="U115" i="474" s="1"/>
  <c r="E115" i="472"/>
  <c r="E115" i="474"/>
  <c r="D115" i="472"/>
  <c r="D115" i="474"/>
  <c r="F115" i="475"/>
  <c r="U115" i="475" s="1"/>
  <c r="F115" i="469"/>
  <c r="F115" i="473"/>
  <c r="E115" i="475"/>
  <c r="E115" i="469"/>
  <c r="E115" i="473"/>
  <c r="D115" i="475"/>
  <c r="D115" i="469"/>
  <c r="D115" i="473"/>
  <c r="F107" i="538"/>
  <c r="D107" i="522"/>
  <c r="E107" i="522"/>
  <c r="E107" i="538"/>
  <c r="D107" i="527"/>
  <c r="E107" i="527"/>
  <c r="C107" i="540"/>
  <c r="C107" i="541" s="1"/>
  <c r="D107" i="538"/>
  <c r="D107" i="528"/>
  <c r="D107" i="540" s="1"/>
  <c r="D107" i="541" s="1"/>
  <c r="E107" i="528"/>
  <c r="E107" i="540" s="1"/>
  <c r="E107" i="541" s="1"/>
  <c r="E107" i="531"/>
  <c r="D107" i="370"/>
  <c r="D107" i="531"/>
  <c r="E107" i="370"/>
  <c r="F107" i="472"/>
  <c r="F107" i="474"/>
  <c r="U107" i="474" s="1"/>
  <c r="E107" i="472"/>
  <c r="E107" i="474"/>
  <c r="D107" i="472"/>
  <c r="D107" i="474"/>
  <c r="F107" i="475"/>
  <c r="U107" i="475" s="1"/>
  <c r="F107" i="469"/>
  <c r="F107" i="473"/>
  <c r="E107" i="475"/>
  <c r="E107" i="469"/>
  <c r="E107" i="473"/>
  <c r="D107" i="475"/>
  <c r="D107" i="469"/>
  <c r="D107" i="473"/>
  <c r="F99" i="538"/>
  <c r="E99" i="522"/>
  <c r="E99" i="538"/>
  <c r="D99" i="527"/>
  <c r="E99" i="527"/>
  <c r="C99" i="540"/>
  <c r="C99" i="541" s="1"/>
  <c r="D99" i="522"/>
  <c r="D99" i="538"/>
  <c r="D99" i="528"/>
  <c r="D99" i="540" s="1"/>
  <c r="D99" i="541" s="1"/>
  <c r="E99" i="528"/>
  <c r="E99" i="540" s="1"/>
  <c r="E99" i="541" s="1"/>
  <c r="E99" i="531"/>
  <c r="D99" i="370"/>
  <c r="D99" i="531"/>
  <c r="E99" i="370"/>
  <c r="F99" i="472"/>
  <c r="F99" i="474"/>
  <c r="U99" i="474" s="1"/>
  <c r="E99" i="472"/>
  <c r="E99" i="474"/>
  <c r="D99" i="472"/>
  <c r="D99" i="474"/>
  <c r="F99" i="475"/>
  <c r="U99" i="475" s="1"/>
  <c r="F99" i="469"/>
  <c r="F99" i="473"/>
  <c r="E99" i="475"/>
  <c r="E99" i="469"/>
  <c r="E99" i="473"/>
  <c r="D99" i="475"/>
  <c r="D99" i="469"/>
  <c r="D99" i="473"/>
  <c r="F91" i="538"/>
  <c r="H91" i="538" s="1"/>
  <c r="D91" i="522"/>
  <c r="E91" i="538"/>
  <c r="D91" i="527"/>
  <c r="E91" i="527"/>
  <c r="E91" i="522"/>
  <c r="C91" i="540"/>
  <c r="C91" i="541" s="1"/>
  <c r="D91" i="538"/>
  <c r="D91" i="528"/>
  <c r="D91" i="540" s="1"/>
  <c r="D91" i="541" s="1"/>
  <c r="E91" i="528"/>
  <c r="E91" i="540" s="1"/>
  <c r="E91" i="541" s="1"/>
  <c r="E91" i="531"/>
  <c r="D91" i="370"/>
  <c r="D91" i="531"/>
  <c r="E91" i="370"/>
  <c r="F91" i="472"/>
  <c r="F91" i="474"/>
  <c r="U91" i="474" s="1"/>
  <c r="E91" i="472"/>
  <c r="E91" i="474"/>
  <c r="D91" i="472"/>
  <c r="D91" i="474"/>
  <c r="F91" i="475"/>
  <c r="U91" i="475" s="1"/>
  <c r="F91" i="469"/>
  <c r="F91" i="473"/>
  <c r="E91" i="475"/>
  <c r="E91" i="469"/>
  <c r="E91" i="473"/>
  <c r="D91" i="475"/>
  <c r="D91" i="469"/>
  <c r="D91" i="473"/>
  <c r="F83" i="538"/>
  <c r="E83" i="522"/>
  <c r="E83" i="538"/>
  <c r="D83" i="527"/>
  <c r="D83" i="522"/>
  <c r="E83" i="527"/>
  <c r="C83" i="540"/>
  <c r="C83" i="541" s="1"/>
  <c r="D83" i="538"/>
  <c r="D83" i="528"/>
  <c r="D83" i="540" s="1"/>
  <c r="D83" i="541" s="1"/>
  <c r="E83" i="528"/>
  <c r="E83" i="540" s="1"/>
  <c r="E83" i="541" s="1"/>
  <c r="E83" i="531"/>
  <c r="D83" i="370"/>
  <c r="E83" i="370"/>
  <c r="D83" i="531"/>
  <c r="F83" i="472"/>
  <c r="F83" i="474"/>
  <c r="U83" i="474" s="1"/>
  <c r="E83" i="472"/>
  <c r="E83" i="474"/>
  <c r="D83" i="472"/>
  <c r="D83" i="474"/>
  <c r="F83" i="475"/>
  <c r="U83" i="475" s="1"/>
  <c r="F83" i="469"/>
  <c r="F83" i="473"/>
  <c r="E83" i="475"/>
  <c r="E83" i="469"/>
  <c r="E83" i="473"/>
  <c r="D83" i="475"/>
  <c r="D83" i="469"/>
  <c r="D83" i="473"/>
  <c r="F75" i="538"/>
  <c r="D75" i="522"/>
  <c r="E75" i="522"/>
  <c r="E75" i="538"/>
  <c r="D75" i="527"/>
  <c r="E75" i="527"/>
  <c r="C75" i="540"/>
  <c r="C75" i="541" s="1"/>
  <c r="D75" i="538"/>
  <c r="D75" i="528"/>
  <c r="D75" i="540" s="1"/>
  <c r="D75" i="541" s="1"/>
  <c r="E75" i="528"/>
  <c r="E75" i="540" s="1"/>
  <c r="E75" i="541" s="1"/>
  <c r="E75" i="531"/>
  <c r="D75" i="370"/>
  <c r="E75" i="370"/>
  <c r="D75" i="531"/>
  <c r="F75" i="472"/>
  <c r="F75" i="474"/>
  <c r="U75" i="474" s="1"/>
  <c r="E75" i="472"/>
  <c r="E75" i="474"/>
  <c r="D75" i="472"/>
  <c r="D75" i="474"/>
  <c r="F75" i="475"/>
  <c r="U75" i="475" s="1"/>
  <c r="F75" i="469"/>
  <c r="F75" i="473"/>
  <c r="E75" i="475"/>
  <c r="E75" i="469"/>
  <c r="E75" i="473"/>
  <c r="D75" i="475"/>
  <c r="D75" i="469"/>
  <c r="D75" i="473"/>
  <c r="F67" i="538"/>
  <c r="E67" i="522"/>
  <c r="D67" i="527"/>
  <c r="E67" i="527"/>
  <c r="C67" i="540"/>
  <c r="C67" i="541" s="1"/>
  <c r="D67" i="528"/>
  <c r="D67" i="540" s="1"/>
  <c r="D67" i="541" s="1"/>
  <c r="E67" i="528"/>
  <c r="E67" i="540" s="1"/>
  <c r="E67" i="541" s="1"/>
  <c r="E67" i="531"/>
  <c r="D67" i="370"/>
  <c r="D67" i="522"/>
  <c r="D67" i="538"/>
  <c r="E67" i="538"/>
  <c r="D67" i="531"/>
  <c r="E67" i="370"/>
  <c r="F67" i="472"/>
  <c r="F67" i="474"/>
  <c r="U67" i="474" s="1"/>
  <c r="E67" i="472"/>
  <c r="E67" i="474"/>
  <c r="D67" i="472"/>
  <c r="D67" i="474"/>
  <c r="F67" i="475"/>
  <c r="U67" i="475" s="1"/>
  <c r="F67" i="469"/>
  <c r="F67" i="473"/>
  <c r="E67" i="475"/>
  <c r="E67" i="469"/>
  <c r="E67" i="473"/>
  <c r="D67" i="475"/>
  <c r="D67" i="469"/>
  <c r="D67" i="473"/>
  <c r="F59" i="538"/>
  <c r="D59" i="522"/>
  <c r="D59" i="527"/>
  <c r="E59" i="527"/>
  <c r="D59" i="538"/>
  <c r="C59" i="540"/>
  <c r="C59" i="541" s="1"/>
  <c r="E59" i="538"/>
  <c r="D59" i="528"/>
  <c r="D59" i="540" s="1"/>
  <c r="D59" i="541" s="1"/>
  <c r="E59" i="528"/>
  <c r="E59" i="540" s="1"/>
  <c r="E59" i="541" s="1"/>
  <c r="E59" i="531"/>
  <c r="D59" i="370"/>
  <c r="E59" i="522"/>
  <c r="D59" i="531"/>
  <c r="E59" i="370"/>
  <c r="F59" i="472"/>
  <c r="F59" i="474"/>
  <c r="U59" i="474" s="1"/>
  <c r="E59" i="472"/>
  <c r="E59" i="474"/>
  <c r="D59" i="472"/>
  <c r="F59" i="475"/>
  <c r="U59" i="475" s="1"/>
  <c r="F59" i="469"/>
  <c r="F59" i="473"/>
  <c r="E59" i="475"/>
  <c r="E59" i="469"/>
  <c r="E59" i="473"/>
  <c r="D59" i="474"/>
  <c r="D59" i="475"/>
  <c r="D59" i="469"/>
  <c r="D59" i="473"/>
  <c r="F51" i="538"/>
  <c r="I51" i="538" s="1"/>
  <c r="E51" i="522"/>
  <c r="D51" i="527"/>
  <c r="D51" i="522"/>
  <c r="E51" i="527"/>
  <c r="C51" i="540"/>
  <c r="C51" i="541" s="1"/>
  <c r="D51" i="528"/>
  <c r="D51" i="540" s="1"/>
  <c r="D51" i="541" s="1"/>
  <c r="D51" i="538"/>
  <c r="E51" i="528"/>
  <c r="E51" i="540" s="1"/>
  <c r="E51" i="541" s="1"/>
  <c r="E51" i="531"/>
  <c r="E51" i="538"/>
  <c r="D51" i="531"/>
  <c r="E51" i="370"/>
  <c r="D51" i="370"/>
  <c r="F51" i="472"/>
  <c r="E51" i="472"/>
  <c r="D51" i="472"/>
  <c r="F51" i="474"/>
  <c r="U51" i="474" s="1"/>
  <c r="F51" i="475"/>
  <c r="U51" i="475" s="1"/>
  <c r="F51" i="469"/>
  <c r="E51" i="474"/>
  <c r="E51" i="475"/>
  <c r="E51" i="469"/>
  <c r="D51" i="474"/>
  <c r="D51" i="475"/>
  <c r="D51" i="469"/>
  <c r="F51" i="473"/>
  <c r="E51" i="473"/>
  <c r="D51" i="473"/>
  <c r="F43" i="538"/>
  <c r="E43" i="538"/>
  <c r="D43" i="538"/>
  <c r="D43" i="522"/>
  <c r="E43" i="522"/>
  <c r="D43" i="527"/>
  <c r="C43" i="540"/>
  <c r="C43" i="541" s="1"/>
  <c r="E43" i="527"/>
  <c r="D43" i="528"/>
  <c r="D43" i="540" s="1"/>
  <c r="D43" i="541" s="1"/>
  <c r="E43" i="531"/>
  <c r="E43" i="528"/>
  <c r="E43" i="540" s="1"/>
  <c r="E43" i="541" s="1"/>
  <c r="D43" i="531"/>
  <c r="E43" i="370"/>
  <c r="D43" i="370"/>
  <c r="F43" i="472"/>
  <c r="E43" i="472"/>
  <c r="D43" i="472"/>
  <c r="F43" i="474"/>
  <c r="U43" i="474" s="1"/>
  <c r="F43" i="475"/>
  <c r="U43" i="475" s="1"/>
  <c r="F43" i="469"/>
  <c r="E43" i="474"/>
  <c r="E43" i="475"/>
  <c r="E43" i="469"/>
  <c r="D43" i="474"/>
  <c r="D43" i="475"/>
  <c r="D43" i="469"/>
  <c r="F43" i="473"/>
  <c r="E43" i="473"/>
  <c r="D43" i="473"/>
  <c r="F128" i="538"/>
  <c r="D128" i="522"/>
  <c r="E128" i="522"/>
  <c r="E128" i="527"/>
  <c r="D128" i="538"/>
  <c r="D128" i="528"/>
  <c r="D128" i="540" s="1"/>
  <c r="D128" i="541" s="1"/>
  <c r="E128" i="538"/>
  <c r="D128" i="527"/>
  <c r="E128" i="528"/>
  <c r="E128" i="540" s="1"/>
  <c r="E128" i="541" s="1"/>
  <c r="E128" i="370"/>
  <c r="D128" i="370"/>
  <c r="C128" i="540"/>
  <c r="C128" i="541" s="1"/>
  <c r="D128" i="531"/>
  <c r="E128" i="531"/>
  <c r="F128" i="472"/>
  <c r="F128" i="474"/>
  <c r="U128" i="474" s="1"/>
  <c r="E128" i="472"/>
  <c r="E128" i="474"/>
  <c r="D128" i="472"/>
  <c r="D128" i="474"/>
  <c r="F128" i="475"/>
  <c r="U128" i="475" s="1"/>
  <c r="F128" i="469"/>
  <c r="F128" i="473"/>
  <c r="E128" i="475"/>
  <c r="E128" i="469"/>
  <c r="E128" i="473"/>
  <c r="D128" i="475"/>
  <c r="D128" i="469"/>
  <c r="D128" i="473"/>
  <c r="F124" i="538"/>
  <c r="E124" i="522"/>
  <c r="E124" i="527"/>
  <c r="D124" i="528"/>
  <c r="D124" i="540" s="1"/>
  <c r="D124" i="541" s="1"/>
  <c r="E124" i="528"/>
  <c r="E124" i="540" s="1"/>
  <c r="E124" i="541" s="1"/>
  <c r="E124" i="370"/>
  <c r="D124" i="522"/>
  <c r="D124" i="527"/>
  <c r="C124" i="540"/>
  <c r="C124" i="541" s="1"/>
  <c r="D124" i="370"/>
  <c r="D124" i="538"/>
  <c r="E124" i="538"/>
  <c r="D124" i="531"/>
  <c r="E124" i="531"/>
  <c r="F124" i="472"/>
  <c r="F124" i="474"/>
  <c r="U124" i="474" s="1"/>
  <c r="E124" i="472"/>
  <c r="E124" i="474"/>
  <c r="D124" i="472"/>
  <c r="D124" i="474"/>
  <c r="F124" i="475"/>
  <c r="U124" i="475" s="1"/>
  <c r="F124" i="469"/>
  <c r="F124" i="473"/>
  <c r="E124" i="475"/>
  <c r="E124" i="469"/>
  <c r="E124" i="473"/>
  <c r="D124" i="475"/>
  <c r="D124" i="469"/>
  <c r="D124" i="473"/>
  <c r="F120" i="538"/>
  <c r="H120" i="538" s="1"/>
  <c r="E120" i="527"/>
  <c r="D120" i="522"/>
  <c r="D120" i="538"/>
  <c r="D120" i="528"/>
  <c r="D120" i="540" s="1"/>
  <c r="D120" i="541" s="1"/>
  <c r="E120" i="522"/>
  <c r="E120" i="538"/>
  <c r="D120" i="527"/>
  <c r="E120" i="528"/>
  <c r="E120" i="540" s="1"/>
  <c r="E120" i="541" s="1"/>
  <c r="E120" i="370"/>
  <c r="D120" i="370"/>
  <c r="C120" i="540"/>
  <c r="C120" i="541" s="1"/>
  <c r="D120" i="531"/>
  <c r="E120" i="531"/>
  <c r="F120" i="472"/>
  <c r="F120" i="474"/>
  <c r="U120" i="474" s="1"/>
  <c r="E120" i="472"/>
  <c r="E120" i="474"/>
  <c r="D120" i="472"/>
  <c r="D120" i="474"/>
  <c r="F120" i="475"/>
  <c r="U120" i="475" s="1"/>
  <c r="F120" i="469"/>
  <c r="F120" i="473"/>
  <c r="E120" i="475"/>
  <c r="E120" i="469"/>
  <c r="E120" i="473"/>
  <c r="D120" i="475"/>
  <c r="D120" i="469"/>
  <c r="D120" i="473"/>
  <c r="F116" i="538"/>
  <c r="H116" i="538" s="1"/>
  <c r="D116" i="522"/>
  <c r="E116" i="527"/>
  <c r="D116" i="528"/>
  <c r="D116" i="540" s="1"/>
  <c r="D116" i="541" s="1"/>
  <c r="E116" i="528"/>
  <c r="E116" i="540" s="1"/>
  <c r="E116" i="541" s="1"/>
  <c r="D116" i="538"/>
  <c r="E116" i="370"/>
  <c r="E116" i="538"/>
  <c r="C116" i="540"/>
  <c r="C116" i="541" s="1"/>
  <c r="D116" i="370"/>
  <c r="E116" i="522"/>
  <c r="D116" i="527"/>
  <c r="D116" i="531"/>
  <c r="E116" i="531"/>
  <c r="F116" i="472"/>
  <c r="F116" i="474"/>
  <c r="U116" i="474" s="1"/>
  <c r="E116" i="472"/>
  <c r="E116" i="474"/>
  <c r="D116" i="472"/>
  <c r="D116" i="474"/>
  <c r="F116" i="475"/>
  <c r="U116" i="475" s="1"/>
  <c r="F116" i="469"/>
  <c r="F116" i="473"/>
  <c r="E116" i="475"/>
  <c r="E116" i="469"/>
  <c r="E116" i="473"/>
  <c r="D116" i="475"/>
  <c r="D116" i="469"/>
  <c r="D116" i="473"/>
  <c r="F112" i="538"/>
  <c r="D112" i="522"/>
  <c r="E112" i="522"/>
  <c r="E112" i="527"/>
  <c r="D112" i="538"/>
  <c r="D112" i="528"/>
  <c r="D112" i="540" s="1"/>
  <c r="D112" i="541" s="1"/>
  <c r="E112" i="538"/>
  <c r="D112" i="527"/>
  <c r="E112" i="528"/>
  <c r="E112" i="540" s="1"/>
  <c r="E112" i="541" s="1"/>
  <c r="E112" i="370"/>
  <c r="D112" i="370"/>
  <c r="C112" i="540"/>
  <c r="C112" i="541" s="1"/>
  <c r="D112" i="531"/>
  <c r="E112" i="531"/>
  <c r="F112" i="472"/>
  <c r="F112" i="474"/>
  <c r="U112" i="474" s="1"/>
  <c r="E112" i="472"/>
  <c r="E112" i="474"/>
  <c r="D112" i="472"/>
  <c r="D112" i="474"/>
  <c r="F112" i="475"/>
  <c r="U112" i="475" s="1"/>
  <c r="F112" i="469"/>
  <c r="F112" i="473"/>
  <c r="E112" i="475"/>
  <c r="E112" i="469"/>
  <c r="E112" i="473"/>
  <c r="D112" i="475"/>
  <c r="D112" i="469"/>
  <c r="D112" i="473"/>
  <c r="F108" i="538"/>
  <c r="E108" i="522"/>
  <c r="E108" i="527"/>
  <c r="D108" i="522"/>
  <c r="D108" i="528"/>
  <c r="D108" i="540" s="1"/>
  <c r="D108" i="541" s="1"/>
  <c r="E108" i="528"/>
  <c r="E108" i="540" s="1"/>
  <c r="E108" i="541" s="1"/>
  <c r="E108" i="370"/>
  <c r="D108" i="527"/>
  <c r="C108" i="540"/>
  <c r="C108" i="541" s="1"/>
  <c r="D108" i="370"/>
  <c r="D108" i="538"/>
  <c r="E108" i="538"/>
  <c r="D108" i="531"/>
  <c r="E108" i="531"/>
  <c r="F108" i="472"/>
  <c r="F108" i="474"/>
  <c r="U108" i="474" s="1"/>
  <c r="E108" i="472"/>
  <c r="E108" i="474"/>
  <c r="D108" i="472"/>
  <c r="D108" i="474"/>
  <c r="F108" i="475"/>
  <c r="U108" i="475" s="1"/>
  <c r="F108" i="469"/>
  <c r="F108" i="473"/>
  <c r="E108" i="475"/>
  <c r="E108" i="469"/>
  <c r="E108" i="473"/>
  <c r="D108" i="475"/>
  <c r="D108" i="469"/>
  <c r="D108" i="473"/>
  <c r="F104" i="538"/>
  <c r="H104" i="538" s="1"/>
  <c r="D104" i="522"/>
  <c r="E104" i="527"/>
  <c r="E104" i="522"/>
  <c r="D104" i="538"/>
  <c r="D104" i="528"/>
  <c r="D104" i="540" s="1"/>
  <c r="D104" i="541" s="1"/>
  <c r="E104" i="538"/>
  <c r="D104" i="527"/>
  <c r="E104" i="528"/>
  <c r="E104" i="540" s="1"/>
  <c r="E104" i="541" s="1"/>
  <c r="E104" i="370"/>
  <c r="D104" i="370"/>
  <c r="D104" i="531"/>
  <c r="C104" i="540"/>
  <c r="C104" i="541" s="1"/>
  <c r="E104" i="531"/>
  <c r="F104" i="472"/>
  <c r="F104" i="474"/>
  <c r="U104" i="474" s="1"/>
  <c r="E104" i="472"/>
  <c r="E104" i="474"/>
  <c r="D104" i="472"/>
  <c r="D104" i="474"/>
  <c r="F104" i="475"/>
  <c r="U104" i="475" s="1"/>
  <c r="F104" i="469"/>
  <c r="F104" i="473"/>
  <c r="E104" i="475"/>
  <c r="E104" i="469"/>
  <c r="E104" i="473"/>
  <c r="D104" i="475"/>
  <c r="D104" i="469"/>
  <c r="D104" i="473"/>
  <c r="F100" i="538"/>
  <c r="D100" i="522"/>
  <c r="E100" i="522"/>
  <c r="E100" i="527"/>
  <c r="D100" i="528"/>
  <c r="D100" i="540" s="1"/>
  <c r="D100" i="541" s="1"/>
  <c r="E100" i="528"/>
  <c r="E100" i="540" s="1"/>
  <c r="E100" i="541" s="1"/>
  <c r="D100" i="538"/>
  <c r="E100" i="370"/>
  <c r="E100" i="538"/>
  <c r="C100" i="540"/>
  <c r="C100" i="541" s="1"/>
  <c r="D100" i="370"/>
  <c r="D100" i="527"/>
  <c r="D100" i="531"/>
  <c r="E100" i="531"/>
  <c r="F100" i="472"/>
  <c r="F100" i="474"/>
  <c r="U100" i="474" s="1"/>
  <c r="E100" i="472"/>
  <c r="E100" i="474"/>
  <c r="D100" i="472"/>
  <c r="D100" i="474"/>
  <c r="F100" i="475"/>
  <c r="U100" i="475" s="1"/>
  <c r="F100" i="469"/>
  <c r="F100" i="473"/>
  <c r="E100" i="475"/>
  <c r="E100" i="469"/>
  <c r="E100" i="473"/>
  <c r="D100" i="475"/>
  <c r="D100" i="469"/>
  <c r="D100" i="473"/>
  <c r="F96" i="538"/>
  <c r="D96" i="522"/>
  <c r="E96" i="522"/>
  <c r="E96" i="527"/>
  <c r="D96" i="538"/>
  <c r="D96" i="528"/>
  <c r="D96" i="540" s="1"/>
  <c r="D96" i="541" s="1"/>
  <c r="E96" i="538"/>
  <c r="D96" i="527"/>
  <c r="E96" i="528"/>
  <c r="E96" i="540" s="1"/>
  <c r="E96" i="541" s="1"/>
  <c r="E96" i="370"/>
  <c r="D96" i="370"/>
  <c r="C96" i="540"/>
  <c r="C96" i="541" s="1"/>
  <c r="D96" i="531"/>
  <c r="E96" i="531"/>
  <c r="F96" i="472"/>
  <c r="F96" i="474"/>
  <c r="U96" i="474" s="1"/>
  <c r="E96" i="472"/>
  <c r="E96" i="474"/>
  <c r="D96" i="472"/>
  <c r="D96" i="474"/>
  <c r="F96" i="475"/>
  <c r="U96" i="475" s="1"/>
  <c r="F96" i="469"/>
  <c r="F96" i="473"/>
  <c r="E96" i="475"/>
  <c r="E96" i="469"/>
  <c r="E96" i="473"/>
  <c r="D96" i="475"/>
  <c r="D96" i="469"/>
  <c r="D96" i="473"/>
  <c r="F92" i="538"/>
  <c r="H92" i="538" s="1"/>
  <c r="E92" i="522"/>
  <c r="E92" i="527"/>
  <c r="D92" i="528"/>
  <c r="D92" i="540" s="1"/>
  <c r="D92" i="541" s="1"/>
  <c r="D92" i="522"/>
  <c r="E92" i="528"/>
  <c r="E92" i="540" s="1"/>
  <c r="E92" i="541" s="1"/>
  <c r="E92" i="370"/>
  <c r="D92" i="527"/>
  <c r="C92" i="540"/>
  <c r="C92" i="541" s="1"/>
  <c r="D92" i="370"/>
  <c r="D92" i="538"/>
  <c r="E92" i="538"/>
  <c r="D92" i="531"/>
  <c r="E92" i="531"/>
  <c r="F92" i="472"/>
  <c r="F92" i="474"/>
  <c r="U92" i="474" s="1"/>
  <c r="E92" i="472"/>
  <c r="E92" i="474"/>
  <c r="D92" i="472"/>
  <c r="D92" i="474"/>
  <c r="F92" i="475"/>
  <c r="U92" i="475" s="1"/>
  <c r="F92" i="469"/>
  <c r="F92" i="473"/>
  <c r="E92" i="475"/>
  <c r="E92" i="469"/>
  <c r="E92" i="473"/>
  <c r="D92" i="475"/>
  <c r="D92" i="469"/>
  <c r="D92" i="473"/>
  <c r="F88" i="538"/>
  <c r="H88" i="538" s="1"/>
  <c r="E88" i="527"/>
  <c r="D88" i="538"/>
  <c r="D88" i="528"/>
  <c r="D88" i="540" s="1"/>
  <c r="D88" i="541" s="1"/>
  <c r="E88" i="538"/>
  <c r="D88" i="527"/>
  <c r="E88" i="528"/>
  <c r="E88" i="540" s="1"/>
  <c r="E88" i="541" s="1"/>
  <c r="E88" i="370"/>
  <c r="D88" i="370"/>
  <c r="D88" i="522"/>
  <c r="C88" i="540"/>
  <c r="C88" i="541" s="1"/>
  <c r="E88" i="522"/>
  <c r="D88" i="531"/>
  <c r="E88" i="531"/>
  <c r="F88" i="472"/>
  <c r="F88" i="474"/>
  <c r="U88" i="474" s="1"/>
  <c r="E88" i="472"/>
  <c r="E88" i="474"/>
  <c r="D88" i="472"/>
  <c r="D88" i="474"/>
  <c r="F88" i="475"/>
  <c r="U88" i="475" s="1"/>
  <c r="F88" i="469"/>
  <c r="F88" i="473"/>
  <c r="E88" i="475"/>
  <c r="E88" i="469"/>
  <c r="E88" i="473"/>
  <c r="D88" i="475"/>
  <c r="D88" i="469"/>
  <c r="D88" i="473"/>
  <c r="F84" i="538"/>
  <c r="D84" i="522"/>
  <c r="E84" i="527"/>
  <c r="E84" i="522"/>
  <c r="D84" i="528"/>
  <c r="D84" i="540" s="1"/>
  <c r="D84" i="541" s="1"/>
  <c r="E84" i="528"/>
  <c r="E84" i="540" s="1"/>
  <c r="E84" i="541" s="1"/>
  <c r="D84" i="538"/>
  <c r="E84" i="370"/>
  <c r="E84" i="538"/>
  <c r="C84" i="540"/>
  <c r="C84" i="541" s="1"/>
  <c r="D84" i="370"/>
  <c r="D84" i="527"/>
  <c r="D84" i="531"/>
  <c r="E84" i="531"/>
  <c r="F84" i="472"/>
  <c r="F84" i="474"/>
  <c r="U84" i="474" s="1"/>
  <c r="E84" i="472"/>
  <c r="E84" i="474"/>
  <c r="D84" i="472"/>
  <c r="D84" i="474"/>
  <c r="F84" i="475"/>
  <c r="U84" i="475" s="1"/>
  <c r="F84" i="469"/>
  <c r="F84" i="473"/>
  <c r="E84" i="475"/>
  <c r="E84" i="469"/>
  <c r="E84" i="473"/>
  <c r="D84" i="475"/>
  <c r="D84" i="469"/>
  <c r="D84" i="473"/>
  <c r="F80" i="538"/>
  <c r="D80" i="522"/>
  <c r="E80" i="522"/>
  <c r="E80" i="527"/>
  <c r="D80" i="538"/>
  <c r="D80" i="528"/>
  <c r="D80" i="540" s="1"/>
  <c r="D80" i="541" s="1"/>
  <c r="E80" i="538"/>
  <c r="D80" i="527"/>
  <c r="E80" i="528"/>
  <c r="E80" i="540" s="1"/>
  <c r="E80" i="541" s="1"/>
  <c r="E80" i="370"/>
  <c r="D80" i="370"/>
  <c r="C80" i="540"/>
  <c r="C80" i="541" s="1"/>
  <c r="E80" i="531"/>
  <c r="D80" i="531"/>
  <c r="F80" i="472"/>
  <c r="F80" i="474"/>
  <c r="U80" i="474" s="1"/>
  <c r="E80" i="472"/>
  <c r="E80" i="474"/>
  <c r="D80" i="472"/>
  <c r="D80" i="474"/>
  <c r="F80" i="475"/>
  <c r="U80" i="475" s="1"/>
  <c r="F80" i="469"/>
  <c r="F80" i="473"/>
  <c r="E80" i="475"/>
  <c r="E80" i="469"/>
  <c r="E80" i="473"/>
  <c r="D80" i="475"/>
  <c r="D80" i="469"/>
  <c r="D80" i="473"/>
  <c r="F76" i="538"/>
  <c r="E76" i="522"/>
  <c r="E76" i="527"/>
  <c r="D76" i="522"/>
  <c r="D76" i="528"/>
  <c r="D76" i="540" s="1"/>
  <c r="D76" i="541" s="1"/>
  <c r="E76" i="528"/>
  <c r="E76" i="540" s="1"/>
  <c r="E76" i="541" s="1"/>
  <c r="E76" i="370"/>
  <c r="D76" i="527"/>
  <c r="C76" i="540"/>
  <c r="C76" i="541" s="1"/>
  <c r="D76" i="370"/>
  <c r="D76" i="538"/>
  <c r="E76" i="538"/>
  <c r="D76" i="531"/>
  <c r="E76" i="531"/>
  <c r="F76" i="472"/>
  <c r="F76" i="474"/>
  <c r="U76" i="474" s="1"/>
  <c r="E76" i="472"/>
  <c r="E76" i="474"/>
  <c r="D76" i="472"/>
  <c r="D76" i="474"/>
  <c r="F76" i="475"/>
  <c r="U76" i="475" s="1"/>
  <c r="F76" i="469"/>
  <c r="F76" i="473"/>
  <c r="E76" i="475"/>
  <c r="E76" i="469"/>
  <c r="E76" i="473"/>
  <c r="D76" i="475"/>
  <c r="D76" i="469"/>
  <c r="D76" i="473"/>
  <c r="F72" i="538"/>
  <c r="D72" i="538"/>
  <c r="D72" i="522"/>
  <c r="E72" i="527"/>
  <c r="E72" i="522"/>
  <c r="D72" i="528"/>
  <c r="D72" i="540" s="1"/>
  <c r="D72" i="541" s="1"/>
  <c r="D72" i="527"/>
  <c r="E72" i="528"/>
  <c r="E72" i="540" s="1"/>
  <c r="E72" i="541" s="1"/>
  <c r="E72" i="538"/>
  <c r="E72" i="370"/>
  <c r="D72" i="370"/>
  <c r="C72" i="540"/>
  <c r="C72" i="541" s="1"/>
  <c r="E72" i="531"/>
  <c r="D72" i="531"/>
  <c r="F72" i="472"/>
  <c r="F72" i="474"/>
  <c r="U72" i="474" s="1"/>
  <c r="E72" i="472"/>
  <c r="E72" i="474"/>
  <c r="D72" i="472"/>
  <c r="D72" i="474"/>
  <c r="F72" i="475"/>
  <c r="U72" i="475" s="1"/>
  <c r="F72" i="469"/>
  <c r="F72" i="473"/>
  <c r="E72" i="475"/>
  <c r="E72" i="469"/>
  <c r="E72" i="473"/>
  <c r="D72" i="475"/>
  <c r="D72" i="469"/>
  <c r="D72" i="473"/>
  <c r="F68" i="538"/>
  <c r="D68" i="522"/>
  <c r="D68" i="538"/>
  <c r="E68" i="522"/>
  <c r="E68" i="538"/>
  <c r="E68" i="527"/>
  <c r="D68" i="528"/>
  <c r="D68" i="540" s="1"/>
  <c r="D68" i="541" s="1"/>
  <c r="E68" i="528"/>
  <c r="E68" i="540" s="1"/>
  <c r="E68" i="541" s="1"/>
  <c r="E68" i="370"/>
  <c r="C68" i="540"/>
  <c r="C68" i="541" s="1"/>
  <c r="D68" i="370"/>
  <c r="D68" i="531"/>
  <c r="E68" i="531"/>
  <c r="D68" i="527"/>
  <c r="F68" i="472"/>
  <c r="F68" i="474"/>
  <c r="U68" i="474" s="1"/>
  <c r="E68" i="472"/>
  <c r="E68" i="474"/>
  <c r="D68" i="472"/>
  <c r="D68" i="474"/>
  <c r="F68" i="475"/>
  <c r="U68" i="475" s="1"/>
  <c r="F68" i="469"/>
  <c r="F68" i="473"/>
  <c r="E68" i="475"/>
  <c r="E68" i="469"/>
  <c r="E68" i="473"/>
  <c r="D68" i="475"/>
  <c r="D68" i="469"/>
  <c r="D68" i="473"/>
  <c r="F64" i="538"/>
  <c r="H64" i="538" s="1"/>
  <c r="D64" i="522"/>
  <c r="E64" i="522"/>
  <c r="D64" i="538"/>
  <c r="E64" i="527"/>
  <c r="E64" i="538"/>
  <c r="D64" i="528"/>
  <c r="D64" i="540" s="1"/>
  <c r="D64" i="541" s="1"/>
  <c r="D64" i="527"/>
  <c r="E64" i="528"/>
  <c r="E64" i="540" s="1"/>
  <c r="E64" i="541" s="1"/>
  <c r="E64" i="370"/>
  <c r="D64" i="370"/>
  <c r="C64" i="540"/>
  <c r="C64" i="541" s="1"/>
  <c r="E64" i="531"/>
  <c r="D64" i="531"/>
  <c r="F64" i="472"/>
  <c r="F64" i="474"/>
  <c r="U64" i="474" s="1"/>
  <c r="E64" i="472"/>
  <c r="E64" i="474"/>
  <c r="D64" i="472"/>
  <c r="D64" i="474"/>
  <c r="F64" i="475"/>
  <c r="U64" i="475" s="1"/>
  <c r="F64" i="469"/>
  <c r="F64" i="473"/>
  <c r="E64" i="475"/>
  <c r="E64" i="469"/>
  <c r="E64" i="473"/>
  <c r="D64" i="475"/>
  <c r="D64" i="469"/>
  <c r="D64" i="473"/>
  <c r="F60" i="538"/>
  <c r="E60" i="522"/>
  <c r="D60" i="538"/>
  <c r="E60" i="538"/>
  <c r="E60" i="527"/>
  <c r="D60" i="528"/>
  <c r="D60" i="540" s="1"/>
  <c r="D60" i="541" s="1"/>
  <c r="E60" i="528"/>
  <c r="E60" i="540" s="1"/>
  <c r="E60" i="541" s="1"/>
  <c r="E60" i="370"/>
  <c r="D60" i="527"/>
  <c r="C60" i="540"/>
  <c r="C60" i="541" s="1"/>
  <c r="D60" i="370"/>
  <c r="D60" i="522"/>
  <c r="D60" i="531"/>
  <c r="E60" i="531"/>
  <c r="F60" i="472"/>
  <c r="F60" i="474"/>
  <c r="U60" i="474" s="1"/>
  <c r="E60" i="472"/>
  <c r="E60" i="474"/>
  <c r="D60" i="472"/>
  <c r="D60" i="474"/>
  <c r="F60" i="475"/>
  <c r="U60" i="475" s="1"/>
  <c r="F60" i="469"/>
  <c r="F60" i="473"/>
  <c r="E60" i="475"/>
  <c r="E60" i="469"/>
  <c r="E60" i="473"/>
  <c r="D60" i="475"/>
  <c r="D60" i="469"/>
  <c r="D60" i="473"/>
  <c r="F56" i="538"/>
  <c r="H56" i="538" s="1"/>
  <c r="D56" i="538"/>
  <c r="E56" i="527"/>
  <c r="D56" i="522"/>
  <c r="D56" i="528"/>
  <c r="D56" i="540" s="1"/>
  <c r="D56" i="541" s="1"/>
  <c r="E56" i="522"/>
  <c r="D56" i="527"/>
  <c r="E56" i="528"/>
  <c r="E56" i="540" s="1"/>
  <c r="E56" i="541" s="1"/>
  <c r="E56" i="538"/>
  <c r="C56" i="540"/>
  <c r="C56" i="541" s="1"/>
  <c r="E56" i="531"/>
  <c r="D56" i="370"/>
  <c r="D56" i="531"/>
  <c r="E56" i="370"/>
  <c r="F56" i="472"/>
  <c r="E56" i="472"/>
  <c r="D56" i="472"/>
  <c r="F56" i="474"/>
  <c r="U56" i="474" s="1"/>
  <c r="F56" i="475"/>
  <c r="U56" i="475" s="1"/>
  <c r="F56" i="469"/>
  <c r="E56" i="474"/>
  <c r="E56" i="475"/>
  <c r="E56" i="469"/>
  <c r="D56" i="474"/>
  <c r="D56" i="475"/>
  <c r="D56" i="469"/>
  <c r="F56" i="473"/>
  <c r="E56" i="473"/>
  <c r="D56" i="473"/>
  <c r="F52" i="538"/>
  <c r="D52" i="522"/>
  <c r="D52" i="538"/>
  <c r="E52" i="538"/>
  <c r="E52" i="527"/>
  <c r="D52" i="528"/>
  <c r="D52" i="540" s="1"/>
  <c r="D52" i="541" s="1"/>
  <c r="E52" i="528"/>
  <c r="E52" i="540" s="1"/>
  <c r="E52" i="541" s="1"/>
  <c r="E52" i="522"/>
  <c r="C52" i="540"/>
  <c r="C52" i="541" s="1"/>
  <c r="D52" i="527"/>
  <c r="D52" i="531"/>
  <c r="E52" i="531"/>
  <c r="D52" i="370"/>
  <c r="E52" i="370"/>
  <c r="F52" i="472"/>
  <c r="E52" i="472"/>
  <c r="D52" i="472"/>
  <c r="F52" i="474"/>
  <c r="U52" i="474" s="1"/>
  <c r="F52" i="475"/>
  <c r="U52" i="475" s="1"/>
  <c r="F52" i="469"/>
  <c r="E52" i="474"/>
  <c r="E52" i="475"/>
  <c r="E52" i="469"/>
  <c r="D52" i="474"/>
  <c r="D52" i="475"/>
  <c r="D52" i="469"/>
  <c r="F52" i="473"/>
  <c r="E52" i="473"/>
  <c r="D52" i="473"/>
  <c r="F48" i="538"/>
  <c r="D48" i="522"/>
  <c r="E48" i="522"/>
  <c r="D48" i="538"/>
  <c r="E48" i="527"/>
  <c r="E48" i="538"/>
  <c r="D48" i="528"/>
  <c r="D48" i="540" s="1"/>
  <c r="D48" i="541" s="1"/>
  <c r="D48" i="527"/>
  <c r="E48" i="528"/>
  <c r="E48" i="540" s="1"/>
  <c r="E48" i="541" s="1"/>
  <c r="C48" i="540"/>
  <c r="C48" i="541" s="1"/>
  <c r="D48" i="370"/>
  <c r="D48" i="531"/>
  <c r="E48" i="370"/>
  <c r="E48" i="531"/>
  <c r="F48" i="472"/>
  <c r="E48" i="472"/>
  <c r="D48" i="472"/>
  <c r="F48" i="474"/>
  <c r="U48" i="474" s="1"/>
  <c r="F48" i="475"/>
  <c r="U48" i="475" s="1"/>
  <c r="F48" i="469"/>
  <c r="E48" i="474"/>
  <c r="E48" i="475"/>
  <c r="E48" i="469"/>
  <c r="D48" i="474"/>
  <c r="D48" i="475"/>
  <c r="D48" i="469"/>
  <c r="F48" i="473"/>
  <c r="E48" i="473"/>
  <c r="D48" i="473"/>
  <c r="F44" i="538"/>
  <c r="E44" i="522"/>
  <c r="D44" i="538"/>
  <c r="E44" i="527"/>
  <c r="D44" i="528"/>
  <c r="D44" i="540" s="1"/>
  <c r="D44" i="541" s="1"/>
  <c r="D44" i="522"/>
  <c r="E44" i="538"/>
  <c r="E44" i="528"/>
  <c r="E44" i="540" s="1"/>
  <c r="E44" i="541" s="1"/>
  <c r="D44" i="527"/>
  <c r="C44" i="540"/>
  <c r="C44" i="541" s="1"/>
  <c r="D44" i="531"/>
  <c r="E44" i="531"/>
  <c r="D44" i="370"/>
  <c r="E44" i="370"/>
  <c r="F44" i="472"/>
  <c r="E44" i="472"/>
  <c r="D44" i="472"/>
  <c r="F44" i="474"/>
  <c r="U44" i="474" s="1"/>
  <c r="F44" i="475"/>
  <c r="U44" i="475" s="1"/>
  <c r="F44" i="469"/>
  <c r="E44" i="474"/>
  <c r="E44" i="475"/>
  <c r="E44" i="469"/>
  <c r="D44" i="474"/>
  <c r="D44" i="475"/>
  <c r="D44" i="469"/>
  <c r="F44" i="473"/>
  <c r="E44" i="473"/>
  <c r="D44" i="473"/>
  <c r="F40" i="538"/>
  <c r="D40" i="538"/>
  <c r="D40" i="522"/>
  <c r="E40" i="538"/>
  <c r="E40" i="527"/>
  <c r="D40" i="528"/>
  <c r="D40" i="540" s="1"/>
  <c r="D40" i="541" s="1"/>
  <c r="E40" i="522"/>
  <c r="E40" i="528"/>
  <c r="E40" i="540" s="1"/>
  <c r="E40" i="541" s="1"/>
  <c r="D40" i="527"/>
  <c r="C40" i="540"/>
  <c r="C40" i="541" s="1"/>
  <c r="D40" i="370"/>
  <c r="D40" i="531"/>
  <c r="E40" i="370"/>
  <c r="E40" i="531"/>
  <c r="F40" i="472"/>
  <c r="E40" i="472"/>
  <c r="D40" i="472"/>
  <c r="F40" i="474"/>
  <c r="U40" i="474" s="1"/>
  <c r="F40" i="475"/>
  <c r="U40" i="475" s="1"/>
  <c r="F40" i="469"/>
  <c r="E40" i="474"/>
  <c r="E40" i="475"/>
  <c r="E40" i="469"/>
  <c r="D40" i="474"/>
  <c r="D40" i="475"/>
  <c r="D40" i="469"/>
  <c r="F40" i="473"/>
  <c r="E40" i="473"/>
  <c r="D40" i="473"/>
  <c r="K127" i="538"/>
  <c r="M115" i="538"/>
  <c r="AC111" i="538"/>
  <c r="N111" i="538"/>
  <c r="I111" i="538"/>
  <c r="V111" i="538"/>
  <c r="K111" i="538"/>
  <c r="J111" i="538"/>
  <c r="W111" i="538"/>
  <c r="X111" i="538" s="1"/>
  <c r="B111" i="538"/>
  <c r="S111" i="538"/>
  <c r="P111" i="538"/>
  <c r="M111" i="538"/>
  <c r="T111" i="538"/>
  <c r="Q111" i="538"/>
  <c r="B99" i="538"/>
  <c r="P95" i="538"/>
  <c r="V95" i="538"/>
  <c r="P79" i="538"/>
  <c r="S79" i="538"/>
  <c r="J79" i="538"/>
  <c r="I79" i="538"/>
  <c r="B79" i="538"/>
  <c r="T79" i="538"/>
  <c r="K79" i="538"/>
  <c r="V79" i="538"/>
  <c r="Q79" i="538"/>
  <c r="M79" i="538"/>
  <c r="AC79" i="538"/>
  <c r="N79" i="538"/>
  <c r="W79" i="538"/>
  <c r="X79" i="538" s="1"/>
  <c r="N47" i="538"/>
  <c r="T130" i="538"/>
  <c r="AC130" i="538"/>
  <c r="N130" i="538"/>
  <c r="W130" i="538"/>
  <c r="X130" i="538" s="1"/>
  <c r="I130" i="538"/>
  <c r="V130" i="538"/>
  <c r="P130" i="538"/>
  <c r="M130" i="538"/>
  <c r="B130" i="538"/>
  <c r="K130" i="538"/>
  <c r="Q130" i="538"/>
  <c r="S130" i="538"/>
  <c r="J130" i="538"/>
  <c r="N118" i="538"/>
  <c r="T110" i="538"/>
  <c r="M110" i="538"/>
  <c r="B110" i="538"/>
  <c r="P110" i="538"/>
  <c r="W110" i="538"/>
  <c r="X110" i="538" s="1"/>
  <c r="Q110" i="538"/>
  <c r="I110" i="538"/>
  <c r="V110" i="538"/>
  <c r="N110" i="538"/>
  <c r="J110" i="538"/>
  <c r="AC110" i="538"/>
  <c r="K110" i="538"/>
  <c r="S110" i="538"/>
  <c r="AC102" i="538"/>
  <c r="P102" i="538"/>
  <c r="Q102" i="538"/>
  <c r="J102" i="538"/>
  <c r="W102" i="538"/>
  <c r="X102" i="538" s="1"/>
  <c r="T102" i="538"/>
  <c r="K102" i="538"/>
  <c r="S102" i="538"/>
  <c r="Q94" i="538"/>
  <c r="J94" i="538"/>
  <c r="T94" i="538"/>
  <c r="M94" i="538"/>
  <c r="B94" i="538"/>
  <c r="P94" i="538"/>
  <c r="N94" i="538"/>
  <c r="AC94" i="538"/>
  <c r="I94" i="538"/>
  <c r="V94" i="538"/>
  <c r="W94" i="538"/>
  <c r="X94" i="538" s="1"/>
  <c r="K94" i="538"/>
  <c r="S94" i="538"/>
  <c r="W86" i="538"/>
  <c r="X86" i="538" s="1"/>
  <c r="I86" i="538"/>
  <c r="T86" i="538"/>
  <c r="M86" i="538"/>
  <c r="J86" i="538"/>
  <c r="Q78" i="538"/>
  <c r="AC78" i="538"/>
  <c r="P78" i="538"/>
  <c r="I78" i="538"/>
  <c r="V78" i="538"/>
  <c r="N78" i="538"/>
  <c r="W78" i="538"/>
  <c r="X78" i="538" s="1"/>
  <c r="T78" i="538"/>
  <c r="M78" i="538"/>
  <c r="B78" i="538"/>
  <c r="J78" i="538"/>
  <c r="S78" i="538"/>
  <c r="K78" i="538"/>
  <c r="N70" i="538"/>
  <c r="B70" i="538"/>
  <c r="Q70" i="538"/>
  <c r="P70" i="538"/>
  <c r="I70" i="538"/>
  <c r="S70" i="538"/>
  <c r="K70" i="538"/>
  <c r="Q62" i="538"/>
  <c r="AC62" i="538"/>
  <c r="V62" i="538"/>
  <c r="T62" i="538"/>
  <c r="K62" i="538"/>
  <c r="P46" i="538"/>
  <c r="Q46" i="538"/>
  <c r="J46" i="538"/>
  <c r="AC46" i="538"/>
  <c r="I46" i="538"/>
  <c r="N46" i="538"/>
  <c r="M46" i="538"/>
  <c r="V46" i="538"/>
  <c r="W46" i="538"/>
  <c r="X46" i="538" s="1"/>
  <c r="T46" i="538"/>
  <c r="B46" i="538"/>
  <c r="K46" i="538"/>
  <c r="S46" i="538"/>
  <c r="AC121" i="538"/>
  <c r="M121" i="538"/>
  <c r="W121" i="538"/>
  <c r="X121" i="538" s="1"/>
  <c r="P121" i="538"/>
  <c r="J121" i="538"/>
  <c r="N121" i="538"/>
  <c r="B121" i="538"/>
  <c r="K121" i="538"/>
  <c r="W113" i="538"/>
  <c r="X113" i="538" s="1"/>
  <c r="N105" i="538"/>
  <c r="W105" i="538"/>
  <c r="X105" i="538" s="1"/>
  <c r="AC105" i="538"/>
  <c r="B105" i="538"/>
  <c r="K105" i="538"/>
  <c r="S105" i="538"/>
  <c r="V97" i="538"/>
  <c r="Q97" i="538"/>
  <c r="T97" i="538"/>
  <c r="J89" i="538"/>
  <c r="W89" i="538"/>
  <c r="X89" i="538" s="1"/>
  <c r="K89" i="538"/>
  <c r="Q89" i="538"/>
  <c r="N89" i="538"/>
  <c r="P89" i="538"/>
  <c r="AC89" i="538"/>
  <c r="W57" i="538"/>
  <c r="X57" i="538" s="1"/>
  <c r="J57" i="538"/>
  <c r="B57" i="538"/>
  <c r="AC57" i="538"/>
  <c r="Q57" i="538"/>
  <c r="T57" i="538"/>
  <c r="K57" i="538"/>
  <c r="J41" i="538"/>
  <c r="AC41" i="538"/>
  <c r="V41" i="538"/>
  <c r="I41" i="538"/>
  <c r="N41" i="538"/>
  <c r="S41" i="538"/>
  <c r="T41" i="538"/>
  <c r="P128" i="538"/>
  <c r="K128" i="538"/>
  <c r="Q112" i="538"/>
  <c r="M112" i="538"/>
  <c r="H131" i="522"/>
  <c r="H1" i="522" s="1"/>
  <c r="Q81" i="538" l="1"/>
  <c r="AC81" i="538"/>
  <c r="K118" i="538"/>
  <c r="I118" i="538"/>
  <c r="T118" i="538"/>
  <c r="W118" i="538"/>
  <c r="X118" i="538" s="1"/>
  <c r="P54" i="538"/>
  <c r="AC54" i="538"/>
  <c r="W54" i="538"/>
  <c r="X54" i="538" s="1"/>
  <c r="N54" i="538"/>
  <c r="Q54" i="538"/>
  <c r="K65" i="538"/>
  <c r="B54" i="538"/>
  <c r="N120" i="538"/>
  <c r="M47" i="538"/>
  <c r="I47" i="538"/>
  <c r="W47" i="538"/>
  <c r="X47" i="538" s="1"/>
  <c r="S62" i="538"/>
  <c r="J62" i="538"/>
  <c r="B62" i="538"/>
  <c r="M62" i="538"/>
  <c r="S73" i="538"/>
  <c r="M73" i="538"/>
  <c r="W62" i="538"/>
  <c r="X62" i="538" s="1"/>
  <c r="N62" i="538"/>
  <c r="I62" i="538"/>
  <c r="P62" i="538"/>
  <c r="V47" i="538"/>
  <c r="N73" i="538"/>
  <c r="V73" i="538"/>
  <c r="K73" i="538"/>
  <c r="P73" i="538"/>
  <c r="AA40" i="473"/>
  <c r="BG40" i="473"/>
  <c r="BF40" i="473"/>
  <c r="AA56" i="473"/>
  <c r="BG56" i="473"/>
  <c r="BF56" i="473"/>
  <c r="AA64" i="473"/>
  <c r="BG64" i="473"/>
  <c r="BF64" i="473"/>
  <c r="AA80" i="473"/>
  <c r="BG80" i="473"/>
  <c r="BF80" i="473"/>
  <c r="AA96" i="473"/>
  <c r="BG96" i="473"/>
  <c r="BF96" i="473"/>
  <c r="AA112" i="473"/>
  <c r="BG112" i="473"/>
  <c r="BF112" i="473"/>
  <c r="AA128" i="473"/>
  <c r="BG128" i="473"/>
  <c r="BF128" i="473"/>
  <c r="AA67" i="473"/>
  <c r="BF67" i="473"/>
  <c r="BG67" i="473"/>
  <c r="AA99" i="473"/>
  <c r="BF99" i="473"/>
  <c r="BG99" i="473"/>
  <c r="AA49" i="473"/>
  <c r="BF49" i="473"/>
  <c r="BG49" i="473"/>
  <c r="AA69" i="473"/>
  <c r="BF69" i="473"/>
  <c r="BG69" i="473"/>
  <c r="AA85" i="473"/>
  <c r="BF85" i="473"/>
  <c r="BG85" i="473"/>
  <c r="AA101" i="473"/>
  <c r="BG101" i="473"/>
  <c r="BF101" i="473"/>
  <c r="AA117" i="473"/>
  <c r="BG117" i="473"/>
  <c r="BF117" i="473"/>
  <c r="AA126" i="473"/>
  <c r="BG126" i="473"/>
  <c r="BF126" i="473"/>
  <c r="AA79" i="473"/>
  <c r="BF79" i="473"/>
  <c r="BG79" i="473"/>
  <c r="AA111" i="473"/>
  <c r="BF111" i="473"/>
  <c r="BG111" i="473"/>
  <c r="AA42" i="473"/>
  <c r="BF42" i="473"/>
  <c r="BG42" i="473"/>
  <c r="AA74" i="473"/>
  <c r="BF74" i="473"/>
  <c r="BG74" i="473"/>
  <c r="AA90" i="473"/>
  <c r="BF90" i="473"/>
  <c r="BG90" i="473"/>
  <c r="AA106" i="473"/>
  <c r="BG106" i="473"/>
  <c r="BF106" i="473"/>
  <c r="AA122" i="473"/>
  <c r="BG122" i="473"/>
  <c r="BF122" i="473"/>
  <c r="AA52" i="473"/>
  <c r="BG52" i="473"/>
  <c r="BF52" i="473"/>
  <c r="AA60" i="473"/>
  <c r="BG60" i="473"/>
  <c r="BF60" i="473"/>
  <c r="AA76" i="473"/>
  <c r="BG76" i="473"/>
  <c r="BF76" i="473"/>
  <c r="AA92" i="473"/>
  <c r="BG92" i="473"/>
  <c r="BF92" i="473"/>
  <c r="AA108" i="473"/>
  <c r="BG108" i="473"/>
  <c r="BF108" i="473"/>
  <c r="AA124" i="473"/>
  <c r="BG124" i="473"/>
  <c r="BF124" i="473"/>
  <c r="AA51" i="473"/>
  <c r="BF51" i="473"/>
  <c r="BG51" i="473"/>
  <c r="AA91" i="473"/>
  <c r="BF91" i="473"/>
  <c r="BG91" i="473"/>
  <c r="AA123" i="473"/>
  <c r="BF123" i="473"/>
  <c r="BG123" i="473"/>
  <c r="AA45" i="473"/>
  <c r="BF45" i="473"/>
  <c r="BG45" i="473"/>
  <c r="AA65" i="473"/>
  <c r="BF65" i="473"/>
  <c r="BG65" i="473"/>
  <c r="AA81" i="473"/>
  <c r="BF81" i="473"/>
  <c r="BG81" i="473"/>
  <c r="AA97" i="473"/>
  <c r="BF97" i="473"/>
  <c r="BG97" i="473"/>
  <c r="AA113" i="473"/>
  <c r="BG113" i="473"/>
  <c r="BF113" i="473"/>
  <c r="AA129" i="473"/>
  <c r="BG129" i="473"/>
  <c r="BF129" i="473"/>
  <c r="AA71" i="473"/>
  <c r="BF71" i="473"/>
  <c r="BG71" i="473"/>
  <c r="AA103" i="473"/>
  <c r="BF103" i="473"/>
  <c r="BG103" i="473"/>
  <c r="AA54" i="473"/>
  <c r="BF54" i="473"/>
  <c r="BG54" i="473"/>
  <c r="AA70" i="473"/>
  <c r="BF70" i="473"/>
  <c r="BG70" i="473"/>
  <c r="AA86" i="473"/>
  <c r="BF86" i="473"/>
  <c r="BG86" i="473"/>
  <c r="AA102" i="473"/>
  <c r="BG102" i="473"/>
  <c r="BF102" i="473"/>
  <c r="AA118" i="473"/>
  <c r="BG118" i="473"/>
  <c r="BF118" i="473"/>
  <c r="AA48" i="473"/>
  <c r="BG48" i="473"/>
  <c r="BF48" i="473"/>
  <c r="AA72" i="473"/>
  <c r="BG72" i="473"/>
  <c r="BF72" i="473"/>
  <c r="AA88" i="473"/>
  <c r="BG88" i="473"/>
  <c r="BF88" i="473"/>
  <c r="AA104" i="473"/>
  <c r="BG104" i="473"/>
  <c r="BF104" i="473"/>
  <c r="AA120" i="473"/>
  <c r="BG120" i="473"/>
  <c r="BF120" i="473"/>
  <c r="AA43" i="473"/>
  <c r="BF43" i="473"/>
  <c r="BG43" i="473"/>
  <c r="AA59" i="473"/>
  <c r="BF59" i="473"/>
  <c r="BG59" i="473"/>
  <c r="AA83" i="473"/>
  <c r="BF83" i="473"/>
  <c r="BG83" i="473"/>
  <c r="AA115" i="473"/>
  <c r="BF115" i="473"/>
  <c r="BG115" i="473"/>
  <c r="AA41" i="473"/>
  <c r="BF41" i="473"/>
  <c r="BG41" i="473"/>
  <c r="AA57" i="473"/>
  <c r="BF57" i="473"/>
  <c r="BG57" i="473"/>
  <c r="AA61" i="473"/>
  <c r="BF61" i="473"/>
  <c r="BG61" i="473"/>
  <c r="AA77" i="473"/>
  <c r="BF77" i="473"/>
  <c r="BG77" i="473"/>
  <c r="AA93" i="473"/>
  <c r="BF93" i="473"/>
  <c r="BG93" i="473"/>
  <c r="AA109" i="473"/>
  <c r="BG109" i="473"/>
  <c r="BF109" i="473"/>
  <c r="AA125" i="473"/>
  <c r="BG125" i="473"/>
  <c r="BF125" i="473"/>
  <c r="AA47" i="473"/>
  <c r="BF47" i="473"/>
  <c r="BG47" i="473"/>
  <c r="AA55" i="473"/>
  <c r="BF55" i="473"/>
  <c r="BG55" i="473"/>
  <c r="AA63" i="473"/>
  <c r="BF63" i="473"/>
  <c r="BG63" i="473"/>
  <c r="AA95" i="473"/>
  <c r="BF95" i="473"/>
  <c r="BG95" i="473"/>
  <c r="AA127" i="473"/>
  <c r="BF127" i="473"/>
  <c r="BG127" i="473"/>
  <c r="AA50" i="473"/>
  <c r="BF50" i="473"/>
  <c r="BG50" i="473"/>
  <c r="AA58" i="473"/>
  <c r="BF58" i="473"/>
  <c r="BG58" i="473"/>
  <c r="AA66" i="473"/>
  <c r="BF66" i="473"/>
  <c r="BG66" i="473"/>
  <c r="AA82" i="473"/>
  <c r="BF82" i="473"/>
  <c r="BG82" i="473"/>
  <c r="AA98" i="473"/>
  <c r="BF98" i="473"/>
  <c r="BG98" i="473"/>
  <c r="AA114" i="473"/>
  <c r="BG114" i="473"/>
  <c r="BF114" i="473"/>
  <c r="AA44" i="473"/>
  <c r="BG44" i="473"/>
  <c r="BF44" i="473"/>
  <c r="AA68" i="473"/>
  <c r="BG68" i="473"/>
  <c r="BF68" i="473"/>
  <c r="AA84" i="473"/>
  <c r="BG84" i="473"/>
  <c r="BF84" i="473"/>
  <c r="AA100" i="473"/>
  <c r="BG100" i="473"/>
  <c r="BF100" i="473"/>
  <c r="AA116" i="473"/>
  <c r="BG116" i="473"/>
  <c r="BF116" i="473"/>
  <c r="AA75" i="473"/>
  <c r="BF75" i="473"/>
  <c r="BG75" i="473"/>
  <c r="AA107" i="473"/>
  <c r="BF107" i="473"/>
  <c r="BG107" i="473"/>
  <c r="AA53" i="473"/>
  <c r="BF53" i="473"/>
  <c r="BG53" i="473"/>
  <c r="AA73" i="473"/>
  <c r="BF73" i="473"/>
  <c r="BG73" i="473"/>
  <c r="AA89" i="473"/>
  <c r="BF89" i="473"/>
  <c r="BG89" i="473"/>
  <c r="AA105" i="473"/>
  <c r="BG105" i="473"/>
  <c r="BF105" i="473"/>
  <c r="AA121" i="473"/>
  <c r="BG121" i="473"/>
  <c r="BF121" i="473"/>
  <c r="AA87" i="473"/>
  <c r="BF87" i="473"/>
  <c r="BG87" i="473"/>
  <c r="AA119" i="473"/>
  <c r="BF119" i="473"/>
  <c r="BG119" i="473"/>
  <c r="AA46" i="473"/>
  <c r="BF46" i="473"/>
  <c r="BG46" i="473"/>
  <c r="AA62" i="473"/>
  <c r="BF62" i="473"/>
  <c r="BG62" i="473"/>
  <c r="AA78" i="473"/>
  <c r="BF78" i="473"/>
  <c r="BG78" i="473"/>
  <c r="AA94" i="473"/>
  <c r="BF94" i="473"/>
  <c r="BG94" i="473"/>
  <c r="AA110" i="473"/>
  <c r="BG110" i="473"/>
  <c r="BF110" i="473"/>
  <c r="AA130" i="473"/>
  <c r="BG130" i="473"/>
  <c r="BF130" i="473"/>
  <c r="K96" i="473"/>
  <c r="V96" i="473"/>
  <c r="G108" i="538"/>
  <c r="H108" i="538"/>
  <c r="K99" i="473"/>
  <c r="V99" i="473"/>
  <c r="G101" i="538"/>
  <c r="H101" i="538"/>
  <c r="K117" i="473"/>
  <c r="V117" i="473"/>
  <c r="K79" i="473"/>
  <c r="V79" i="473"/>
  <c r="G103" i="538"/>
  <c r="H103" i="538"/>
  <c r="G90" i="538"/>
  <c r="H90" i="538"/>
  <c r="V106" i="473"/>
  <c r="K106" i="473"/>
  <c r="G65" i="538"/>
  <c r="H65" i="538"/>
  <c r="K81" i="473"/>
  <c r="V81" i="473"/>
  <c r="G129" i="538"/>
  <c r="H129" i="538"/>
  <c r="K54" i="473"/>
  <c r="V54" i="473"/>
  <c r="K70" i="473"/>
  <c r="V70" i="473"/>
  <c r="G118" i="538"/>
  <c r="H118" i="538"/>
  <c r="G44" i="538"/>
  <c r="H44" i="538"/>
  <c r="K88" i="473"/>
  <c r="V88" i="473"/>
  <c r="G100" i="538"/>
  <c r="H100" i="538"/>
  <c r="K83" i="473"/>
  <c r="V83" i="473"/>
  <c r="G107" i="538"/>
  <c r="H107" i="538"/>
  <c r="G93" i="538"/>
  <c r="H93" i="538"/>
  <c r="K109" i="473"/>
  <c r="V109" i="473"/>
  <c r="K63" i="473"/>
  <c r="V63" i="473"/>
  <c r="G82" i="538"/>
  <c r="H82" i="538"/>
  <c r="K98" i="473"/>
  <c r="V98" i="473"/>
  <c r="K116" i="473"/>
  <c r="V116" i="473"/>
  <c r="G128" i="538"/>
  <c r="H128" i="538"/>
  <c r="V73" i="473"/>
  <c r="K73" i="473"/>
  <c r="G121" i="538"/>
  <c r="H121" i="538"/>
  <c r="K119" i="473"/>
  <c r="V119" i="473"/>
  <c r="K46" i="473"/>
  <c r="V46" i="473"/>
  <c r="K62" i="473"/>
  <c r="V62" i="473"/>
  <c r="K130" i="473"/>
  <c r="V130" i="473"/>
  <c r="V124" i="473"/>
  <c r="K124" i="473"/>
  <c r="K56" i="473"/>
  <c r="V56" i="473"/>
  <c r="K80" i="473"/>
  <c r="V80" i="473"/>
  <c r="K67" i="473"/>
  <c r="V67" i="473"/>
  <c r="K49" i="473"/>
  <c r="V49" i="473"/>
  <c r="G85" i="538"/>
  <c r="H85" i="538"/>
  <c r="K101" i="473"/>
  <c r="V101" i="473"/>
  <c r="G74" i="538"/>
  <c r="H74" i="538"/>
  <c r="V90" i="473"/>
  <c r="K90" i="473"/>
  <c r="V108" i="473"/>
  <c r="K108" i="473"/>
  <c r="V123" i="473"/>
  <c r="K123" i="473"/>
  <c r="G49" i="538"/>
  <c r="H49" i="538"/>
  <c r="K65" i="473"/>
  <c r="V65" i="473"/>
  <c r="G113" i="538"/>
  <c r="H113" i="538"/>
  <c r="K129" i="473"/>
  <c r="V129" i="473"/>
  <c r="K103" i="473"/>
  <c r="V103" i="473"/>
  <c r="G127" i="538"/>
  <c r="H127" i="538"/>
  <c r="G102" i="538"/>
  <c r="H102" i="538"/>
  <c r="K118" i="473"/>
  <c r="V118" i="473"/>
  <c r="V60" i="473"/>
  <c r="K60" i="473"/>
  <c r="K48" i="473"/>
  <c r="V48" i="473"/>
  <c r="K72" i="473"/>
  <c r="V72" i="473"/>
  <c r="G84" i="538"/>
  <c r="H84" i="538"/>
  <c r="G75" i="538"/>
  <c r="H75" i="538"/>
  <c r="V41" i="473"/>
  <c r="K41" i="473"/>
  <c r="G77" i="538"/>
  <c r="H77" i="538"/>
  <c r="K93" i="473"/>
  <c r="V93" i="473"/>
  <c r="K55" i="473"/>
  <c r="V55" i="473"/>
  <c r="G55" i="538"/>
  <c r="H55" i="538"/>
  <c r="G66" i="538"/>
  <c r="H66" i="538"/>
  <c r="K82" i="473"/>
  <c r="V82" i="473"/>
  <c r="G48" i="538"/>
  <c r="H48" i="538"/>
  <c r="K100" i="473"/>
  <c r="V100" i="473"/>
  <c r="G112" i="538"/>
  <c r="H112" i="538"/>
  <c r="V107" i="473"/>
  <c r="K107" i="473"/>
  <c r="G41" i="538"/>
  <c r="H41" i="538"/>
  <c r="G105" i="538"/>
  <c r="H105" i="538"/>
  <c r="V121" i="473"/>
  <c r="K121" i="473"/>
  <c r="K87" i="473"/>
  <c r="V87" i="473"/>
  <c r="K110" i="473"/>
  <c r="V110" i="473"/>
  <c r="K51" i="473"/>
  <c r="V51" i="473"/>
  <c r="K40" i="473"/>
  <c r="V40" i="473"/>
  <c r="K64" i="473"/>
  <c r="V64" i="473"/>
  <c r="G76" i="538"/>
  <c r="H76" i="538"/>
  <c r="K128" i="473"/>
  <c r="V128" i="473"/>
  <c r="G59" i="538"/>
  <c r="H59" i="538"/>
  <c r="G69" i="538"/>
  <c r="H69" i="538"/>
  <c r="K85" i="473"/>
  <c r="V85" i="473"/>
  <c r="G126" i="538"/>
  <c r="H126" i="538"/>
  <c r="G58" i="538"/>
  <c r="H58" i="538"/>
  <c r="V74" i="473"/>
  <c r="K74" i="473"/>
  <c r="G122" i="538"/>
  <c r="H122" i="538"/>
  <c r="G40" i="538"/>
  <c r="H40" i="538"/>
  <c r="V92" i="473"/>
  <c r="K92" i="473"/>
  <c r="V91" i="473"/>
  <c r="K91" i="473"/>
  <c r="G115" i="538"/>
  <c r="H115" i="538"/>
  <c r="G97" i="538"/>
  <c r="H97" i="538"/>
  <c r="K113" i="473"/>
  <c r="V113" i="473"/>
  <c r="K71" i="473"/>
  <c r="V71" i="473"/>
  <c r="G95" i="538"/>
  <c r="H95" i="538"/>
  <c r="G86" i="538"/>
  <c r="H86" i="538"/>
  <c r="K102" i="473"/>
  <c r="V102" i="473"/>
  <c r="G72" i="538"/>
  <c r="H72" i="538"/>
  <c r="G68" i="538"/>
  <c r="H68" i="538"/>
  <c r="K120" i="473"/>
  <c r="V120" i="473"/>
  <c r="V43" i="473"/>
  <c r="K43" i="473"/>
  <c r="G43" i="538"/>
  <c r="H43" i="538"/>
  <c r="V57" i="473"/>
  <c r="K57" i="473"/>
  <c r="K77" i="473"/>
  <c r="V77" i="473"/>
  <c r="G125" i="538"/>
  <c r="H125" i="538"/>
  <c r="K127" i="473"/>
  <c r="V127" i="473"/>
  <c r="K50" i="473"/>
  <c r="V50" i="473"/>
  <c r="G50" i="538"/>
  <c r="H50" i="538"/>
  <c r="K66" i="473"/>
  <c r="V66" i="473"/>
  <c r="G114" i="538"/>
  <c r="H114" i="538"/>
  <c r="G51" i="538"/>
  <c r="H51" i="538"/>
  <c r="K84" i="473"/>
  <c r="V84" i="473"/>
  <c r="G96" i="538"/>
  <c r="H96" i="538"/>
  <c r="V75" i="473"/>
  <c r="K75" i="473"/>
  <c r="G99" i="538"/>
  <c r="H99" i="538"/>
  <c r="K53" i="473"/>
  <c r="V53" i="473"/>
  <c r="G89" i="538"/>
  <c r="H89" i="538"/>
  <c r="V105" i="473"/>
  <c r="K105" i="473"/>
  <c r="K94" i="473"/>
  <c r="V94" i="473"/>
  <c r="G60" i="538"/>
  <c r="H60" i="538"/>
  <c r="K112" i="473"/>
  <c r="V112" i="473"/>
  <c r="G124" i="538"/>
  <c r="H124" i="538"/>
  <c r="G53" i="538"/>
  <c r="H53" i="538"/>
  <c r="K69" i="473"/>
  <c r="V69" i="473"/>
  <c r="G117" i="538"/>
  <c r="H117" i="538"/>
  <c r="K126" i="473"/>
  <c r="V126" i="473"/>
  <c r="K111" i="473"/>
  <c r="V111" i="473"/>
  <c r="V42" i="473"/>
  <c r="K42" i="473"/>
  <c r="G42" i="538"/>
  <c r="H42" i="538"/>
  <c r="V122" i="473"/>
  <c r="K122" i="473"/>
  <c r="K52" i="473"/>
  <c r="V52" i="473"/>
  <c r="V76" i="473"/>
  <c r="K76" i="473"/>
  <c r="G83" i="538"/>
  <c r="H83" i="538"/>
  <c r="K45" i="473"/>
  <c r="V45" i="473"/>
  <c r="G81" i="538"/>
  <c r="H81" i="538"/>
  <c r="K97" i="473"/>
  <c r="V97" i="473"/>
  <c r="G63" i="538"/>
  <c r="H63" i="538"/>
  <c r="G70" i="538"/>
  <c r="H70" i="538"/>
  <c r="K86" i="473"/>
  <c r="V86" i="473"/>
  <c r="G52" i="538"/>
  <c r="H52" i="538"/>
  <c r="K104" i="473"/>
  <c r="V104" i="473"/>
  <c r="V59" i="473"/>
  <c r="K59" i="473"/>
  <c r="K115" i="473"/>
  <c r="V115" i="473"/>
  <c r="G45" i="538"/>
  <c r="H45" i="538"/>
  <c r="K61" i="473"/>
  <c r="V61" i="473"/>
  <c r="G109" i="538"/>
  <c r="H109" i="538"/>
  <c r="K125" i="473"/>
  <c r="V125" i="473"/>
  <c r="K47" i="473"/>
  <c r="V47" i="473"/>
  <c r="K95" i="473"/>
  <c r="V95" i="473"/>
  <c r="G119" i="538"/>
  <c r="H119" i="538"/>
  <c r="V58" i="473"/>
  <c r="K58" i="473"/>
  <c r="G98" i="538"/>
  <c r="H98" i="538"/>
  <c r="K114" i="473"/>
  <c r="V114" i="473"/>
  <c r="V44" i="473"/>
  <c r="K44" i="473"/>
  <c r="K68" i="473"/>
  <c r="V68" i="473"/>
  <c r="G80" i="538"/>
  <c r="H80" i="538"/>
  <c r="G67" i="538"/>
  <c r="H67" i="538"/>
  <c r="G73" i="538"/>
  <c r="H73" i="538"/>
  <c r="V89" i="473"/>
  <c r="K89" i="473"/>
  <c r="G47" i="538"/>
  <c r="H47" i="538"/>
  <c r="K78" i="473"/>
  <c r="V78" i="473"/>
  <c r="M48" i="473"/>
  <c r="M40" i="473"/>
  <c r="M56" i="473"/>
  <c r="M64" i="473"/>
  <c r="M80" i="473"/>
  <c r="M96" i="473"/>
  <c r="M112" i="473"/>
  <c r="M128" i="473"/>
  <c r="M67" i="473"/>
  <c r="M99" i="473"/>
  <c r="M49" i="473"/>
  <c r="M69" i="473"/>
  <c r="M85" i="473"/>
  <c r="M101" i="473"/>
  <c r="M117" i="473"/>
  <c r="M126" i="473"/>
  <c r="M79" i="473"/>
  <c r="M111" i="473"/>
  <c r="M42" i="473"/>
  <c r="M74" i="473"/>
  <c r="M90" i="473"/>
  <c r="M106" i="473"/>
  <c r="M122" i="473"/>
  <c r="M52" i="473"/>
  <c r="M60" i="473"/>
  <c r="M76" i="473"/>
  <c r="M92" i="473"/>
  <c r="M108" i="473"/>
  <c r="M124" i="473"/>
  <c r="M51" i="473"/>
  <c r="M91" i="473"/>
  <c r="M123" i="473"/>
  <c r="M45" i="473"/>
  <c r="M65" i="473"/>
  <c r="M81" i="473"/>
  <c r="M97" i="473"/>
  <c r="M113" i="473"/>
  <c r="M129" i="473"/>
  <c r="M71" i="473"/>
  <c r="M103" i="473"/>
  <c r="M54" i="473"/>
  <c r="M70" i="473"/>
  <c r="M86" i="473"/>
  <c r="M102" i="473"/>
  <c r="M118" i="473"/>
  <c r="M72" i="473"/>
  <c r="M104" i="473"/>
  <c r="M120" i="473"/>
  <c r="M43" i="473"/>
  <c r="M59" i="473"/>
  <c r="M83" i="473"/>
  <c r="M115" i="473"/>
  <c r="M41" i="473"/>
  <c r="M57" i="473"/>
  <c r="M61" i="473"/>
  <c r="M77" i="473"/>
  <c r="M93" i="473"/>
  <c r="M109" i="473"/>
  <c r="M125" i="473"/>
  <c r="M47" i="473"/>
  <c r="M55" i="473"/>
  <c r="M63" i="473"/>
  <c r="M95" i="473"/>
  <c r="M127" i="473"/>
  <c r="M50" i="473"/>
  <c r="M58" i="473"/>
  <c r="M66" i="473"/>
  <c r="M82" i="473"/>
  <c r="M98" i="473"/>
  <c r="M114" i="473"/>
  <c r="M88" i="473"/>
  <c r="M44" i="473"/>
  <c r="M68" i="473"/>
  <c r="M84" i="473"/>
  <c r="M100" i="473"/>
  <c r="M116" i="473"/>
  <c r="M75" i="473"/>
  <c r="M107" i="473"/>
  <c r="M53" i="473"/>
  <c r="M73" i="473"/>
  <c r="M89" i="473"/>
  <c r="M105" i="473"/>
  <c r="M121" i="473"/>
  <c r="M87" i="473"/>
  <c r="M119" i="473"/>
  <c r="M46" i="473"/>
  <c r="M62" i="473"/>
  <c r="M78" i="473"/>
  <c r="M94" i="473"/>
  <c r="M110" i="473"/>
  <c r="M130" i="473"/>
  <c r="P40" i="473"/>
  <c r="P56" i="473"/>
  <c r="P64" i="473"/>
  <c r="P80" i="473"/>
  <c r="P96" i="473"/>
  <c r="P112" i="473"/>
  <c r="P128" i="473"/>
  <c r="P67" i="473"/>
  <c r="P99" i="473"/>
  <c r="P49" i="473"/>
  <c r="P69" i="473"/>
  <c r="P85" i="473"/>
  <c r="P101" i="473"/>
  <c r="P117" i="473"/>
  <c r="P126" i="473"/>
  <c r="P79" i="473"/>
  <c r="P111" i="473"/>
  <c r="P42" i="473"/>
  <c r="P74" i="473"/>
  <c r="P90" i="473"/>
  <c r="P106" i="473"/>
  <c r="P122" i="473"/>
  <c r="P52" i="473"/>
  <c r="P60" i="473"/>
  <c r="P76" i="473"/>
  <c r="P92" i="473"/>
  <c r="P108" i="473"/>
  <c r="P124" i="473"/>
  <c r="P51" i="473"/>
  <c r="P91" i="473"/>
  <c r="P123" i="473"/>
  <c r="P45" i="473"/>
  <c r="P65" i="473"/>
  <c r="P81" i="473"/>
  <c r="P97" i="473"/>
  <c r="P113" i="473"/>
  <c r="P129" i="473"/>
  <c r="P71" i="473"/>
  <c r="P103" i="473"/>
  <c r="P54" i="473"/>
  <c r="P70" i="473"/>
  <c r="P86" i="473"/>
  <c r="P102" i="473"/>
  <c r="P118" i="473"/>
  <c r="P48" i="473"/>
  <c r="P72" i="473"/>
  <c r="P88" i="473"/>
  <c r="P104" i="473"/>
  <c r="P120" i="473"/>
  <c r="P43" i="473"/>
  <c r="P59" i="473"/>
  <c r="P83" i="473"/>
  <c r="P115" i="473"/>
  <c r="P41" i="473"/>
  <c r="P57" i="473"/>
  <c r="P61" i="473"/>
  <c r="P77" i="473"/>
  <c r="P93" i="473"/>
  <c r="P109" i="473"/>
  <c r="P125" i="473"/>
  <c r="P47" i="473"/>
  <c r="P55" i="473"/>
  <c r="P63" i="473"/>
  <c r="P95" i="473"/>
  <c r="P127" i="473"/>
  <c r="P50" i="473"/>
  <c r="P58" i="473"/>
  <c r="P66" i="473"/>
  <c r="P82" i="473"/>
  <c r="P98" i="473"/>
  <c r="P114" i="473"/>
  <c r="P44" i="473"/>
  <c r="P68" i="473"/>
  <c r="P84" i="473"/>
  <c r="P100" i="473"/>
  <c r="P116" i="473"/>
  <c r="P75" i="473"/>
  <c r="P107" i="473"/>
  <c r="P53" i="473"/>
  <c r="P73" i="473"/>
  <c r="P89" i="473"/>
  <c r="P105" i="473"/>
  <c r="P121" i="473"/>
  <c r="P87" i="473"/>
  <c r="P119" i="473"/>
  <c r="P46" i="473"/>
  <c r="P62" i="473"/>
  <c r="P78" i="473"/>
  <c r="P94" i="473"/>
  <c r="P110" i="473"/>
  <c r="P130" i="473"/>
  <c r="I83" i="538"/>
  <c r="G91" i="538"/>
  <c r="G123" i="538"/>
  <c r="G71" i="538"/>
  <c r="V106" i="538"/>
  <c r="G106" i="538"/>
  <c r="G88" i="538"/>
  <c r="G104" i="538"/>
  <c r="G120" i="538"/>
  <c r="G54" i="538"/>
  <c r="G92" i="538"/>
  <c r="G56" i="538"/>
  <c r="P48" i="538"/>
  <c r="G116" i="538"/>
  <c r="G61" i="538"/>
  <c r="G87" i="538"/>
  <c r="T64" i="538"/>
  <c r="G64" i="538"/>
  <c r="G57" i="538"/>
  <c r="G79" i="538"/>
  <c r="G111" i="538"/>
  <c r="G46" i="538"/>
  <c r="G62" i="538"/>
  <c r="G78" i="538"/>
  <c r="G94" i="538"/>
  <c r="G110" i="538"/>
  <c r="G130" i="538"/>
  <c r="B44" i="538"/>
  <c r="S60" i="538"/>
  <c r="W76" i="538"/>
  <c r="X76" i="538" s="1"/>
  <c r="T108" i="538"/>
  <c r="N124" i="538"/>
  <c r="S59" i="538"/>
  <c r="N53" i="538"/>
  <c r="I69" i="538"/>
  <c r="S85" i="538"/>
  <c r="AC101" i="538"/>
  <c r="AC117" i="538"/>
  <c r="T126" i="538"/>
  <c r="N103" i="538"/>
  <c r="I42" i="538"/>
  <c r="P58" i="538"/>
  <c r="T74" i="538"/>
  <c r="V90" i="538"/>
  <c r="AC106" i="538"/>
  <c r="M122" i="538"/>
  <c r="W40" i="538"/>
  <c r="X40" i="538" s="1"/>
  <c r="P72" i="538"/>
  <c r="T51" i="538"/>
  <c r="N83" i="538"/>
  <c r="B115" i="538"/>
  <c r="W49" i="538"/>
  <c r="X49" i="538" s="1"/>
  <c r="W65" i="538"/>
  <c r="X65" i="538" s="1"/>
  <c r="M81" i="538"/>
  <c r="J97" i="538"/>
  <c r="AC113" i="538"/>
  <c r="V129" i="538"/>
  <c r="J63" i="538"/>
  <c r="S95" i="538"/>
  <c r="P127" i="538"/>
  <c r="T70" i="538"/>
  <c r="V86" i="538"/>
  <c r="I102" i="538"/>
  <c r="P118" i="538"/>
  <c r="I52" i="538"/>
  <c r="V68" i="538"/>
  <c r="B84" i="538"/>
  <c r="W100" i="538"/>
  <c r="X100" i="538" s="1"/>
  <c r="W43" i="538"/>
  <c r="X43" i="538" s="1"/>
  <c r="K75" i="538"/>
  <c r="W107" i="538"/>
  <c r="X107" i="538" s="1"/>
  <c r="M45" i="538"/>
  <c r="J77" i="538"/>
  <c r="M93" i="538"/>
  <c r="M109" i="538"/>
  <c r="T125" i="538"/>
  <c r="S55" i="538"/>
  <c r="W119" i="538"/>
  <c r="X119" i="538" s="1"/>
  <c r="I50" i="538"/>
  <c r="W66" i="538"/>
  <c r="X66" i="538" s="1"/>
  <c r="T82" i="538"/>
  <c r="W98" i="538"/>
  <c r="X98" i="538" s="1"/>
  <c r="W114" i="538"/>
  <c r="X114" i="538" s="1"/>
  <c r="I48" i="538"/>
  <c r="K64" i="538"/>
  <c r="W80" i="538"/>
  <c r="X80" i="538" s="1"/>
  <c r="W96" i="538"/>
  <c r="X96" i="538" s="1"/>
  <c r="B112" i="538"/>
  <c r="W128" i="538"/>
  <c r="X128" i="538" s="1"/>
  <c r="AC67" i="538"/>
  <c r="T99" i="538"/>
  <c r="M41" i="538"/>
  <c r="B73" i="538"/>
  <c r="M89" i="538"/>
  <c r="Q105" i="538"/>
  <c r="Q121" i="538"/>
  <c r="AC47" i="538"/>
  <c r="T120" i="538"/>
  <c r="M49" i="538"/>
  <c r="T96" i="538"/>
  <c r="V128" i="538"/>
  <c r="Q74" i="538"/>
  <c r="B96" i="538"/>
  <c r="B104" i="538"/>
  <c r="P80" i="538"/>
  <c r="T128" i="538"/>
  <c r="W41" i="538"/>
  <c r="X41" i="538" s="1"/>
  <c r="Q41" i="538"/>
  <c r="B41" i="538"/>
  <c r="P57" i="538"/>
  <c r="I57" i="538"/>
  <c r="N57" i="538"/>
  <c r="M57" i="538"/>
  <c r="T73" i="538"/>
  <c r="I73" i="538"/>
  <c r="AC73" i="538"/>
  <c r="V89" i="538"/>
  <c r="B89" i="538"/>
  <c r="P105" i="538"/>
  <c r="J105" i="538"/>
  <c r="I105" i="538"/>
  <c r="V105" i="538"/>
  <c r="V121" i="538"/>
  <c r="I121" i="538"/>
  <c r="T121" i="538"/>
  <c r="T47" i="538"/>
  <c r="P47" i="538"/>
  <c r="B47" i="538"/>
  <c r="J80" i="538"/>
  <c r="N112" i="538"/>
  <c r="I128" i="538"/>
  <c r="P41" i="538"/>
  <c r="K41" i="538"/>
  <c r="V57" i="538"/>
  <c r="S57" i="538"/>
  <c r="Q73" i="538"/>
  <c r="J73" i="538"/>
  <c r="S89" i="538"/>
  <c r="T89" i="538"/>
  <c r="I89" i="538"/>
  <c r="T105" i="538"/>
  <c r="M105" i="538"/>
  <c r="S121" i="538"/>
  <c r="S47" i="538"/>
  <c r="K47" i="538"/>
  <c r="J47" i="538"/>
  <c r="Q67" i="538"/>
  <c r="S101" i="538"/>
  <c r="P117" i="538"/>
  <c r="S58" i="538"/>
  <c r="AC90" i="538"/>
  <c r="K122" i="538"/>
  <c r="I103" i="538"/>
  <c r="J126" i="538"/>
  <c r="M88" i="538"/>
  <c r="M52" i="538"/>
  <c r="N71" i="538"/>
  <c r="M69" i="538"/>
  <c r="AC85" i="538"/>
  <c r="P53" i="538"/>
  <c r="B69" i="538"/>
  <c r="B85" i="538"/>
  <c r="N101" i="538"/>
  <c r="T117" i="538"/>
  <c r="M42" i="538"/>
  <c r="W58" i="538"/>
  <c r="X58" i="538" s="1"/>
  <c r="Q106" i="538"/>
  <c r="B71" i="538"/>
  <c r="AC103" i="538"/>
  <c r="S108" i="538"/>
  <c r="B53" i="538"/>
  <c r="N69" i="538"/>
  <c r="P85" i="538"/>
  <c r="I101" i="538"/>
  <c r="W42" i="538"/>
  <c r="X42" i="538" s="1"/>
  <c r="T58" i="538"/>
  <c r="S74" i="538"/>
  <c r="J90" i="538"/>
  <c r="P122" i="538"/>
  <c r="Q126" i="538"/>
  <c r="T71" i="538"/>
  <c r="M103" i="538"/>
  <c r="M53" i="538"/>
  <c r="T85" i="538"/>
  <c r="J101" i="538"/>
  <c r="K117" i="538"/>
  <c r="J42" i="538"/>
  <c r="AC58" i="538"/>
  <c r="I74" i="538"/>
  <c r="B90" i="538"/>
  <c r="B106" i="538"/>
  <c r="J122" i="538"/>
  <c r="W126" i="538"/>
  <c r="X126" i="538" s="1"/>
  <c r="K103" i="538"/>
  <c r="AC72" i="538"/>
  <c r="J112" i="538"/>
  <c r="T112" i="538"/>
  <c r="M128" i="538"/>
  <c r="N128" i="538"/>
  <c r="I67" i="538"/>
  <c r="M99" i="538"/>
  <c r="M64" i="538"/>
  <c r="B40" i="538"/>
  <c r="P64" i="538"/>
  <c r="Q80" i="538"/>
  <c r="P96" i="538"/>
  <c r="W112" i="538"/>
  <c r="X112" i="538" s="1"/>
  <c r="AC112" i="538"/>
  <c r="B67" i="538"/>
  <c r="S53" i="538"/>
  <c r="AC53" i="538"/>
  <c r="K69" i="538"/>
  <c r="S69" i="538"/>
  <c r="W69" i="538"/>
  <c r="X69" i="538" s="1"/>
  <c r="J69" i="538"/>
  <c r="K85" i="538"/>
  <c r="Q85" i="538"/>
  <c r="N85" i="538"/>
  <c r="K101" i="538"/>
  <c r="Q101" i="538"/>
  <c r="B101" i="538"/>
  <c r="V101" i="538"/>
  <c r="N117" i="538"/>
  <c r="V117" i="538"/>
  <c r="W117" i="538"/>
  <c r="X117" i="538" s="1"/>
  <c r="N42" i="538"/>
  <c r="V42" i="538"/>
  <c r="Q42" i="538"/>
  <c r="K58" i="538"/>
  <c r="J58" i="538"/>
  <c r="Q58" i="538"/>
  <c r="K74" i="538"/>
  <c r="P74" i="538"/>
  <c r="B74" i="538"/>
  <c r="V74" i="538"/>
  <c r="M90" i="538"/>
  <c r="T90" i="538"/>
  <c r="W90" i="538"/>
  <c r="X90" i="538" s="1"/>
  <c r="M106" i="538"/>
  <c r="J106" i="538"/>
  <c r="I106" i="538"/>
  <c r="N122" i="538"/>
  <c r="I122" i="538"/>
  <c r="V122" i="538"/>
  <c r="T122" i="538"/>
  <c r="P126" i="538"/>
  <c r="N126" i="538"/>
  <c r="AC126" i="538"/>
  <c r="Q71" i="538"/>
  <c r="M71" i="538"/>
  <c r="I71" i="538"/>
  <c r="T103" i="538"/>
  <c r="J103" i="538"/>
  <c r="P103" i="538"/>
  <c r="AC76" i="538"/>
  <c r="M124" i="538"/>
  <c r="K53" i="538"/>
  <c r="J53" i="538"/>
  <c r="I53" i="538"/>
  <c r="T53" i="538"/>
  <c r="AC69" i="538"/>
  <c r="V69" i="538"/>
  <c r="Q69" i="538"/>
  <c r="M85" i="538"/>
  <c r="I85" i="538"/>
  <c r="W85" i="538"/>
  <c r="X85" i="538" s="1"/>
  <c r="P101" i="538"/>
  <c r="M101" i="538"/>
  <c r="S117" i="538"/>
  <c r="J117" i="538"/>
  <c r="I117" i="538"/>
  <c r="Q117" i="538"/>
  <c r="S42" i="538"/>
  <c r="B42" i="538"/>
  <c r="P42" i="538"/>
  <c r="N58" i="538"/>
  <c r="B58" i="538"/>
  <c r="I58" i="538"/>
  <c r="W74" i="538"/>
  <c r="X74" i="538" s="1"/>
  <c r="AC74" i="538"/>
  <c r="M74" i="538"/>
  <c r="S90" i="538"/>
  <c r="I90" i="538"/>
  <c r="N90" i="538"/>
  <c r="S106" i="538"/>
  <c r="N106" i="538"/>
  <c r="T106" i="538"/>
  <c r="P106" i="538"/>
  <c r="Q122" i="538"/>
  <c r="S122" i="538"/>
  <c r="AC122" i="538"/>
  <c r="K126" i="538"/>
  <c r="V126" i="538"/>
  <c r="I126" i="538"/>
  <c r="J71" i="538"/>
  <c r="V71" i="538"/>
  <c r="P71" i="538"/>
  <c r="K71" i="538"/>
  <c r="B103" i="538"/>
  <c r="W103" i="538"/>
  <c r="X103" i="538" s="1"/>
  <c r="S103" i="538"/>
  <c r="I60" i="538"/>
  <c r="P44" i="538"/>
  <c r="S92" i="538"/>
  <c r="W53" i="538"/>
  <c r="X53" i="538" s="1"/>
  <c r="V53" i="538"/>
  <c r="Q53" i="538"/>
  <c r="P69" i="538"/>
  <c r="T69" i="538"/>
  <c r="V85" i="538"/>
  <c r="J85" i="538"/>
  <c r="T101" i="538"/>
  <c r="W101" i="538"/>
  <c r="X101" i="538" s="1"/>
  <c r="B117" i="538"/>
  <c r="M117" i="538"/>
  <c r="K42" i="538"/>
  <c r="T42" i="538"/>
  <c r="AC42" i="538"/>
  <c r="V58" i="538"/>
  <c r="M58" i="538"/>
  <c r="N74" i="538"/>
  <c r="J74" i="538"/>
  <c r="K90" i="538"/>
  <c r="Q90" i="538"/>
  <c r="P90" i="538"/>
  <c r="K106" i="538"/>
  <c r="W106" i="538"/>
  <c r="X106" i="538" s="1"/>
  <c r="W122" i="538"/>
  <c r="X122" i="538" s="1"/>
  <c r="B122" i="538"/>
  <c r="B126" i="538"/>
  <c r="M126" i="538"/>
  <c r="S126" i="538"/>
  <c r="W71" i="538"/>
  <c r="X71" i="538" s="1"/>
  <c r="S71" i="538"/>
  <c r="AC71" i="538"/>
  <c r="Q103" i="538"/>
  <c r="V103" i="538"/>
  <c r="K88" i="538"/>
  <c r="K104" i="538"/>
  <c r="I120" i="538"/>
  <c r="B51" i="538"/>
  <c r="V56" i="538"/>
  <c r="S88" i="538"/>
  <c r="Q104" i="538"/>
  <c r="W120" i="538"/>
  <c r="X120" i="538" s="1"/>
  <c r="P45" i="538"/>
  <c r="V51" i="538"/>
  <c r="W83" i="538"/>
  <c r="X83" i="538" s="1"/>
  <c r="S115" i="538"/>
  <c r="I40" i="538"/>
  <c r="J72" i="538"/>
  <c r="AC83" i="538"/>
  <c r="P40" i="538"/>
  <c r="J56" i="538"/>
  <c r="V72" i="538"/>
  <c r="N88" i="538"/>
  <c r="N104" i="538"/>
  <c r="P120" i="538"/>
  <c r="Q49" i="538"/>
  <c r="I65" i="538"/>
  <c r="M51" i="538"/>
  <c r="Q83" i="538"/>
  <c r="V115" i="538"/>
  <c r="M60" i="538"/>
  <c r="B124" i="538"/>
  <c r="AC51" i="538"/>
  <c r="W51" i="538"/>
  <c r="X51" i="538" s="1"/>
  <c r="S83" i="538"/>
  <c r="P83" i="538"/>
  <c r="Q115" i="538"/>
  <c r="K115" i="538"/>
  <c r="V44" i="538"/>
  <c r="N40" i="538"/>
  <c r="M40" i="538"/>
  <c r="J44" i="538"/>
  <c r="Q56" i="538"/>
  <c r="K56" i="538"/>
  <c r="W60" i="538"/>
  <c r="X60" i="538" s="1"/>
  <c r="S72" i="538"/>
  <c r="N76" i="538"/>
  <c r="W88" i="538"/>
  <c r="X88" i="538" s="1"/>
  <c r="I92" i="538"/>
  <c r="M104" i="538"/>
  <c r="J108" i="538"/>
  <c r="V124" i="538"/>
  <c r="S40" i="538"/>
  <c r="T40" i="538"/>
  <c r="W56" i="538"/>
  <c r="X56" i="538" s="1"/>
  <c r="T56" i="538"/>
  <c r="V60" i="538"/>
  <c r="W72" i="538"/>
  <c r="X72" i="538" s="1"/>
  <c r="N72" i="538"/>
  <c r="Q76" i="538"/>
  <c r="AC88" i="538"/>
  <c r="N92" i="538"/>
  <c r="V104" i="538"/>
  <c r="N108" i="538"/>
  <c r="B120" i="538"/>
  <c r="K124" i="538"/>
  <c r="K51" i="538"/>
  <c r="B83" i="538"/>
  <c r="P115" i="538"/>
  <c r="P87" i="538"/>
  <c r="N107" i="538"/>
  <c r="T84" i="538"/>
  <c r="J48" i="538"/>
  <c r="Q125" i="538"/>
  <c r="B61" i="538"/>
  <c r="I77" i="538"/>
  <c r="T55" i="538"/>
  <c r="T75" i="538"/>
  <c r="M100" i="538"/>
  <c r="T48" i="538"/>
  <c r="J68" i="538"/>
  <c r="J93" i="538"/>
  <c r="S43" i="538"/>
  <c r="W116" i="538"/>
  <c r="X116" i="538" s="1"/>
  <c r="T52" i="538"/>
  <c r="V50" i="538"/>
  <c r="W68" i="538"/>
  <c r="X68" i="538" s="1"/>
  <c r="Q45" i="538"/>
  <c r="V77" i="538"/>
  <c r="W93" i="538"/>
  <c r="X93" i="538" s="1"/>
  <c r="I119" i="538"/>
  <c r="K40" i="538"/>
  <c r="AC40" i="538"/>
  <c r="J40" i="538"/>
  <c r="W52" i="538"/>
  <c r="X52" i="538" s="1"/>
  <c r="I56" i="538"/>
  <c r="AC56" i="538"/>
  <c r="B56" i="538"/>
  <c r="N56" i="538"/>
  <c r="I72" i="538"/>
  <c r="K72" i="538"/>
  <c r="B72" i="538"/>
  <c r="J88" i="538"/>
  <c r="Q88" i="538"/>
  <c r="I88" i="538"/>
  <c r="V88" i="538"/>
  <c r="Q100" i="538"/>
  <c r="I104" i="538"/>
  <c r="S104" i="538"/>
  <c r="AC104" i="538"/>
  <c r="T104" i="538"/>
  <c r="S120" i="538"/>
  <c r="J120" i="538"/>
  <c r="M120" i="538"/>
  <c r="V120" i="538"/>
  <c r="AC45" i="538"/>
  <c r="B49" i="538"/>
  <c r="P61" i="538"/>
  <c r="V65" i="538"/>
  <c r="J65" i="538"/>
  <c r="Q77" i="538"/>
  <c r="J81" i="538"/>
  <c r="W81" i="538"/>
  <c r="X81" i="538" s="1"/>
  <c r="AC93" i="538"/>
  <c r="I97" i="538"/>
  <c r="T109" i="538"/>
  <c r="P113" i="538"/>
  <c r="S54" i="538"/>
  <c r="I54" i="538"/>
  <c r="V54" i="538"/>
  <c r="T54" i="538"/>
  <c r="W70" i="538"/>
  <c r="X70" i="538" s="1"/>
  <c r="AC70" i="538"/>
  <c r="M70" i="538"/>
  <c r="K86" i="538"/>
  <c r="Q86" i="538"/>
  <c r="P86" i="538"/>
  <c r="N86" i="538"/>
  <c r="N102" i="538"/>
  <c r="V102" i="538"/>
  <c r="S118" i="538"/>
  <c r="V118" i="538"/>
  <c r="J118" i="538"/>
  <c r="N43" i="538"/>
  <c r="S51" i="538"/>
  <c r="J51" i="538"/>
  <c r="P51" i="538"/>
  <c r="N55" i="538"/>
  <c r="S63" i="538"/>
  <c r="I75" i="538"/>
  <c r="V83" i="538"/>
  <c r="J83" i="538"/>
  <c r="M83" i="538"/>
  <c r="W87" i="538"/>
  <c r="X87" i="538" s="1"/>
  <c r="B95" i="538"/>
  <c r="P107" i="538"/>
  <c r="AC115" i="538"/>
  <c r="I115" i="538"/>
  <c r="W115" i="538"/>
  <c r="X115" i="538" s="1"/>
  <c r="K119" i="538"/>
  <c r="AC127" i="538"/>
  <c r="P84" i="538"/>
  <c r="AC116" i="538"/>
  <c r="P75" i="538"/>
  <c r="Q40" i="538"/>
  <c r="V40" i="538"/>
  <c r="V52" i="538"/>
  <c r="M56" i="538"/>
  <c r="S56" i="538"/>
  <c r="P56" i="538"/>
  <c r="B68" i="538"/>
  <c r="Q72" i="538"/>
  <c r="M72" i="538"/>
  <c r="T72" i="538"/>
  <c r="Q84" i="538"/>
  <c r="T88" i="538"/>
  <c r="B88" i="538"/>
  <c r="P88" i="538"/>
  <c r="V100" i="538"/>
  <c r="P104" i="538"/>
  <c r="J104" i="538"/>
  <c r="W104" i="538"/>
  <c r="X104" i="538" s="1"/>
  <c r="V116" i="538"/>
  <c r="K120" i="538"/>
  <c r="Q120" i="538"/>
  <c r="AC120" i="538"/>
  <c r="K125" i="538"/>
  <c r="K49" i="538"/>
  <c r="N49" i="538"/>
  <c r="T61" i="538"/>
  <c r="M65" i="538"/>
  <c r="N81" i="538"/>
  <c r="P93" i="538"/>
  <c r="S97" i="538"/>
  <c r="M97" i="538"/>
  <c r="V109" i="538"/>
  <c r="K54" i="538"/>
  <c r="M54" i="538"/>
  <c r="J54" i="538"/>
  <c r="V70" i="538"/>
  <c r="J70" i="538"/>
  <c r="S86" i="538"/>
  <c r="B86" i="538"/>
  <c r="AC86" i="538"/>
  <c r="B102" i="538"/>
  <c r="M102" i="538"/>
  <c r="B118" i="538"/>
  <c r="Q118" i="538"/>
  <c r="M118" i="538"/>
  <c r="I43" i="538"/>
  <c r="N51" i="538"/>
  <c r="Q51" i="538"/>
  <c r="P55" i="538"/>
  <c r="M75" i="538"/>
  <c r="T83" i="538"/>
  <c r="K83" i="538"/>
  <c r="K87" i="538"/>
  <c r="J107" i="538"/>
  <c r="N115" i="538"/>
  <c r="T115" i="538"/>
  <c r="J115" i="538"/>
  <c r="M119" i="538"/>
  <c r="N68" i="538"/>
  <c r="M84" i="538"/>
  <c r="W84" i="538"/>
  <c r="X84" i="538" s="1"/>
  <c r="V84" i="538"/>
  <c r="K84" i="538"/>
  <c r="N100" i="538"/>
  <c r="N125" i="538"/>
  <c r="I61" i="538"/>
  <c r="P77" i="538"/>
  <c r="B77" i="538"/>
  <c r="V114" i="538"/>
  <c r="P43" i="538"/>
  <c r="B43" i="538"/>
  <c r="T43" i="538"/>
  <c r="J55" i="538"/>
  <c r="Q55" i="538"/>
  <c r="I55" i="538"/>
  <c r="AC55" i="538"/>
  <c r="S75" i="538"/>
  <c r="B75" i="538"/>
  <c r="W75" i="538"/>
  <c r="X75" i="538" s="1"/>
  <c r="N87" i="538"/>
  <c r="S87" i="538"/>
  <c r="M87" i="538"/>
  <c r="I107" i="538"/>
  <c r="B107" i="538"/>
  <c r="V107" i="538"/>
  <c r="AC107" i="538"/>
  <c r="S119" i="538"/>
  <c r="J119" i="538"/>
  <c r="P119" i="538"/>
  <c r="B52" i="538"/>
  <c r="P52" i="538"/>
  <c r="T68" i="538"/>
  <c r="AC68" i="538"/>
  <c r="I100" i="538"/>
  <c r="J100" i="538"/>
  <c r="P116" i="538"/>
  <c r="I125" i="538"/>
  <c r="M125" i="538"/>
  <c r="W45" i="538"/>
  <c r="X45" i="538" s="1"/>
  <c r="V45" i="538"/>
  <c r="J45" i="538"/>
  <c r="T77" i="538"/>
  <c r="Q93" i="538"/>
  <c r="S109" i="538"/>
  <c r="B109" i="538"/>
  <c r="AC52" i="538"/>
  <c r="K52" i="538"/>
  <c r="J52" i="538"/>
  <c r="S68" i="538"/>
  <c r="Q68" i="538"/>
  <c r="K68" i="538"/>
  <c r="I84" i="538"/>
  <c r="AC84" i="538"/>
  <c r="S84" i="538"/>
  <c r="S100" i="538"/>
  <c r="B100" i="538"/>
  <c r="T100" i="538"/>
  <c r="S116" i="538"/>
  <c r="M116" i="538"/>
  <c r="B116" i="538"/>
  <c r="Q116" i="538"/>
  <c r="S125" i="538"/>
  <c r="V125" i="538"/>
  <c r="W125" i="538"/>
  <c r="X125" i="538" s="1"/>
  <c r="AC125" i="538"/>
  <c r="K45" i="538"/>
  <c r="I45" i="538"/>
  <c r="B45" i="538"/>
  <c r="K61" i="538"/>
  <c r="W61" i="538"/>
  <c r="X61" i="538" s="1"/>
  <c r="M61" i="538"/>
  <c r="J61" i="538"/>
  <c r="AC77" i="538"/>
  <c r="S77" i="538"/>
  <c r="N77" i="538"/>
  <c r="T93" i="538"/>
  <c r="V93" i="538"/>
  <c r="B93" i="538"/>
  <c r="P109" i="538"/>
  <c r="I109" i="538"/>
  <c r="Q109" i="538"/>
  <c r="N109" i="538"/>
  <c r="N82" i="538"/>
  <c r="AC43" i="538"/>
  <c r="M43" i="538"/>
  <c r="K43" i="538"/>
  <c r="M55" i="538"/>
  <c r="V55" i="538"/>
  <c r="K55" i="538"/>
  <c r="Q75" i="538"/>
  <c r="AC75" i="538"/>
  <c r="N75" i="538"/>
  <c r="B87" i="538"/>
  <c r="Q87" i="538"/>
  <c r="T87" i="538"/>
  <c r="AC87" i="538"/>
  <c r="T107" i="538"/>
  <c r="M107" i="538"/>
  <c r="Q107" i="538"/>
  <c r="N119" i="538"/>
  <c r="Q119" i="538"/>
  <c r="T119" i="538"/>
  <c r="Q52" i="538"/>
  <c r="I116" i="538"/>
  <c r="J116" i="538"/>
  <c r="B125" i="538"/>
  <c r="S45" i="538"/>
  <c r="N61" i="538"/>
  <c r="AC61" i="538"/>
  <c r="K93" i="538"/>
  <c r="N93" i="538"/>
  <c r="AC109" i="538"/>
  <c r="W109" i="538"/>
  <c r="X109" i="538" s="1"/>
  <c r="S52" i="538"/>
  <c r="N52" i="538"/>
  <c r="I68" i="538"/>
  <c r="M68" i="538"/>
  <c r="P68" i="538"/>
  <c r="N84" i="538"/>
  <c r="J84" i="538"/>
  <c r="K100" i="538"/>
  <c r="AC100" i="538"/>
  <c r="P100" i="538"/>
  <c r="K116" i="538"/>
  <c r="T116" i="538"/>
  <c r="N116" i="538"/>
  <c r="J125" i="538"/>
  <c r="P125" i="538"/>
  <c r="T45" i="538"/>
  <c r="N45" i="538"/>
  <c r="S61" i="538"/>
  <c r="V61" i="538"/>
  <c r="Q61" i="538"/>
  <c r="K77" i="538"/>
  <c r="W77" i="538"/>
  <c r="X77" i="538" s="1"/>
  <c r="M77" i="538"/>
  <c r="S93" i="538"/>
  <c r="I93" i="538"/>
  <c r="K109" i="538"/>
  <c r="J109" i="538"/>
  <c r="Q43" i="538"/>
  <c r="V43" i="538"/>
  <c r="J43" i="538"/>
  <c r="W55" i="538"/>
  <c r="X55" i="538" s="1"/>
  <c r="B55" i="538"/>
  <c r="V75" i="538"/>
  <c r="J75" i="538"/>
  <c r="J87" i="538"/>
  <c r="V87" i="538"/>
  <c r="I87" i="538"/>
  <c r="K107" i="538"/>
  <c r="S107" i="538"/>
  <c r="V119" i="538"/>
  <c r="AC119" i="538"/>
  <c r="B119" i="538"/>
  <c r="M59" i="538"/>
  <c r="W59" i="538"/>
  <c r="X59" i="538" s="1"/>
  <c r="K59" i="538"/>
  <c r="P59" i="538"/>
  <c r="T59" i="538"/>
  <c r="B59" i="538"/>
  <c r="I59" i="538"/>
  <c r="J59" i="538"/>
  <c r="V59" i="538"/>
  <c r="K123" i="538"/>
  <c r="S123" i="538"/>
  <c r="Q123" i="538"/>
  <c r="W123" i="538"/>
  <c r="X123" i="538" s="1"/>
  <c r="P123" i="538"/>
  <c r="T123" i="538"/>
  <c r="B123" i="538"/>
  <c r="AC123" i="538"/>
  <c r="I123" i="538"/>
  <c r="M123" i="538"/>
  <c r="I66" i="538"/>
  <c r="T66" i="538"/>
  <c r="K66" i="538"/>
  <c r="J66" i="538"/>
  <c r="V66" i="538"/>
  <c r="M66" i="538"/>
  <c r="S66" i="538"/>
  <c r="AC66" i="538"/>
  <c r="N66" i="538"/>
  <c r="B66" i="538"/>
  <c r="M82" i="538"/>
  <c r="W82" i="538"/>
  <c r="X82" i="538" s="1"/>
  <c r="K82" i="538"/>
  <c r="Q82" i="538"/>
  <c r="AC82" i="538"/>
  <c r="P82" i="538"/>
  <c r="S82" i="538"/>
  <c r="J82" i="538"/>
  <c r="I82" i="538"/>
  <c r="B82" i="538"/>
  <c r="Q98" i="538"/>
  <c r="T98" i="538"/>
  <c r="K98" i="538"/>
  <c r="AC98" i="538"/>
  <c r="J98" i="538"/>
  <c r="B98" i="538"/>
  <c r="S98" i="538"/>
  <c r="P98" i="538"/>
  <c r="V98" i="538"/>
  <c r="N98" i="538"/>
  <c r="P114" i="538"/>
  <c r="K114" i="538"/>
  <c r="J114" i="538"/>
  <c r="I114" i="538"/>
  <c r="B114" i="538"/>
  <c r="N114" i="538"/>
  <c r="AC114" i="538"/>
  <c r="M114" i="538"/>
  <c r="T114" i="538"/>
  <c r="Q114" i="538"/>
  <c r="N91" i="538"/>
  <c r="S91" i="538"/>
  <c r="K91" i="538"/>
  <c r="W91" i="538"/>
  <c r="X91" i="538" s="1"/>
  <c r="I91" i="538"/>
  <c r="V91" i="538"/>
  <c r="P91" i="538"/>
  <c r="M91" i="538"/>
  <c r="B91" i="538"/>
  <c r="Q91" i="538"/>
  <c r="N50" i="538"/>
  <c r="AC50" i="538"/>
  <c r="K50" i="538"/>
  <c r="T50" i="538"/>
  <c r="W50" i="538"/>
  <c r="X50" i="538" s="1"/>
  <c r="P50" i="538"/>
  <c r="S50" i="538"/>
  <c r="B50" i="538"/>
  <c r="M50" i="538"/>
  <c r="J50" i="538"/>
  <c r="Q44" i="538"/>
  <c r="I44" i="538"/>
  <c r="K44" i="538"/>
  <c r="P60" i="538"/>
  <c r="K60" i="538"/>
  <c r="AC60" i="538"/>
  <c r="S76" i="538"/>
  <c r="M76" i="538"/>
  <c r="B76" i="538"/>
  <c r="V76" i="538"/>
  <c r="P92" i="538"/>
  <c r="AC92" i="538"/>
  <c r="J92" i="538"/>
  <c r="I108" i="538"/>
  <c r="M108" i="538"/>
  <c r="V108" i="538"/>
  <c r="S124" i="538"/>
  <c r="T124" i="538"/>
  <c r="P124" i="538"/>
  <c r="T49" i="538"/>
  <c r="V49" i="538"/>
  <c r="I49" i="538"/>
  <c r="P65" i="538"/>
  <c r="AC65" i="538"/>
  <c r="S65" i="538"/>
  <c r="K81" i="538"/>
  <c r="B81" i="538"/>
  <c r="I81" i="538"/>
  <c r="K97" i="538"/>
  <c r="W97" i="538"/>
  <c r="X97" i="538" s="1"/>
  <c r="AC97" i="538"/>
  <c r="P66" i="538"/>
  <c r="V82" i="538"/>
  <c r="M98" i="538"/>
  <c r="Q59" i="538"/>
  <c r="T91" i="538"/>
  <c r="V123" i="538"/>
  <c r="N44" i="538"/>
  <c r="S44" i="538"/>
  <c r="J60" i="538"/>
  <c r="Q60" i="538"/>
  <c r="T60" i="538"/>
  <c r="I76" i="538"/>
  <c r="K76" i="538"/>
  <c r="M92" i="538"/>
  <c r="P108" i="538"/>
  <c r="B108" i="538"/>
  <c r="Q108" i="538"/>
  <c r="I124" i="538"/>
  <c r="AC59" i="538"/>
  <c r="J91" i="538"/>
  <c r="N123" i="538"/>
  <c r="I113" i="538"/>
  <c r="J113" i="538"/>
  <c r="T113" i="538"/>
  <c r="S113" i="538"/>
  <c r="Q113" i="538"/>
  <c r="K113" i="538"/>
  <c r="B113" i="538"/>
  <c r="V113" i="538"/>
  <c r="M113" i="538"/>
  <c r="M129" i="538"/>
  <c r="T129" i="538"/>
  <c r="S129" i="538"/>
  <c r="N129" i="538"/>
  <c r="I129" i="538"/>
  <c r="Q129" i="538"/>
  <c r="B129" i="538"/>
  <c r="K129" i="538"/>
  <c r="AC129" i="538"/>
  <c r="W129" i="538"/>
  <c r="X129" i="538" s="1"/>
  <c r="AC63" i="538"/>
  <c r="K63" i="538"/>
  <c r="M63" i="538"/>
  <c r="V63" i="538"/>
  <c r="I63" i="538"/>
  <c r="W63" i="538"/>
  <c r="X63" i="538" s="1"/>
  <c r="Q63" i="538"/>
  <c r="T63" i="538"/>
  <c r="N63" i="538"/>
  <c r="B63" i="538"/>
  <c r="K95" i="538"/>
  <c r="M95" i="538"/>
  <c r="Q95" i="538"/>
  <c r="W95" i="538"/>
  <c r="X95" i="538" s="1"/>
  <c r="J95" i="538"/>
  <c r="N95" i="538"/>
  <c r="T95" i="538"/>
  <c r="I95" i="538"/>
  <c r="AC95" i="538"/>
  <c r="M127" i="538"/>
  <c r="Q127" i="538"/>
  <c r="B127" i="538"/>
  <c r="N127" i="538"/>
  <c r="V127" i="538"/>
  <c r="J127" i="538"/>
  <c r="W127" i="538"/>
  <c r="X127" i="538" s="1"/>
  <c r="S127" i="538"/>
  <c r="T127" i="538"/>
  <c r="I127" i="538"/>
  <c r="T44" i="538"/>
  <c r="J76" i="538"/>
  <c r="V92" i="538"/>
  <c r="B92" i="538"/>
  <c r="W92" i="538"/>
  <c r="X92" i="538" s="1"/>
  <c r="AC124" i="538"/>
  <c r="W124" i="538"/>
  <c r="X124" i="538" s="1"/>
  <c r="W44" i="538"/>
  <c r="X44" i="538" s="1"/>
  <c r="AC44" i="538"/>
  <c r="M44" i="538"/>
  <c r="N60" i="538"/>
  <c r="B60" i="538"/>
  <c r="P76" i="538"/>
  <c r="T76" i="538"/>
  <c r="T92" i="538"/>
  <c r="Q92" i="538"/>
  <c r="K92" i="538"/>
  <c r="W108" i="538"/>
  <c r="X108" i="538" s="1"/>
  <c r="K108" i="538"/>
  <c r="AC108" i="538"/>
  <c r="J124" i="538"/>
  <c r="Q124" i="538"/>
  <c r="S49" i="538"/>
  <c r="J49" i="538"/>
  <c r="AC49" i="538"/>
  <c r="Q65" i="538"/>
  <c r="T65" i="538"/>
  <c r="N65" i="538"/>
  <c r="S81" i="538"/>
  <c r="V81" i="538"/>
  <c r="T81" i="538"/>
  <c r="P97" i="538"/>
  <c r="N97" i="538"/>
  <c r="B97" i="538"/>
  <c r="N113" i="538"/>
  <c r="J129" i="538"/>
  <c r="Q50" i="538"/>
  <c r="Q66" i="538"/>
  <c r="I98" i="538"/>
  <c r="S114" i="538"/>
  <c r="N59" i="538"/>
  <c r="AC91" i="538"/>
  <c r="J123" i="538"/>
  <c r="Q48" i="538"/>
  <c r="Q64" i="538"/>
  <c r="V64" i="538"/>
  <c r="T67" i="538"/>
  <c r="M67" i="538"/>
  <c r="V67" i="538"/>
  <c r="I99" i="538"/>
  <c r="J99" i="538"/>
  <c r="K99" i="538"/>
  <c r="P99" i="538"/>
  <c r="K48" i="538"/>
  <c r="S48" i="538"/>
  <c r="W48" i="538"/>
  <c r="X48" i="538" s="1"/>
  <c r="N80" i="538"/>
  <c r="S80" i="538"/>
  <c r="K80" i="538"/>
  <c r="Q96" i="538"/>
  <c r="K96" i="538"/>
  <c r="S96" i="538"/>
  <c r="N48" i="538"/>
  <c r="B48" i="538"/>
  <c r="V48" i="538"/>
  <c r="AC64" i="538"/>
  <c r="N64" i="538"/>
  <c r="S64" i="538"/>
  <c r="AC80" i="538"/>
  <c r="T80" i="538"/>
  <c r="B80" i="538"/>
  <c r="V96" i="538"/>
  <c r="AC96" i="538"/>
  <c r="J96" i="538"/>
  <c r="P112" i="538"/>
  <c r="I112" i="538"/>
  <c r="K112" i="538"/>
  <c r="S128" i="538"/>
  <c r="AC128" i="538"/>
  <c r="Q128" i="538"/>
  <c r="S67" i="538"/>
  <c r="W67" i="538"/>
  <c r="X67" i="538" s="1"/>
  <c r="K67" i="538"/>
  <c r="P67" i="538"/>
  <c r="Q99" i="538"/>
  <c r="S99" i="538"/>
  <c r="N99" i="538"/>
  <c r="AC99" i="538"/>
  <c r="W64" i="538"/>
  <c r="X64" i="538" s="1"/>
  <c r="J64" i="538"/>
  <c r="M80" i="538"/>
  <c r="N96" i="538"/>
  <c r="AC48" i="538"/>
  <c r="M48" i="538"/>
  <c r="I64" i="538"/>
  <c r="B64" i="538"/>
  <c r="I80" i="538"/>
  <c r="V80" i="538"/>
  <c r="M96" i="538"/>
  <c r="I96" i="538"/>
  <c r="S112" i="538"/>
  <c r="V112" i="538"/>
  <c r="B128" i="538"/>
  <c r="J128" i="538"/>
  <c r="J67" i="538"/>
  <c r="N67" i="538"/>
  <c r="W99" i="538"/>
  <c r="X99" i="538" s="1"/>
  <c r="V99" i="538"/>
  <c r="C1" i="519"/>
  <c r="C1" i="538" l="1"/>
  <c r="C1" i="541"/>
  <c r="C1" i="540"/>
  <c r="G6" i="469"/>
  <c r="F6" i="469"/>
  <c r="Z5" i="477"/>
  <c r="Y5" i="477"/>
  <c r="AE5" i="477"/>
  <c r="BA30" i="474"/>
  <c r="BB30" i="474"/>
  <c r="BC30" i="474"/>
  <c r="BD30" i="474"/>
  <c r="B181" i="1"/>
  <c r="G131" i="472"/>
  <c r="G5" i="472"/>
  <c r="F5" i="472"/>
  <c r="G4" i="472"/>
  <c r="F4" i="472"/>
  <c r="B121" i="1"/>
  <c r="G5" i="469"/>
  <c r="F5" i="469"/>
  <c r="G4" i="469"/>
  <c r="F4" i="469"/>
  <c r="BB30" i="473"/>
  <c r="BC30" i="473"/>
  <c r="BD30" i="473"/>
  <c r="BE30" i="473"/>
  <c r="K16" i="473"/>
  <c r="J16" i="473"/>
  <c r="K15" i="473"/>
  <c r="J15" i="473"/>
  <c r="J12" i="473"/>
  <c r="K11" i="473"/>
  <c r="J11" i="473"/>
  <c r="K8" i="473"/>
  <c r="J8" i="473"/>
  <c r="K7" i="473"/>
  <c r="J7" i="473"/>
  <c r="K6" i="473"/>
  <c r="J6" i="473"/>
  <c r="K5" i="473"/>
  <c r="J5" i="473"/>
  <c r="K4" i="473"/>
  <c r="J4" i="473"/>
  <c r="H10" i="473"/>
  <c r="K10" i="473" s="1"/>
  <c r="F10" i="473"/>
  <c r="H9" i="473"/>
  <c r="F9" i="473"/>
  <c r="H8" i="473"/>
  <c r="F8" i="473"/>
  <c r="H7" i="473"/>
  <c r="F7" i="473"/>
  <c r="H6" i="473"/>
  <c r="F6" i="473"/>
  <c r="H5" i="473"/>
  <c r="F5" i="473"/>
  <c r="H4" i="473"/>
  <c r="F4" i="473"/>
  <c r="D11" i="1" l="1"/>
  <c r="C11" i="1"/>
  <c r="A41" i="477" l="1"/>
  <c r="F23" i="472" l="1"/>
  <c r="F23" i="473"/>
  <c r="F23" i="474"/>
  <c r="F23" i="469"/>
  <c r="A7" i="537" l="1"/>
  <c r="A8" i="537" l="1"/>
  <c r="A9" i="537" s="1"/>
  <c r="A10" i="537" s="1"/>
  <c r="A11" i="537" s="1"/>
  <c r="A12" i="537" s="1"/>
  <c r="A13" i="537" s="1"/>
  <c r="A14" i="537" s="1"/>
  <c r="A15" i="537" s="1"/>
  <c r="A16" i="537" s="1"/>
  <c r="A17" i="537" s="1"/>
  <c r="A18" i="537" s="1"/>
  <c r="A19" i="537" s="1"/>
  <c r="A20" i="537" s="1"/>
  <c r="P131" i="535"/>
  <c r="B2" i="535"/>
  <c r="C22" i="519" l="1"/>
  <c r="C21" i="519" s="1"/>
  <c r="B1" i="535"/>
  <c r="AR131" i="535"/>
  <c r="U131" i="535"/>
  <c r="R131" i="535"/>
  <c r="Q131" i="535"/>
  <c r="AS30" i="535"/>
  <c r="AQ30" i="535"/>
  <c r="AP30" i="535"/>
  <c r="AO30" i="535"/>
  <c r="AN30" i="535"/>
  <c r="AM30" i="535"/>
  <c r="AL30" i="535"/>
  <c r="AK30" i="535"/>
  <c r="AJ30" i="535"/>
  <c r="AI30" i="535"/>
  <c r="AH30" i="535"/>
  <c r="AG30" i="535"/>
  <c r="AF30" i="535"/>
  <c r="AE30" i="535"/>
  <c r="AD30" i="535"/>
  <c r="AC30" i="535"/>
  <c r="AB30" i="535"/>
  <c r="AA30" i="535"/>
  <c r="Z30" i="535"/>
  <c r="Y30" i="535"/>
  <c r="X30" i="535"/>
  <c r="W30" i="535"/>
  <c r="V30" i="535"/>
  <c r="C1" i="535" l="1"/>
  <c r="B2" i="532"/>
  <c r="C1" i="532"/>
  <c r="N30" i="532" s="1"/>
  <c r="B1" i="532"/>
  <c r="B28" i="531"/>
  <c r="B2" i="531"/>
  <c r="C1" i="531"/>
  <c r="B1" i="531"/>
  <c r="G131" i="528"/>
  <c r="AF130" i="528"/>
  <c r="AF129" i="528"/>
  <c r="AF128" i="528"/>
  <c r="AF127" i="528"/>
  <c r="AF126" i="528"/>
  <c r="AF125" i="528"/>
  <c r="AF124" i="528"/>
  <c r="AF123" i="528"/>
  <c r="AF122" i="528"/>
  <c r="AF121" i="528"/>
  <c r="AF120" i="528"/>
  <c r="AF119" i="528"/>
  <c r="AF118" i="528"/>
  <c r="AF117" i="528"/>
  <c r="AF116" i="528"/>
  <c r="AF115" i="528"/>
  <c r="AF114" i="528"/>
  <c r="AF113" i="528"/>
  <c r="AF112" i="528"/>
  <c r="AF111" i="528"/>
  <c r="AF110" i="528"/>
  <c r="AF109" i="528"/>
  <c r="AF108" i="528"/>
  <c r="AF107" i="528"/>
  <c r="AF106" i="528"/>
  <c r="AF105" i="528"/>
  <c r="AF104" i="528"/>
  <c r="AF103" i="528"/>
  <c r="AF102" i="528"/>
  <c r="AF101" i="528"/>
  <c r="AF100" i="528"/>
  <c r="AF99" i="528"/>
  <c r="AF98" i="528"/>
  <c r="AF97" i="528"/>
  <c r="AF96" i="528"/>
  <c r="AF95" i="528"/>
  <c r="AF94" i="528"/>
  <c r="AF93" i="528"/>
  <c r="AF92" i="528"/>
  <c r="AF91" i="528"/>
  <c r="AF90" i="528"/>
  <c r="AF89" i="528"/>
  <c r="AF88" i="528"/>
  <c r="AF87" i="528"/>
  <c r="AF86" i="528"/>
  <c r="AF85" i="528"/>
  <c r="AF84" i="528"/>
  <c r="AF83" i="528"/>
  <c r="AF82" i="528"/>
  <c r="AF81" i="528"/>
  <c r="AF80" i="528"/>
  <c r="AF79" i="528"/>
  <c r="AF78" i="528"/>
  <c r="AF77" i="528"/>
  <c r="AF76" i="528"/>
  <c r="AF75" i="528"/>
  <c r="AF74" i="528"/>
  <c r="AF73" i="528"/>
  <c r="AF72" i="528"/>
  <c r="AF71" i="528"/>
  <c r="AF70" i="528"/>
  <c r="AF69" i="528"/>
  <c r="AF68" i="528"/>
  <c r="AF67" i="528"/>
  <c r="AF66" i="528"/>
  <c r="AF65" i="528"/>
  <c r="AF64" i="528"/>
  <c r="AF63" i="528"/>
  <c r="AF62" i="528"/>
  <c r="AF61" i="528"/>
  <c r="AF60" i="528"/>
  <c r="AF59" i="528"/>
  <c r="AF58" i="528"/>
  <c r="AF57" i="528"/>
  <c r="AF56" i="528"/>
  <c r="AF55" i="528"/>
  <c r="AF54" i="528"/>
  <c r="AF53" i="528"/>
  <c r="AF52" i="528"/>
  <c r="AF51" i="528"/>
  <c r="AF50" i="528"/>
  <c r="AF49" i="528"/>
  <c r="AF48" i="528"/>
  <c r="AF47" i="528"/>
  <c r="AF46" i="528"/>
  <c r="AF45" i="528"/>
  <c r="AF44" i="528"/>
  <c r="AF43" i="528"/>
  <c r="AF42" i="528"/>
  <c r="AF41" i="528"/>
  <c r="AF40" i="528"/>
  <c r="AF39" i="528"/>
  <c r="AF38" i="528"/>
  <c r="AF37" i="528"/>
  <c r="AF36" i="528"/>
  <c r="AF35" i="528"/>
  <c r="AF34" i="528"/>
  <c r="AF33" i="528"/>
  <c r="AF32" i="528"/>
  <c r="AF31" i="528"/>
  <c r="B28" i="528"/>
  <c r="B2" i="528"/>
  <c r="C1" i="528"/>
  <c r="B1" i="528"/>
  <c r="B2" i="527"/>
  <c r="C1" i="527"/>
  <c r="B1" i="527"/>
  <c r="J131" i="522"/>
  <c r="BH130" i="522"/>
  <c r="BH129" i="522"/>
  <c r="BH128" i="522"/>
  <c r="BH127" i="522"/>
  <c r="BH126" i="522"/>
  <c r="BH125" i="522"/>
  <c r="BH124" i="522"/>
  <c r="BH123" i="522"/>
  <c r="BH122" i="522"/>
  <c r="BH121" i="522"/>
  <c r="BH120" i="522"/>
  <c r="BH119" i="522"/>
  <c r="BH118" i="522"/>
  <c r="BH117" i="522"/>
  <c r="BH116" i="522"/>
  <c r="BH115" i="522"/>
  <c r="BH114" i="522"/>
  <c r="BH113" i="522"/>
  <c r="BH112" i="522"/>
  <c r="BH111" i="522"/>
  <c r="BH110" i="522"/>
  <c r="BH109" i="522"/>
  <c r="BH108" i="522"/>
  <c r="BH107" i="522"/>
  <c r="BH106" i="522"/>
  <c r="BH105" i="522"/>
  <c r="BH104" i="522"/>
  <c r="BH103" i="522"/>
  <c r="BH102" i="522"/>
  <c r="BH101" i="522"/>
  <c r="BH100" i="522"/>
  <c r="BH99" i="522"/>
  <c r="BH98" i="522"/>
  <c r="BH97" i="522"/>
  <c r="BH96" i="522"/>
  <c r="BH95" i="522"/>
  <c r="BH94" i="522"/>
  <c r="BH93" i="522"/>
  <c r="BH92" i="522"/>
  <c r="BH91" i="522"/>
  <c r="BH90" i="522"/>
  <c r="BH89" i="522"/>
  <c r="BH88" i="522"/>
  <c r="BH87" i="522"/>
  <c r="BH86" i="522"/>
  <c r="BH85" i="522"/>
  <c r="BH84" i="522"/>
  <c r="BH83" i="522"/>
  <c r="BH82" i="522"/>
  <c r="BH81" i="522"/>
  <c r="BH80" i="522"/>
  <c r="BH79" i="522"/>
  <c r="BH78" i="522"/>
  <c r="BH77" i="522"/>
  <c r="BH76" i="522"/>
  <c r="BH75" i="522"/>
  <c r="BH74" i="522"/>
  <c r="BH73" i="522"/>
  <c r="BH72" i="522"/>
  <c r="BH71" i="522"/>
  <c r="BH70" i="522"/>
  <c r="BH69" i="522"/>
  <c r="BH68" i="522"/>
  <c r="BH67" i="522"/>
  <c r="BH66" i="522"/>
  <c r="BH65" i="522"/>
  <c r="BH64" i="522"/>
  <c r="BH63" i="522"/>
  <c r="BH62" i="522"/>
  <c r="BH61" i="522"/>
  <c r="BH60" i="522"/>
  <c r="BH59" i="522"/>
  <c r="BH58" i="522"/>
  <c r="BH57" i="522"/>
  <c r="BH56" i="522"/>
  <c r="BH55" i="522"/>
  <c r="BH54" i="522"/>
  <c r="BH53" i="522"/>
  <c r="BH52" i="522"/>
  <c r="BH51" i="522"/>
  <c r="BH50" i="522"/>
  <c r="BH49" i="522"/>
  <c r="BH48" i="522"/>
  <c r="BH47" i="522"/>
  <c r="BH46" i="522"/>
  <c r="BH45" i="522"/>
  <c r="BH44" i="522"/>
  <c r="BH43" i="522"/>
  <c r="BH42" i="522"/>
  <c r="BH41" i="522"/>
  <c r="BH40" i="522"/>
  <c r="BH39" i="522"/>
  <c r="BH38" i="522"/>
  <c r="BH37" i="522"/>
  <c r="BH36" i="522"/>
  <c r="BH35" i="522"/>
  <c r="BH34" i="522"/>
  <c r="BH33" i="522"/>
  <c r="BH32" i="522"/>
  <c r="BH31" i="522"/>
  <c r="B28" i="522"/>
  <c r="M5" i="522"/>
  <c r="K5" i="522"/>
  <c r="M4" i="522"/>
  <c r="K4" i="522"/>
  <c r="B2" i="522"/>
  <c r="C1" i="522"/>
  <c r="B1" i="522"/>
  <c r="D38" i="519"/>
  <c r="I29" i="522" l="1"/>
  <c r="H29" i="522"/>
  <c r="H4" i="522"/>
  <c r="I30" i="522"/>
  <c r="J30" i="532"/>
  <c r="H30" i="532"/>
  <c r="P29" i="475" l="1"/>
  <c r="I5" i="477" l="1"/>
  <c r="H5" i="477"/>
  <c r="H24" i="477" l="1"/>
  <c r="I24" i="477"/>
  <c r="J24" i="477"/>
  <c r="K24" i="477"/>
  <c r="M24" i="477"/>
  <c r="P24" i="477"/>
  <c r="Q24" i="477"/>
  <c r="R24" i="477"/>
  <c r="S24" i="477"/>
  <c r="T24" i="477"/>
  <c r="U24" i="477"/>
  <c r="V24" i="477"/>
  <c r="X24" i="477"/>
  <c r="Y24" i="477"/>
  <c r="Z24" i="477"/>
  <c r="AE24" i="477"/>
  <c r="AH34" i="477"/>
  <c r="AH38" i="477"/>
  <c r="AH42" i="477"/>
  <c r="AH46" i="477"/>
  <c r="AH50" i="477"/>
  <c r="AH54" i="477"/>
  <c r="AH58" i="477"/>
  <c r="AH62" i="477"/>
  <c r="AH66" i="477"/>
  <c r="AH70" i="477"/>
  <c r="AH74" i="477"/>
  <c r="AH78" i="477"/>
  <c r="AH82" i="477"/>
  <c r="AH86" i="477"/>
  <c r="AH90" i="477"/>
  <c r="AH94" i="477"/>
  <c r="AH98" i="477"/>
  <c r="AH102" i="477"/>
  <c r="AH106" i="477"/>
  <c r="AH110" i="477"/>
  <c r="AH114" i="477"/>
  <c r="AH118" i="477"/>
  <c r="AH122" i="477"/>
  <c r="AH126" i="477"/>
  <c r="AH130" i="477"/>
  <c r="P5" i="477"/>
  <c r="Q5" i="477"/>
  <c r="S5" i="477"/>
  <c r="T5" i="477"/>
  <c r="U5" i="477"/>
  <c r="V5" i="477"/>
  <c r="X5" i="477"/>
  <c r="M5" i="477"/>
  <c r="K5" i="477"/>
  <c r="J5" i="477"/>
  <c r="AH129" i="477" l="1"/>
  <c r="AH125" i="477"/>
  <c r="AH121" i="477"/>
  <c r="AH117" i="477"/>
  <c r="AH113" i="477"/>
  <c r="AH109" i="477"/>
  <c r="AH105" i="477"/>
  <c r="AH101" i="477"/>
  <c r="AH97" i="477"/>
  <c r="AH93" i="477"/>
  <c r="AH89" i="477"/>
  <c r="AH85" i="477"/>
  <c r="AH81" i="477"/>
  <c r="AH77" i="477"/>
  <c r="AH73" i="477"/>
  <c r="AH69" i="477"/>
  <c r="AH65" i="477"/>
  <c r="AH61" i="477"/>
  <c r="AH57" i="477"/>
  <c r="AH53" i="477"/>
  <c r="AH49" i="477"/>
  <c r="AH45" i="477"/>
  <c r="AH41" i="477"/>
  <c r="AH37" i="477"/>
  <c r="AH128" i="477"/>
  <c r="AH124" i="477"/>
  <c r="AH120" i="477"/>
  <c r="AH116" i="477"/>
  <c r="AH112" i="477"/>
  <c r="AH108" i="477"/>
  <c r="AH104" i="477"/>
  <c r="AH100" i="477"/>
  <c r="AH96" i="477"/>
  <c r="AH92" i="477"/>
  <c r="AH88" i="477"/>
  <c r="AH84" i="477"/>
  <c r="AH80" i="477"/>
  <c r="AH76" i="477"/>
  <c r="AH72" i="477"/>
  <c r="AH68" i="477"/>
  <c r="AH64" i="477"/>
  <c r="AH60" i="477"/>
  <c r="AH56" i="477"/>
  <c r="AH52" i="477"/>
  <c r="AH48" i="477"/>
  <c r="AH44" i="477"/>
  <c r="AH40" i="477"/>
  <c r="AH36" i="477"/>
  <c r="AF36" i="477" s="1" a="1"/>
  <c r="AF36" i="477" s="1"/>
  <c r="C36" i="527" s="1"/>
  <c r="AH32" i="477"/>
  <c r="AF32" i="477" s="1" a="1"/>
  <c r="AF32" i="477" s="1"/>
  <c r="C32" i="527" s="1"/>
  <c r="AH127" i="477"/>
  <c r="AH123" i="477"/>
  <c r="AH119" i="477"/>
  <c r="AH115" i="477"/>
  <c r="AH111" i="477"/>
  <c r="AH107" i="477"/>
  <c r="AH103" i="477"/>
  <c r="AH99" i="477"/>
  <c r="AH95" i="477"/>
  <c r="AH91" i="477"/>
  <c r="AH87" i="477"/>
  <c r="AH83" i="477"/>
  <c r="AH79" i="477"/>
  <c r="AH75" i="477"/>
  <c r="AH71" i="477"/>
  <c r="AH67" i="477"/>
  <c r="AH63" i="477"/>
  <c r="AH59" i="477"/>
  <c r="AH55" i="477"/>
  <c r="AH51" i="477"/>
  <c r="AH47" i="477"/>
  <c r="AH43" i="477"/>
  <c r="AH39" i="477"/>
  <c r="AH33" i="477"/>
  <c r="AF33" i="477" s="1" a="1"/>
  <c r="AF33" i="477" s="1"/>
  <c r="C33" i="527" s="1"/>
  <c r="AH35" i="477"/>
  <c r="AH31" i="477"/>
  <c r="AF31" i="477" s="1" a="1"/>
  <c r="AF31" i="477" s="1"/>
  <c r="W24" i="477"/>
  <c r="C36" i="531" l="1"/>
  <c r="F36" i="527"/>
  <c r="C36" i="528"/>
  <c r="C36" i="538"/>
  <c r="C36" i="522"/>
  <c r="C36" i="370"/>
  <c r="C36" i="474"/>
  <c r="C36" i="475"/>
  <c r="C36" i="472"/>
  <c r="C36" i="469"/>
  <c r="C36" i="473"/>
  <c r="AT32" i="370"/>
  <c r="AU32" i="370"/>
  <c r="AV32" i="370"/>
  <c r="AW32" i="370"/>
  <c r="AX32" i="370"/>
  <c r="AY32" i="370"/>
  <c r="AZ32" i="370"/>
  <c r="BA32" i="370"/>
  <c r="BB32" i="370"/>
  <c r="BC32" i="370"/>
  <c r="BD32" i="370"/>
  <c r="BE32" i="370"/>
  <c r="BF32" i="370"/>
  <c r="BG32" i="370"/>
  <c r="BH32" i="370"/>
  <c r="BI32" i="370"/>
  <c r="BJ32" i="370"/>
  <c r="AT33" i="370"/>
  <c r="AU33" i="370"/>
  <c r="AV33" i="370"/>
  <c r="AW33" i="370"/>
  <c r="AX33" i="370"/>
  <c r="AY33" i="370"/>
  <c r="AZ33" i="370"/>
  <c r="BA33" i="370"/>
  <c r="BB33" i="370"/>
  <c r="BC33" i="370"/>
  <c r="BD33" i="370"/>
  <c r="BE33" i="370"/>
  <c r="BF33" i="370"/>
  <c r="BG33" i="370"/>
  <c r="BH33" i="370"/>
  <c r="BI33" i="370"/>
  <c r="BJ33" i="370"/>
  <c r="AT34" i="370"/>
  <c r="AU34" i="370"/>
  <c r="AV34" i="370"/>
  <c r="AW34" i="370"/>
  <c r="AX34" i="370"/>
  <c r="AY34" i="370"/>
  <c r="AZ34" i="370"/>
  <c r="BA34" i="370"/>
  <c r="BB34" i="370"/>
  <c r="BC34" i="370"/>
  <c r="BD34" i="370"/>
  <c r="BE34" i="370"/>
  <c r="BF34" i="370"/>
  <c r="BG34" i="370"/>
  <c r="BH34" i="370"/>
  <c r="BI34" i="370"/>
  <c r="BJ34" i="370"/>
  <c r="AT35" i="370"/>
  <c r="AU35" i="370"/>
  <c r="AV35" i="370"/>
  <c r="AW35" i="370"/>
  <c r="AX35" i="370"/>
  <c r="AY35" i="370"/>
  <c r="AZ35" i="370"/>
  <c r="BA35" i="370"/>
  <c r="BB35" i="370"/>
  <c r="BC35" i="370"/>
  <c r="BD35" i="370"/>
  <c r="BE35" i="370"/>
  <c r="BF35" i="370"/>
  <c r="BG35" i="370"/>
  <c r="BH35" i="370"/>
  <c r="BI35" i="370"/>
  <c r="BJ35" i="370"/>
  <c r="AT36" i="370"/>
  <c r="AU36" i="370"/>
  <c r="AV36" i="370"/>
  <c r="AW36" i="370"/>
  <c r="AX36" i="370"/>
  <c r="AY36" i="370"/>
  <c r="AZ36" i="370"/>
  <c r="BA36" i="370"/>
  <c r="BB36" i="370"/>
  <c r="BC36" i="370"/>
  <c r="BD36" i="370"/>
  <c r="BE36" i="370"/>
  <c r="BF36" i="370"/>
  <c r="BG36" i="370"/>
  <c r="BH36" i="370"/>
  <c r="BI36" i="370"/>
  <c r="BJ36" i="370"/>
  <c r="AT37" i="370"/>
  <c r="AU37" i="370"/>
  <c r="AV37" i="370"/>
  <c r="AW37" i="370"/>
  <c r="AX37" i="370"/>
  <c r="AY37" i="370"/>
  <c r="AZ37" i="370"/>
  <c r="BA37" i="370"/>
  <c r="BB37" i="370"/>
  <c r="BC37" i="370"/>
  <c r="BD37" i="370"/>
  <c r="BE37" i="370"/>
  <c r="BF37" i="370"/>
  <c r="BG37" i="370"/>
  <c r="BH37" i="370"/>
  <c r="BI37" i="370"/>
  <c r="BJ37" i="370"/>
  <c r="AT38" i="370"/>
  <c r="AU38" i="370"/>
  <c r="AV38" i="370"/>
  <c r="AW38" i="370"/>
  <c r="AX38" i="370"/>
  <c r="AY38" i="370"/>
  <c r="AZ38" i="370"/>
  <c r="BA38" i="370"/>
  <c r="BB38" i="370"/>
  <c r="BC38" i="370"/>
  <c r="BD38" i="370"/>
  <c r="BE38" i="370"/>
  <c r="BF38" i="370"/>
  <c r="BG38" i="370"/>
  <c r="BH38" i="370"/>
  <c r="BI38" i="370"/>
  <c r="BJ38" i="370"/>
  <c r="AT39" i="370"/>
  <c r="AU39" i="370"/>
  <c r="AV39" i="370"/>
  <c r="AW39" i="370"/>
  <c r="AX39" i="370"/>
  <c r="AY39" i="370"/>
  <c r="AZ39" i="370"/>
  <c r="BA39" i="370"/>
  <c r="BB39" i="370"/>
  <c r="BC39" i="370"/>
  <c r="BD39" i="370"/>
  <c r="BE39" i="370"/>
  <c r="BF39" i="370"/>
  <c r="BG39" i="370"/>
  <c r="BH39" i="370"/>
  <c r="BI39" i="370"/>
  <c r="BJ39" i="370"/>
  <c r="AT40" i="370"/>
  <c r="AU40" i="370"/>
  <c r="AV40" i="370"/>
  <c r="AW40" i="370"/>
  <c r="AX40" i="370"/>
  <c r="AY40" i="370"/>
  <c r="AZ40" i="370"/>
  <c r="BA40" i="370"/>
  <c r="BB40" i="370"/>
  <c r="BC40" i="370"/>
  <c r="BD40" i="370"/>
  <c r="BE40" i="370"/>
  <c r="BF40" i="370"/>
  <c r="BG40" i="370"/>
  <c r="BH40" i="370"/>
  <c r="BI40" i="370"/>
  <c r="BJ40" i="370"/>
  <c r="AT41" i="370"/>
  <c r="AU41" i="370"/>
  <c r="AV41" i="370"/>
  <c r="AW41" i="370"/>
  <c r="AX41" i="370"/>
  <c r="AY41" i="370"/>
  <c r="AZ41" i="370"/>
  <c r="BA41" i="370"/>
  <c r="BB41" i="370"/>
  <c r="BC41" i="370"/>
  <c r="BD41" i="370"/>
  <c r="BE41" i="370"/>
  <c r="BF41" i="370"/>
  <c r="BG41" i="370"/>
  <c r="BH41" i="370"/>
  <c r="BI41" i="370"/>
  <c r="BJ41" i="370"/>
  <c r="AT42" i="370"/>
  <c r="AU42" i="370"/>
  <c r="AV42" i="370"/>
  <c r="AW42" i="370"/>
  <c r="AX42" i="370"/>
  <c r="AY42" i="370"/>
  <c r="AZ42" i="370"/>
  <c r="BA42" i="370"/>
  <c r="BB42" i="370"/>
  <c r="BC42" i="370"/>
  <c r="BD42" i="370"/>
  <c r="BE42" i="370"/>
  <c r="BF42" i="370"/>
  <c r="BG42" i="370"/>
  <c r="BH42" i="370"/>
  <c r="BI42" i="370"/>
  <c r="BJ42" i="370"/>
  <c r="AT43" i="370"/>
  <c r="AU43" i="370"/>
  <c r="AV43" i="370"/>
  <c r="AW43" i="370"/>
  <c r="AX43" i="370"/>
  <c r="AY43" i="370"/>
  <c r="AZ43" i="370"/>
  <c r="BA43" i="370"/>
  <c r="BB43" i="370"/>
  <c r="BC43" i="370"/>
  <c r="BD43" i="370"/>
  <c r="BE43" i="370"/>
  <c r="BF43" i="370"/>
  <c r="BG43" i="370"/>
  <c r="BH43" i="370"/>
  <c r="BI43" i="370"/>
  <c r="BJ43" i="370"/>
  <c r="AT44" i="370"/>
  <c r="AU44" i="370"/>
  <c r="AV44" i="370"/>
  <c r="AW44" i="370"/>
  <c r="AX44" i="370"/>
  <c r="AY44" i="370"/>
  <c r="AZ44" i="370"/>
  <c r="BA44" i="370"/>
  <c r="BB44" i="370"/>
  <c r="BC44" i="370"/>
  <c r="BD44" i="370"/>
  <c r="BE44" i="370"/>
  <c r="BF44" i="370"/>
  <c r="BG44" i="370"/>
  <c r="BH44" i="370"/>
  <c r="BI44" i="370"/>
  <c r="BJ44" i="370"/>
  <c r="AT45" i="370"/>
  <c r="AU45" i="370"/>
  <c r="AV45" i="370"/>
  <c r="AW45" i="370"/>
  <c r="AX45" i="370"/>
  <c r="AY45" i="370"/>
  <c r="AZ45" i="370"/>
  <c r="BA45" i="370"/>
  <c r="BB45" i="370"/>
  <c r="BC45" i="370"/>
  <c r="BD45" i="370"/>
  <c r="BE45" i="370"/>
  <c r="BF45" i="370"/>
  <c r="BG45" i="370"/>
  <c r="BH45" i="370"/>
  <c r="BI45" i="370"/>
  <c r="BJ45" i="370"/>
  <c r="AT46" i="370"/>
  <c r="AU46" i="370"/>
  <c r="AV46" i="370"/>
  <c r="AW46" i="370"/>
  <c r="AX46" i="370"/>
  <c r="AY46" i="370"/>
  <c r="AZ46" i="370"/>
  <c r="BA46" i="370"/>
  <c r="BB46" i="370"/>
  <c r="BC46" i="370"/>
  <c r="BD46" i="370"/>
  <c r="BE46" i="370"/>
  <c r="BF46" i="370"/>
  <c r="BG46" i="370"/>
  <c r="BH46" i="370"/>
  <c r="BI46" i="370"/>
  <c r="BJ46" i="370"/>
  <c r="AT47" i="370"/>
  <c r="AU47" i="370"/>
  <c r="AV47" i="370"/>
  <c r="AW47" i="370"/>
  <c r="AX47" i="370"/>
  <c r="AY47" i="370"/>
  <c r="AZ47" i="370"/>
  <c r="BA47" i="370"/>
  <c r="BB47" i="370"/>
  <c r="BC47" i="370"/>
  <c r="BD47" i="370"/>
  <c r="BE47" i="370"/>
  <c r="BF47" i="370"/>
  <c r="BG47" i="370"/>
  <c r="BH47" i="370"/>
  <c r="BI47" i="370"/>
  <c r="BJ47" i="370"/>
  <c r="AT48" i="370"/>
  <c r="AU48" i="370"/>
  <c r="AV48" i="370"/>
  <c r="AW48" i="370"/>
  <c r="AX48" i="370"/>
  <c r="AY48" i="370"/>
  <c r="AZ48" i="370"/>
  <c r="BA48" i="370"/>
  <c r="BB48" i="370"/>
  <c r="BC48" i="370"/>
  <c r="BD48" i="370"/>
  <c r="BE48" i="370"/>
  <c r="BF48" i="370"/>
  <c r="BG48" i="370"/>
  <c r="BH48" i="370"/>
  <c r="BI48" i="370"/>
  <c r="BJ48" i="370"/>
  <c r="AT49" i="370"/>
  <c r="AU49" i="370"/>
  <c r="AV49" i="370"/>
  <c r="AW49" i="370"/>
  <c r="AX49" i="370"/>
  <c r="AY49" i="370"/>
  <c r="AZ49" i="370"/>
  <c r="BA49" i="370"/>
  <c r="BB49" i="370"/>
  <c r="BC49" i="370"/>
  <c r="BD49" i="370"/>
  <c r="BE49" i="370"/>
  <c r="BF49" i="370"/>
  <c r="BG49" i="370"/>
  <c r="BH49" i="370"/>
  <c r="BI49" i="370"/>
  <c r="BJ49" i="370"/>
  <c r="AT50" i="370"/>
  <c r="AU50" i="370"/>
  <c r="AV50" i="370"/>
  <c r="AW50" i="370"/>
  <c r="AX50" i="370"/>
  <c r="AY50" i="370"/>
  <c r="AZ50" i="370"/>
  <c r="BA50" i="370"/>
  <c r="BB50" i="370"/>
  <c r="BC50" i="370"/>
  <c r="BD50" i="370"/>
  <c r="BE50" i="370"/>
  <c r="BF50" i="370"/>
  <c r="BG50" i="370"/>
  <c r="BH50" i="370"/>
  <c r="BI50" i="370"/>
  <c r="BJ50" i="370"/>
  <c r="AT51" i="370"/>
  <c r="AU51" i="370"/>
  <c r="AV51" i="370"/>
  <c r="AW51" i="370"/>
  <c r="AX51" i="370"/>
  <c r="AY51" i="370"/>
  <c r="AZ51" i="370"/>
  <c r="BA51" i="370"/>
  <c r="BB51" i="370"/>
  <c r="BC51" i="370"/>
  <c r="BD51" i="370"/>
  <c r="BE51" i="370"/>
  <c r="BF51" i="370"/>
  <c r="BG51" i="370"/>
  <c r="BH51" i="370"/>
  <c r="BI51" i="370"/>
  <c r="BJ51" i="370"/>
  <c r="AT52" i="370"/>
  <c r="AU52" i="370"/>
  <c r="AV52" i="370"/>
  <c r="AW52" i="370"/>
  <c r="AX52" i="370"/>
  <c r="AY52" i="370"/>
  <c r="AZ52" i="370"/>
  <c r="BA52" i="370"/>
  <c r="BB52" i="370"/>
  <c r="BC52" i="370"/>
  <c r="BD52" i="370"/>
  <c r="BE52" i="370"/>
  <c r="BF52" i="370"/>
  <c r="BG52" i="370"/>
  <c r="BH52" i="370"/>
  <c r="BI52" i="370"/>
  <c r="BJ52" i="370"/>
  <c r="AT53" i="370"/>
  <c r="AU53" i="370"/>
  <c r="AV53" i="370"/>
  <c r="AW53" i="370"/>
  <c r="AX53" i="370"/>
  <c r="AY53" i="370"/>
  <c r="AZ53" i="370"/>
  <c r="BA53" i="370"/>
  <c r="BB53" i="370"/>
  <c r="BC53" i="370"/>
  <c r="BD53" i="370"/>
  <c r="BE53" i="370"/>
  <c r="BF53" i="370"/>
  <c r="BG53" i="370"/>
  <c r="BH53" i="370"/>
  <c r="BI53" i="370"/>
  <c r="BJ53" i="370"/>
  <c r="AT54" i="370"/>
  <c r="AU54" i="370"/>
  <c r="AV54" i="370"/>
  <c r="AW54" i="370"/>
  <c r="AX54" i="370"/>
  <c r="AY54" i="370"/>
  <c r="AZ54" i="370"/>
  <c r="BA54" i="370"/>
  <c r="BB54" i="370"/>
  <c r="BC54" i="370"/>
  <c r="BD54" i="370"/>
  <c r="BE54" i="370"/>
  <c r="BF54" i="370"/>
  <c r="BG54" i="370"/>
  <c r="BH54" i="370"/>
  <c r="BI54" i="370"/>
  <c r="BJ54" i="370"/>
  <c r="AT55" i="370"/>
  <c r="AU55" i="370"/>
  <c r="AV55" i="370"/>
  <c r="AW55" i="370"/>
  <c r="AX55" i="370"/>
  <c r="AY55" i="370"/>
  <c r="AZ55" i="370"/>
  <c r="BA55" i="370"/>
  <c r="BB55" i="370"/>
  <c r="BC55" i="370"/>
  <c r="BD55" i="370"/>
  <c r="BE55" i="370"/>
  <c r="BF55" i="370"/>
  <c r="BG55" i="370"/>
  <c r="BH55" i="370"/>
  <c r="BI55" i="370"/>
  <c r="BJ55" i="370"/>
  <c r="AT56" i="370"/>
  <c r="AU56" i="370"/>
  <c r="AV56" i="370"/>
  <c r="AW56" i="370"/>
  <c r="AX56" i="370"/>
  <c r="AY56" i="370"/>
  <c r="AZ56" i="370"/>
  <c r="BA56" i="370"/>
  <c r="BB56" i="370"/>
  <c r="BC56" i="370"/>
  <c r="BD56" i="370"/>
  <c r="BE56" i="370"/>
  <c r="BF56" i="370"/>
  <c r="BG56" i="370"/>
  <c r="BH56" i="370"/>
  <c r="BI56" i="370"/>
  <c r="BJ56" i="370"/>
  <c r="AT57" i="370"/>
  <c r="AU57" i="370"/>
  <c r="AV57" i="370"/>
  <c r="AW57" i="370"/>
  <c r="AX57" i="370"/>
  <c r="AY57" i="370"/>
  <c r="AZ57" i="370"/>
  <c r="BA57" i="370"/>
  <c r="BB57" i="370"/>
  <c r="BC57" i="370"/>
  <c r="BD57" i="370"/>
  <c r="BE57" i="370"/>
  <c r="BF57" i="370"/>
  <c r="BG57" i="370"/>
  <c r="BH57" i="370"/>
  <c r="BI57" i="370"/>
  <c r="BJ57" i="370"/>
  <c r="AT58" i="370"/>
  <c r="AU58" i="370"/>
  <c r="AV58" i="370"/>
  <c r="AW58" i="370"/>
  <c r="AX58" i="370"/>
  <c r="AY58" i="370"/>
  <c r="AZ58" i="370"/>
  <c r="BA58" i="370"/>
  <c r="BB58" i="370"/>
  <c r="BC58" i="370"/>
  <c r="BD58" i="370"/>
  <c r="BE58" i="370"/>
  <c r="BF58" i="370"/>
  <c r="BG58" i="370"/>
  <c r="BH58" i="370"/>
  <c r="BI58" i="370"/>
  <c r="BJ58" i="370"/>
  <c r="AT59" i="370"/>
  <c r="AU59" i="370"/>
  <c r="AV59" i="370"/>
  <c r="AW59" i="370"/>
  <c r="AX59" i="370"/>
  <c r="AY59" i="370"/>
  <c r="AZ59" i="370"/>
  <c r="BA59" i="370"/>
  <c r="BB59" i="370"/>
  <c r="BC59" i="370"/>
  <c r="BD59" i="370"/>
  <c r="BE59" i="370"/>
  <c r="BF59" i="370"/>
  <c r="BG59" i="370"/>
  <c r="BH59" i="370"/>
  <c r="BI59" i="370"/>
  <c r="BJ59" i="370"/>
  <c r="AT60" i="370"/>
  <c r="AU60" i="370"/>
  <c r="AV60" i="370"/>
  <c r="AW60" i="370"/>
  <c r="AX60" i="370"/>
  <c r="AY60" i="370"/>
  <c r="AZ60" i="370"/>
  <c r="BA60" i="370"/>
  <c r="BB60" i="370"/>
  <c r="BC60" i="370"/>
  <c r="BD60" i="370"/>
  <c r="BE60" i="370"/>
  <c r="BF60" i="370"/>
  <c r="BG60" i="370"/>
  <c r="BH60" i="370"/>
  <c r="BI60" i="370"/>
  <c r="BJ60" i="370"/>
  <c r="AT61" i="370"/>
  <c r="AU61" i="370"/>
  <c r="AV61" i="370"/>
  <c r="AW61" i="370"/>
  <c r="AX61" i="370"/>
  <c r="AY61" i="370"/>
  <c r="AZ61" i="370"/>
  <c r="BA61" i="370"/>
  <c r="BB61" i="370"/>
  <c r="BC61" i="370"/>
  <c r="BD61" i="370"/>
  <c r="BE61" i="370"/>
  <c r="BF61" i="370"/>
  <c r="BG61" i="370"/>
  <c r="BH61" i="370"/>
  <c r="BI61" i="370"/>
  <c r="BJ61" i="370"/>
  <c r="AT62" i="370"/>
  <c r="AU62" i="370"/>
  <c r="AV62" i="370"/>
  <c r="AW62" i="370"/>
  <c r="AX62" i="370"/>
  <c r="AY62" i="370"/>
  <c r="AZ62" i="370"/>
  <c r="BA62" i="370"/>
  <c r="BB62" i="370"/>
  <c r="BC62" i="370"/>
  <c r="BD62" i="370"/>
  <c r="BE62" i="370"/>
  <c r="BF62" i="370"/>
  <c r="BG62" i="370"/>
  <c r="BH62" i="370"/>
  <c r="BI62" i="370"/>
  <c r="BJ62" i="370"/>
  <c r="AT63" i="370"/>
  <c r="AU63" i="370"/>
  <c r="AV63" i="370"/>
  <c r="AW63" i="370"/>
  <c r="AX63" i="370"/>
  <c r="AY63" i="370"/>
  <c r="AZ63" i="370"/>
  <c r="BA63" i="370"/>
  <c r="BB63" i="370"/>
  <c r="BC63" i="370"/>
  <c r="BD63" i="370"/>
  <c r="BE63" i="370"/>
  <c r="BF63" i="370"/>
  <c r="BG63" i="370"/>
  <c r="BH63" i="370"/>
  <c r="BI63" i="370"/>
  <c r="BJ63" i="370"/>
  <c r="AT64" i="370"/>
  <c r="AU64" i="370"/>
  <c r="AV64" i="370"/>
  <c r="AW64" i="370"/>
  <c r="AX64" i="370"/>
  <c r="AY64" i="370"/>
  <c r="AZ64" i="370"/>
  <c r="BA64" i="370"/>
  <c r="BB64" i="370"/>
  <c r="BC64" i="370"/>
  <c r="BD64" i="370"/>
  <c r="BE64" i="370"/>
  <c r="BF64" i="370"/>
  <c r="BG64" i="370"/>
  <c r="BH64" i="370"/>
  <c r="BI64" i="370"/>
  <c r="BJ64" i="370"/>
  <c r="AT65" i="370"/>
  <c r="AU65" i="370"/>
  <c r="AV65" i="370"/>
  <c r="AW65" i="370"/>
  <c r="AX65" i="370"/>
  <c r="AY65" i="370"/>
  <c r="AZ65" i="370"/>
  <c r="BA65" i="370"/>
  <c r="BB65" i="370"/>
  <c r="BC65" i="370"/>
  <c r="BD65" i="370"/>
  <c r="BE65" i="370"/>
  <c r="BF65" i="370"/>
  <c r="BG65" i="370"/>
  <c r="BH65" i="370"/>
  <c r="BI65" i="370"/>
  <c r="BJ65" i="370"/>
  <c r="AT66" i="370"/>
  <c r="AU66" i="370"/>
  <c r="AV66" i="370"/>
  <c r="AW66" i="370"/>
  <c r="AX66" i="370"/>
  <c r="AY66" i="370"/>
  <c r="AZ66" i="370"/>
  <c r="BA66" i="370"/>
  <c r="BB66" i="370"/>
  <c r="BC66" i="370"/>
  <c r="BD66" i="370"/>
  <c r="BE66" i="370"/>
  <c r="BF66" i="370"/>
  <c r="BG66" i="370"/>
  <c r="BH66" i="370"/>
  <c r="BI66" i="370"/>
  <c r="BJ66" i="370"/>
  <c r="AT67" i="370"/>
  <c r="AU67" i="370"/>
  <c r="AV67" i="370"/>
  <c r="AW67" i="370"/>
  <c r="AX67" i="370"/>
  <c r="AY67" i="370"/>
  <c r="AZ67" i="370"/>
  <c r="BA67" i="370"/>
  <c r="BB67" i="370"/>
  <c r="BC67" i="370"/>
  <c r="BD67" i="370"/>
  <c r="BE67" i="370"/>
  <c r="BF67" i="370"/>
  <c r="BG67" i="370"/>
  <c r="BH67" i="370"/>
  <c r="BI67" i="370"/>
  <c r="BJ67" i="370"/>
  <c r="AT68" i="370"/>
  <c r="AU68" i="370"/>
  <c r="AV68" i="370"/>
  <c r="AW68" i="370"/>
  <c r="AX68" i="370"/>
  <c r="AY68" i="370"/>
  <c r="AZ68" i="370"/>
  <c r="BA68" i="370"/>
  <c r="BB68" i="370"/>
  <c r="BC68" i="370"/>
  <c r="BD68" i="370"/>
  <c r="BE68" i="370"/>
  <c r="BF68" i="370"/>
  <c r="BG68" i="370"/>
  <c r="BH68" i="370"/>
  <c r="BI68" i="370"/>
  <c r="BJ68" i="370"/>
  <c r="AT69" i="370"/>
  <c r="AU69" i="370"/>
  <c r="AV69" i="370"/>
  <c r="AW69" i="370"/>
  <c r="AX69" i="370"/>
  <c r="AY69" i="370"/>
  <c r="AZ69" i="370"/>
  <c r="BA69" i="370"/>
  <c r="BB69" i="370"/>
  <c r="BC69" i="370"/>
  <c r="BD69" i="370"/>
  <c r="BE69" i="370"/>
  <c r="BF69" i="370"/>
  <c r="BG69" i="370"/>
  <c r="BH69" i="370"/>
  <c r="BI69" i="370"/>
  <c r="BJ69" i="370"/>
  <c r="AT70" i="370"/>
  <c r="AU70" i="370"/>
  <c r="AV70" i="370"/>
  <c r="AW70" i="370"/>
  <c r="AX70" i="370"/>
  <c r="AY70" i="370"/>
  <c r="AZ70" i="370"/>
  <c r="BA70" i="370"/>
  <c r="BB70" i="370"/>
  <c r="BC70" i="370"/>
  <c r="BD70" i="370"/>
  <c r="BE70" i="370"/>
  <c r="BF70" i="370"/>
  <c r="BG70" i="370"/>
  <c r="BH70" i="370"/>
  <c r="BI70" i="370"/>
  <c r="BJ70" i="370"/>
  <c r="AT71" i="370"/>
  <c r="AU71" i="370"/>
  <c r="AV71" i="370"/>
  <c r="AW71" i="370"/>
  <c r="AX71" i="370"/>
  <c r="AY71" i="370"/>
  <c r="AZ71" i="370"/>
  <c r="BA71" i="370"/>
  <c r="BB71" i="370"/>
  <c r="BC71" i="370"/>
  <c r="BD71" i="370"/>
  <c r="BE71" i="370"/>
  <c r="BF71" i="370"/>
  <c r="BG71" i="370"/>
  <c r="BH71" i="370"/>
  <c r="BI71" i="370"/>
  <c r="BJ71" i="370"/>
  <c r="AT72" i="370"/>
  <c r="AU72" i="370"/>
  <c r="AV72" i="370"/>
  <c r="AW72" i="370"/>
  <c r="AX72" i="370"/>
  <c r="AY72" i="370"/>
  <c r="AZ72" i="370"/>
  <c r="BA72" i="370"/>
  <c r="BB72" i="370"/>
  <c r="BC72" i="370"/>
  <c r="BD72" i="370"/>
  <c r="BE72" i="370"/>
  <c r="BF72" i="370"/>
  <c r="BG72" i="370"/>
  <c r="BH72" i="370"/>
  <c r="BI72" i="370"/>
  <c r="BJ72" i="370"/>
  <c r="AT73" i="370"/>
  <c r="AU73" i="370"/>
  <c r="AV73" i="370"/>
  <c r="AW73" i="370"/>
  <c r="AX73" i="370"/>
  <c r="AY73" i="370"/>
  <c r="AZ73" i="370"/>
  <c r="BA73" i="370"/>
  <c r="BB73" i="370"/>
  <c r="BC73" i="370"/>
  <c r="BD73" i="370"/>
  <c r="BE73" i="370"/>
  <c r="BF73" i="370"/>
  <c r="BG73" i="370"/>
  <c r="BH73" i="370"/>
  <c r="BI73" i="370"/>
  <c r="BJ73" i="370"/>
  <c r="AT74" i="370"/>
  <c r="AU74" i="370"/>
  <c r="AV74" i="370"/>
  <c r="AW74" i="370"/>
  <c r="AX74" i="370"/>
  <c r="AY74" i="370"/>
  <c r="AZ74" i="370"/>
  <c r="BA74" i="370"/>
  <c r="BB74" i="370"/>
  <c r="BC74" i="370"/>
  <c r="BD74" i="370"/>
  <c r="BE74" i="370"/>
  <c r="BF74" i="370"/>
  <c r="BG74" i="370"/>
  <c r="BH74" i="370"/>
  <c r="BI74" i="370"/>
  <c r="BJ74" i="370"/>
  <c r="AT75" i="370"/>
  <c r="AU75" i="370"/>
  <c r="AV75" i="370"/>
  <c r="AW75" i="370"/>
  <c r="AX75" i="370"/>
  <c r="AY75" i="370"/>
  <c r="AZ75" i="370"/>
  <c r="BA75" i="370"/>
  <c r="BB75" i="370"/>
  <c r="BC75" i="370"/>
  <c r="BD75" i="370"/>
  <c r="BE75" i="370"/>
  <c r="BF75" i="370"/>
  <c r="BG75" i="370"/>
  <c r="BH75" i="370"/>
  <c r="BI75" i="370"/>
  <c r="BJ75" i="370"/>
  <c r="AT76" i="370"/>
  <c r="AU76" i="370"/>
  <c r="AV76" i="370"/>
  <c r="AW76" i="370"/>
  <c r="AX76" i="370"/>
  <c r="AY76" i="370"/>
  <c r="AZ76" i="370"/>
  <c r="BA76" i="370"/>
  <c r="BB76" i="370"/>
  <c r="BC76" i="370"/>
  <c r="BD76" i="370"/>
  <c r="BE76" i="370"/>
  <c r="BF76" i="370"/>
  <c r="BG76" i="370"/>
  <c r="BH76" i="370"/>
  <c r="BI76" i="370"/>
  <c r="BJ76" i="370"/>
  <c r="AT77" i="370"/>
  <c r="AU77" i="370"/>
  <c r="AV77" i="370"/>
  <c r="AW77" i="370"/>
  <c r="AX77" i="370"/>
  <c r="AY77" i="370"/>
  <c r="AZ77" i="370"/>
  <c r="BA77" i="370"/>
  <c r="BB77" i="370"/>
  <c r="BC77" i="370"/>
  <c r="BD77" i="370"/>
  <c r="BE77" i="370"/>
  <c r="BF77" i="370"/>
  <c r="BG77" i="370"/>
  <c r="BH77" i="370"/>
  <c r="BI77" i="370"/>
  <c r="BJ77" i="370"/>
  <c r="AT78" i="370"/>
  <c r="AU78" i="370"/>
  <c r="AV78" i="370"/>
  <c r="AW78" i="370"/>
  <c r="AX78" i="370"/>
  <c r="AY78" i="370"/>
  <c r="AZ78" i="370"/>
  <c r="BA78" i="370"/>
  <c r="BB78" i="370"/>
  <c r="BC78" i="370"/>
  <c r="BD78" i="370"/>
  <c r="BE78" i="370"/>
  <c r="BF78" i="370"/>
  <c r="BG78" i="370"/>
  <c r="BH78" i="370"/>
  <c r="BI78" i="370"/>
  <c r="BJ78" i="370"/>
  <c r="AT79" i="370"/>
  <c r="AU79" i="370"/>
  <c r="AV79" i="370"/>
  <c r="AW79" i="370"/>
  <c r="AX79" i="370"/>
  <c r="AY79" i="370"/>
  <c r="AZ79" i="370"/>
  <c r="BA79" i="370"/>
  <c r="BB79" i="370"/>
  <c r="BC79" i="370"/>
  <c r="BD79" i="370"/>
  <c r="BE79" i="370"/>
  <c r="BF79" i="370"/>
  <c r="BG79" i="370"/>
  <c r="BH79" i="370"/>
  <c r="BI79" i="370"/>
  <c r="BJ79" i="370"/>
  <c r="AT80" i="370"/>
  <c r="AU80" i="370"/>
  <c r="AV80" i="370"/>
  <c r="AW80" i="370"/>
  <c r="AX80" i="370"/>
  <c r="AY80" i="370"/>
  <c r="AZ80" i="370"/>
  <c r="BA80" i="370"/>
  <c r="BB80" i="370"/>
  <c r="BC80" i="370"/>
  <c r="BD80" i="370"/>
  <c r="BE80" i="370"/>
  <c r="BF80" i="370"/>
  <c r="BG80" i="370"/>
  <c r="BH80" i="370"/>
  <c r="BI80" i="370"/>
  <c r="BJ80" i="370"/>
  <c r="AT81" i="370"/>
  <c r="AU81" i="370"/>
  <c r="AV81" i="370"/>
  <c r="AW81" i="370"/>
  <c r="AX81" i="370"/>
  <c r="AY81" i="370"/>
  <c r="AZ81" i="370"/>
  <c r="BA81" i="370"/>
  <c r="BB81" i="370"/>
  <c r="BC81" i="370"/>
  <c r="BD81" i="370"/>
  <c r="BE81" i="370"/>
  <c r="BF81" i="370"/>
  <c r="BG81" i="370"/>
  <c r="BH81" i="370"/>
  <c r="BI81" i="370"/>
  <c r="BJ81" i="370"/>
  <c r="AT82" i="370"/>
  <c r="AU82" i="370"/>
  <c r="AV82" i="370"/>
  <c r="AW82" i="370"/>
  <c r="AX82" i="370"/>
  <c r="AY82" i="370"/>
  <c r="AZ82" i="370"/>
  <c r="BA82" i="370"/>
  <c r="BB82" i="370"/>
  <c r="BC82" i="370"/>
  <c r="BD82" i="370"/>
  <c r="BE82" i="370"/>
  <c r="BF82" i="370"/>
  <c r="BG82" i="370"/>
  <c r="BH82" i="370"/>
  <c r="BI82" i="370"/>
  <c r="BJ82" i="370"/>
  <c r="AT83" i="370"/>
  <c r="AU83" i="370"/>
  <c r="AV83" i="370"/>
  <c r="AW83" i="370"/>
  <c r="AX83" i="370"/>
  <c r="AY83" i="370"/>
  <c r="AZ83" i="370"/>
  <c r="BA83" i="370"/>
  <c r="BB83" i="370"/>
  <c r="BC83" i="370"/>
  <c r="BD83" i="370"/>
  <c r="BE83" i="370"/>
  <c r="BF83" i="370"/>
  <c r="BG83" i="370"/>
  <c r="BH83" i="370"/>
  <c r="BI83" i="370"/>
  <c r="BJ83" i="370"/>
  <c r="AT84" i="370"/>
  <c r="AU84" i="370"/>
  <c r="AV84" i="370"/>
  <c r="AW84" i="370"/>
  <c r="AX84" i="370"/>
  <c r="AY84" i="370"/>
  <c r="AZ84" i="370"/>
  <c r="BA84" i="370"/>
  <c r="BB84" i="370"/>
  <c r="BC84" i="370"/>
  <c r="BD84" i="370"/>
  <c r="BE84" i="370"/>
  <c r="BF84" i="370"/>
  <c r="BG84" i="370"/>
  <c r="BH84" i="370"/>
  <c r="BI84" i="370"/>
  <c r="BJ84" i="370"/>
  <c r="AT85" i="370"/>
  <c r="AU85" i="370"/>
  <c r="AV85" i="370"/>
  <c r="AW85" i="370"/>
  <c r="AX85" i="370"/>
  <c r="AY85" i="370"/>
  <c r="AZ85" i="370"/>
  <c r="BA85" i="370"/>
  <c r="BB85" i="370"/>
  <c r="BC85" i="370"/>
  <c r="BD85" i="370"/>
  <c r="BE85" i="370"/>
  <c r="BF85" i="370"/>
  <c r="BG85" i="370"/>
  <c r="BH85" i="370"/>
  <c r="BI85" i="370"/>
  <c r="BJ85" i="370"/>
  <c r="AT86" i="370"/>
  <c r="AU86" i="370"/>
  <c r="AV86" i="370"/>
  <c r="AW86" i="370"/>
  <c r="AX86" i="370"/>
  <c r="AY86" i="370"/>
  <c r="AZ86" i="370"/>
  <c r="BA86" i="370"/>
  <c r="BB86" i="370"/>
  <c r="BC86" i="370"/>
  <c r="BD86" i="370"/>
  <c r="BE86" i="370"/>
  <c r="BF86" i="370"/>
  <c r="BG86" i="370"/>
  <c r="BH86" i="370"/>
  <c r="BI86" i="370"/>
  <c r="BJ86" i="370"/>
  <c r="AT87" i="370"/>
  <c r="AU87" i="370"/>
  <c r="AV87" i="370"/>
  <c r="AW87" i="370"/>
  <c r="AX87" i="370"/>
  <c r="AY87" i="370"/>
  <c r="AZ87" i="370"/>
  <c r="BA87" i="370"/>
  <c r="BB87" i="370"/>
  <c r="BC87" i="370"/>
  <c r="BD87" i="370"/>
  <c r="BE87" i="370"/>
  <c r="BF87" i="370"/>
  <c r="BG87" i="370"/>
  <c r="BH87" i="370"/>
  <c r="BI87" i="370"/>
  <c r="BJ87" i="370"/>
  <c r="AT88" i="370"/>
  <c r="AU88" i="370"/>
  <c r="AV88" i="370"/>
  <c r="AW88" i="370"/>
  <c r="AX88" i="370"/>
  <c r="AY88" i="370"/>
  <c r="AZ88" i="370"/>
  <c r="BA88" i="370"/>
  <c r="BB88" i="370"/>
  <c r="BC88" i="370"/>
  <c r="BD88" i="370"/>
  <c r="BE88" i="370"/>
  <c r="BF88" i="370"/>
  <c r="BG88" i="370"/>
  <c r="BH88" i="370"/>
  <c r="BI88" i="370"/>
  <c r="BJ88" i="370"/>
  <c r="AT89" i="370"/>
  <c r="AU89" i="370"/>
  <c r="AV89" i="370"/>
  <c r="AW89" i="370"/>
  <c r="AX89" i="370"/>
  <c r="AY89" i="370"/>
  <c r="AZ89" i="370"/>
  <c r="BA89" i="370"/>
  <c r="BB89" i="370"/>
  <c r="BC89" i="370"/>
  <c r="BD89" i="370"/>
  <c r="BE89" i="370"/>
  <c r="BF89" i="370"/>
  <c r="BG89" i="370"/>
  <c r="BH89" i="370"/>
  <c r="BI89" i="370"/>
  <c r="BJ89" i="370"/>
  <c r="AT90" i="370"/>
  <c r="AU90" i="370"/>
  <c r="AV90" i="370"/>
  <c r="AW90" i="370"/>
  <c r="AX90" i="370"/>
  <c r="AY90" i="370"/>
  <c r="AZ90" i="370"/>
  <c r="BA90" i="370"/>
  <c r="BB90" i="370"/>
  <c r="BC90" i="370"/>
  <c r="BD90" i="370"/>
  <c r="BE90" i="370"/>
  <c r="BF90" i="370"/>
  <c r="BG90" i="370"/>
  <c r="BH90" i="370"/>
  <c r="BI90" i="370"/>
  <c r="BJ90" i="370"/>
  <c r="AT91" i="370"/>
  <c r="AU91" i="370"/>
  <c r="AV91" i="370"/>
  <c r="AW91" i="370"/>
  <c r="AX91" i="370"/>
  <c r="AY91" i="370"/>
  <c r="AZ91" i="370"/>
  <c r="BA91" i="370"/>
  <c r="BB91" i="370"/>
  <c r="BC91" i="370"/>
  <c r="BD91" i="370"/>
  <c r="BE91" i="370"/>
  <c r="BF91" i="370"/>
  <c r="BG91" i="370"/>
  <c r="BH91" i="370"/>
  <c r="BI91" i="370"/>
  <c r="BJ91" i="370"/>
  <c r="AT92" i="370"/>
  <c r="AU92" i="370"/>
  <c r="AV92" i="370"/>
  <c r="AW92" i="370"/>
  <c r="AX92" i="370"/>
  <c r="AY92" i="370"/>
  <c r="AZ92" i="370"/>
  <c r="BA92" i="370"/>
  <c r="BB92" i="370"/>
  <c r="BC92" i="370"/>
  <c r="BD92" i="370"/>
  <c r="BE92" i="370"/>
  <c r="BF92" i="370"/>
  <c r="BG92" i="370"/>
  <c r="BH92" i="370"/>
  <c r="BI92" i="370"/>
  <c r="BJ92" i="370"/>
  <c r="AT93" i="370"/>
  <c r="AU93" i="370"/>
  <c r="AV93" i="370"/>
  <c r="AW93" i="370"/>
  <c r="AX93" i="370"/>
  <c r="AY93" i="370"/>
  <c r="AZ93" i="370"/>
  <c r="BA93" i="370"/>
  <c r="BB93" i="370"/>
  <c r="BC93" i="370"/>
  <c r="BD93" i="370"/>
  <c r="BE93" i="370"/>
  <c r="BF93" i="370"/>
  <c r="BG93" i="370"/>
  <c r="BH93" i="370"/>
  <c r="BI93" i="370"/>
  <c r="BJ93" i="370"/>
  <c r="AT94" i="370"/>
  <c r="AU94" i="370"/>
  <c r="AV94" i="370"/>
  <c r="AW94" i="370"/>
  <c r="AX94" i="370"/>
  <c r="AY94" i="370"/>
  <c r="AZ94" i="370"/>
  <c r="BA94" i="370"/>
  <c r="BB94" i="370"/>
  <c r="BC94" i="370"/>
  <c r="BD94" i="370"/>
  <c r="BE94" i="370"/>
  <c r="BF94" i="370"/>
  <c r="BG94" i="370"/>
  <c r="BH94" i="370"/>
  <c r="BI94" i="370"/>
  <c r="BJ94" i="370"/>
  <c r="AT95" i="370"/>
  <c r="AU95" i="370"/>
  <c r="AV95" i="370"/>
  <c r="AW95" i="370"/>
  <c r="AX95" i="370"/>
  <c r="AY95" i="370"/>
  <c r="AZ95" i="370"/>
  <c r="BA95" i="370"/>
  <c r="BB95" i="370"/>
  <c r="BC95" i="370"/>
  <c r="BD95" i="370"/>
  <c r="BE95" i="370"/>
  <c r="BF95" i="370"/>
  <c r="BG95" i="370"/>
  <c r="BH95" i="370"/>
  <c r="BI95" i="370"/>
  <c r="BJ95" i="370"/>
  <c r="AT96" i="370"/>
  <c r="AU96" i="370"/>
  <c r="AV96" i="370"/>
  <c r="AW96" i="370"/>
  <c r="AX96" i="370"/>
  <c r="AY96" i="370"/>
  <c r="AZ96" i="370"/>
  <c r="BA96" i="370"/>
  <c r="BB96" i="370"/>
  <c r="BC96" i="370"/>
  <c r="BD96" i="370"/>
  <c r="BE96" i="370"/>
  <c r="BF96" i="370"/>
  <c r="BG96" i="370"/>
  <c r="BH96" i="370"/>
  <c r="BI96" i="370"/>
  <c r="BJ96" i="370"/>
  <c r="AT97" i="370"/>
  <c r="AU97" i="370"/>
  <c r="AV97" i="370"/>
  <c r="AW97" i="370"/>
  <c r="AX97" i="370"/>
  <c r="AY97" i="370"/>
  <c r="AZ97" i="370"/>
  <c r="BA97" i="370"/>
  <c r="BB97" i="370"/>
  <c r="BC97" i="370"/>
  <c r="BD97" i="370"/>
  <c r="BE97" i="370"/>
  <c r="BF97" i="370"/>
  <c r="BG97" i="370"/>
  <c r="BH97" i="370"/>
  <c r="BI97" i="370"/>
  <c r="BJ97" i="370"/>
  <c r="AT98" i="370"/>
  <c r="AU98" i="370"/>
  <c r="AV98" i="370"/>
  <c r="AW98" i="370"/>
  <c r="AX98" i="370"/>
  <c r="AY98" i="370"/>
  <c r="AZ98" i="370"/>
  <c r="BA98" i="370"/>
  <c r="BB98" i="370"/>
  <c r="BC98" i="370"/>
  <c r="BD98" i="370"/>
  <c r="BE98" i="370"/>
  <c r="BF98" i="370"/>
  <c r="BG98" i="370"/>
  <c r="BH98" i="370"/>
  <c r="BI98" i="370"/>
  <c r="BJ98" i="370"/>
  <c r="AT99" i="370"/>
  <c r="AU99" i="370"/>
  <c r="AV99" i="370"/>
  <c r="AW99" i="370"/>
  <c r="AX99" i="370"/>
  <c r="AY99" i="370"/>
  <c r="AZ99" i="370"/>
  <c r="BA99" i="370"/>
  <c r="BB99" i="370"/>
  <c r="BC99" i="370"/>
  <c r="BD99" i="370"/>
  <c r="BE99" i="370"/>
  <c r="BF99" i="370"/>
  <c r="BG99" i="370"/>
  <c r="BH99" i="370"/>
  <c r="BI99" i="370"/>
  <c r="BJ99" i="370"/>
  <c r="AT100" i="370"/>
  <c r="AU100" i="370"/>
  <c r="AV100" i="370"/>
  <c r="AW100" i="370"/>
  <c r="AX100" i="370"/>
  <c r="AY100" i="370"/>
  <c r="AZ100" i="370"/>
  <c r="BA100" i="370"/>
  <c r="BB100" i="370"/>
  <c r="BC100" i="370"/>
  <c r="BD100" i="370"/>
  <c r="BE100" i="370"/>
  <c r="BF100" i="370"/>
  <c r="BG100" i="370"/>
  <c r="BH100" i="370"/>
  <c r="BI100" i="370"/>
  <c r="BJ100" i="370"/>
  <c r="AT101" i="370"/>
  <c r="AU101" i="370"/>
  <c r="AV101" i="370"/>
  <c r="AW101" i="370"/>
  <c r="AX101" i="370"/>
  <c r="AY101" i="370"/>
  <c r="AZ101" i="370"/>
  <c r="BA101" i="370"/>
  <c r="BB101" i="370"/>
  <c r="BC101" i="370"/>
  <c r="BD101" i="370"/>
  <c r="BE101" i="370"/>
  <c r="BF101" i="370"/>
  <c r="BG101" i="370"/>
  <c r="BH101" i="370"/>
  <c r="BI101" i="370"/>
  <c r="BJ101" i="370"/>
  <c r="AT102" i="370"/>
  <c r="AU102" i="370"/>
  <c r="AV102" i="370"/>
  <c r="AW102" i="370"/>
  <c r="AX102" i="370"/>
  <c r="AY102" i="370"/>
  <c r="AZ102" i="370"/>
  <c r="BA102" i="370"/>
  <c r="BB102" i="370"/>
  <c r="BC102" i="370"/>
  <c r="BD102" i="370"/>
  <c r="BE102" i="370"/>
  <c r="BF102" i="370"/>
  <c r="BG102" i="370"/>
  <c r="BH102" i="370"/>
  <c r="BI102" i="370"/>
  <c r="BJ102" i="370"/>
  <c r="AT103" i="370"/>
  <c r="AU103" i="370"/>
  <c r="AV103" i="370"/>
  <c r="AW103" i="370"/>
  <c r="AX103" i="370"/>
  <c r="AY103" i="370"/>
  <c r="AZ103" i="370"/>
  <c r="BA103" i="370"/>
  <c r="BB103" i="370"/>
  <c r="BC103" i="370"/>
  <c r="BD103" i="370"/>
  <c r="BE103" i="370"/>
  <c r="BF103" i="370"/>
  <c r="BG103" i="370"/>
  <c r="BH103" i="370"/>
  <c r="BI103" i="370"/>
  <c r="BJ103" i="370"/>
  <c r="AT104" i="370"/>
  <c r="AU104" i="370"/>
  <c r="AV104" i="370"/>
  <c r="AW104" i="370"/>
  <c r="AX104" i="370"/>
  <c r="AY104" i="370"/>
  <c r="AZ104" i="370"/>
  <c r="BA104" i="370"/>
  <c r="BB104" i="370"/>
  <c r="BC104" i="370"/>
  <c r="BD104" i="370"/>
  <c r="BE104" i="370"/>
  <c r="BF104" i="370"/>
  <c r="BG104" i="370"/>
  <c r="BH104" i="370"/>
  <c r="BI104" i="370"/>
  <c r="BJ104" i="370"/>
  <c r="AT105" i="370"/>
  <c r="AU105" i="370"/>
  <c r="AV105" i="370"/>
  <c r="AW105" i="370"/>
  <c r="AX105" i="370"/>
  <c r="AY105" i="370"/>
  <c r="AZ105" i="370"/>
  <c r="BA105" i="370"/>
  <c r="BB105" i="370"/>
  <c r="BC105" i="370"/>
  <c r="BD105" i="370"/>
  <c r="BE105" i="370"/>
  <c r="BF105" i="370"/>
  <c r="BG105" i="370"/>
  <c r="BH105" i="370"/>
  <c r="BI105" i="370"/>
  <c r="BJ105" i="370"/>
  <c r="AT106" i="370"/>
  <c r="AU106" i="370"/>
  <c r="AV106" i="370"/>
  <c r="AW106" i="370"/>
  <c r="AX106" i="370"/>
  <c r="AY106" i="370"/>
  <c r="AZ106" i="370"/>
  <c r="BA106" i="370"/>
  <c r="BB106" i="370"/>
  <c r="BC106" i="370"/>
  <c r="BD106" i="370"/>
  <c r="BE106" i="370"/>
  <c r="BF106" i="370"/>
  <c r="BG106" i="370"/>
  <c r="BH106" i="370"/>
  <c r="BI106" i="370"/>
  <c r="BJ106" i="370"/>
  <c r="AT107" i="370"/>
  <c r="AU107" i="370"/>
  <c r="AV107" i="370"/>
  <c r="AW107" i="370"/>
  <c r="AX107" i="370"/>
  <c r="AY107" i="370"/>
  <c r="AZ107" i="370"/>
  <c r="BA107" i="370"/>
  <c r="BB107" i="370"/>
  <c r="BC107" i="370"/>
  <c r="BD107" i="370"/>
  <c r="BE107" i="370"/>
  <c r="BF107" i="370"/>
  <c r="BG107" i="370"/>
  <c r="BH107" i="370"/>
  <c r="BI107" i="370"/>
  <c r="BJ107" i="370"/>
  <c r="AT108" i="370"/>
  <c r="AU108" i="370"/>
  <c r="AV108" i="370"/>
  <c r="AW108" i="370"/>
  <c r="AX108" i="370"/>
  <c r="AY108" i="370"/>
  <c r="AZ108" i="370"/>
  <c r="BA108" i="370"/>
  <c r="BB108" i="370"/>
  <c r="BC108" i="370"/>
  <c r="BD108" i="370"/>
  <c r="BE108" i="370"/>
  <c r="BF108" i="370"/>
  <c r="BG108" i="370"/>
  <c r="BH108" i="370"/>
  <c r="BI108" i="370"/>
  <c r="BJ108" i="370"/>
  <c r="AT109" i="370"/>
  <c r="AU109" i="370"/>
  <c r="AV109" i="370"/>
  <c r="AW109" i="370"/>
  <c r="AX109" i="370"/>
  <c r="AY109" i="370"/>
  <c r="AZ109" i="370"/>
  <c r="BA109" i="370"/>
  <c r="BB109" i="370"/>
  <c r="BC109" i="370"/>
  <c r="BD109" i="370"/>
  <c r="BE109" i="370"/>
  <c r="BF109" i="370"/>
  <c r="BG109" i="370"/>
  <c r="BH109" i="370"/>
  <c r="BI109" i="370"/>
  <c r="BJ109" i="370"/>
  <c r="AT110" i="370"/>
  <c r="AU110" i="370"/>
  <c r="AV110" i="370"/>
  <c r="AW110" i="370"/>
  <c r="AX110" i="370"/>
  <c r="AY110" i="370"/>
  <c r="AZ110" i="370"/>
  <c r="BA110" i="370"/>
  <c r="BB110" i="370"/>
  <c r="BC110" i="370"/>
  <c r="BD110" i="370"/>
  <c r="BE110" i="370"/>
  <c r="BF110" i="370"/>
  <c r="BG110" i="370"/>
  <c r="BH110" i="370"/>
  <c r="BI110" i="370"/>
  <c r="BJ110" i="370"/>
  <c r="AT111" i="370"/>
  <c r="AU111" i="370"/>
  <c r="AV111" i="370"/>
  <c r="AW111" i="370"/>
  <c r="AX111" i="370"/>
  <c r="AY111" i="370"/>
  <c r="AZ111" i="370"/>
  <c r="BA111" i="370"/>
  <c r="BB111" i="370"/>
  <c r="BC111" i="370"/>
  <c r="BD111" i="370"/>
  <c r="BE111" i="370"/>
  <c r="BF111" i="370"/>
  <c r="BG111" i="370"/>
  <c r="BH111" i="370"/>
  <c r="BI111" i="370"/>
  <c r="BJ111" i="370"/>
  <c r="AT112" i="370"/>
  <c r="AU112" i="370"/>
  <c r="AV112" i="370"/>
  <c r="AW112" i="370"/>
  <c r="AX112" i="370"/>
  <c r="AY112" i="370"/>
  <c r="AZ112" i="370"/>
  <c r="BA112" i="370"/>
  <c r="BB112" i="370"/>
  <c r="BC112" i="370"/>
  <c r="BD112" i="370"/>
  <c r="BE112" i="370"/>
  <c r="BF112" i="370"/>
  <c r="BG112" i="370"/>
  <c r="BH112" i="370"/>
  <c r="BI112" i="370"/>
  <c r="BJ112" i="370"/>
  <c r="AT113" i="370"/>
  <c r="AU113" i="370"/>
  <c r="AV113" i="370"/>
  <c r="AW113" i="370"/>
  <c r="AX113" i="370"/>
  <c r="AY113" i="370"/>
  <c r="AZ113" i="370"/>
  <c r="BA113" i="370"/>
  <c r="BB113" i="370"/>
  <c r="BC113" i="370"/>
  <c r="BD113" i="370"/>
  <c r="BE113" i="370"/>
  <c r="BF113" i="370"/>
  <c r="BG113" i="370"/>
  <c r="BH113" i="370"/>
  <c r="BI113" i="370"/>
  <c r="BJ113" i="370"/>
  <c r="AT114" i="370"/>
  <c r="AU114" i="370"/>
  <c r="AV114" i="370"/>
  <c r="AW114" i="370"/>
  <c r="AX114" i="370"/>
  <c r="AY114" i="370"/>
  <c r="AZ114" i="370"/>
  <c r="BA114" i="370"/>
  <c r="BB114" i="370"/>
  <c r="BC114" i="370"/>
  <c r="BD114" i="370"/>
  <c r="BE114" i="370"/>
  <c r="BF114" i="370"/>
  <c r="BG114" i="370"/>
  <c r="BH114" i="370"/>
  <c r="BI114" i="370"/>
  <c r="BJ114" i="370"/>
  <c r="AT115" i="370"/>
  <c r="AU115" i="370"/>
  <c r="AV115" i="370"/>
  <c r="AW115" i="370"/>
  <c r="AX115" i="370"/>
  <c r="AY115" i="370"/>
  <c r="AZ115" i="370"/>
  <c r="BA115" i="370"/>
  <c r="BB115" i="370"/>
  <c r="BC115" i="370"/>
  <c r="BD115" i="370"/>
  <c r="BE115" i="370"/>
  <c r="BF115" i="370"/>
  <c r="BG115" i="370"/>
  <c r="BH115" i="370"/>
  <c r="BI115" i="370"/>
  <c r="BJ115" i="370"/>
  <c r="AT116" i="370"/>
  <c r="AU116" i="370"/>
  <c r="AV116" i="370"/>
  <c r="AW116" i="370"/>
  <c r="AX116" i="370"/>
  <c r="AY116" i="370"/>
  <c r="AZ116" i="370"/>
  <c r="BA116" i="370"/>
  <c r="BB116" i="370"/>
  <c r="BC116" i="370"/>
  <c r="BD116" i="370"/>
  <c r="BE116" i="370"/>
  <c r="BF116" i="370"/>
  <c r="BG116" i="370"/>
  <c r="BH116" i="370"/>
  <c r="BI116" i="370"/>
  <c r="BJ116" i="370"/>
  <c r="AT117" i="370"/>
  <c r="AU117" i="370"/>
  <c r="AV117" i="370"/>
  <c r="AW117" i="370"/>
  <c r="AX117" i="370"/>
  <c r="AY117" i="370"/>
  <c r="AZ117" i="370"/>
  <c r="BA117" i="370"/>
  <c r="BB117" i="370"/>
  <c r="BC117" i="370"/>
  <c r="BD117" i="370"/>
  <c r="BE117" i="370"/>
  <c r="BF117" i="370"/>
  <c r="BG117" i="370"/>
  <c r="BH117" i="370"/>
  <c r="BI117" i="370"/>
  <c r="BJ117" i="370"/>
  <c r="AT118" i="370"/>
  <c r="AU118" i="370"/>
  <c r="AV118" i="370"/>
  <c r="AW118" i="370"/>
  <c r="AX118" i="370"/>
  <c r="AY118" i="370"/>
  <c r="AZ118" i="370"/>
  <c r="BA118" i="370"/>
  <c r="BB118" i="370"/>
  <c r="BC118" i="370"/>
  <c r="BD118" i="370"/>
  <c r="BE118" i="370"/>
  <c r="BF118" i="370"/>
  <c r="BG118" i="370"/>
  <c r="BH118" i="370"/>
  <c r="BI118" i="370"/>
  <c r="BJ118" i="370"/>
  <c r="AT119" i="370"/>
  <c r="AU119" i="370"/>
  <c r="AV119" i="370"/>
  <c r="AW119" i="370"/>
  <c r="AX119" i="370"/>
  <c r="AY119" i="370"/>
  <c r="AZ119" i="370"/>
  <c r="BA119" i="370"/>
  <c r="BB119" i="370"/>
  <c r="BC119" i="370"/>
  <c r="BD119" i="370"/>
  <c r="BE119" i="370"/>
  <c r="BF119" i="370"/>
  <c r="BG119" i="370"/>
  <c r="BH119" i="370"/>
  <c r="BI119" i="370"/>
  <c r="BJ119" i="370"/>
  <c r="AT120" i="370"/>
  <c r="AU120" i="370"/>
  <c r="AV120" i="370"/>
  <c r="AW120" i="370"/>
  <c r="AX120" i="370"/>
  <c r="AY120" i="370"/>
  <c r="AZ120" i="370"/>
  <c r="BA120" i="370"/>
  <c r="BB120" i="370"/>
  <c r="BC120" i="370"/>
  <c r="BD120" i="370"/>
  <c r="BE120" i="370"/>
  <c r="BF120" i="370"/>
  <c r="BG120" i="370"/>
  <c r="BH120" i="370"/>
  <c r="BI120" i="370"/>
  <c r="BJ120" i="370"/>
  <c r="AT121" i="370"/>
  <c r="AU121" i="370"/>
  <c r="AV121" i="370"/>
  <c r="AW121" i="370"/>
  <c r="AX121" i="370"/>
  <c r="AY121" i="370"/>
  <c r="AZ121" i="370"/>
  <c r="BA121" i="370"/>
  <c r="BB121" i="370"/>
  <c r="BC121" i="370"/>
  <c r="BD121" i="370"/>
  <c r="BE121" i="370"/>
  <c r="BF121" i="370"/>
  <c r="BG121" i="370"/>
  <c r="BH121" i="370"/>
  <c r="BI121" i="370"/>
  <c r="BJ121" i="370"/>
  <c r="AT122" i="370"/>
  <c r="AU122" i="370"/>
  <c r="AV122" i="370"/>
  <c r="AW122" i="370"/>
  <c r="AX122" i="370"/>
  <c r="AY122" i="370"/>
  <c r="AZ122" i="370"/>
  <c r="BA122" i="370"/>
  <c r="BB122" i="370"/>
  <c r="BC122" i="370"/>
  <c r="BD122" i="370"/>
  <c r="BE122" i="370"/>
  <c r="BF122" i="370"/>
  <c r="BG122" i="370"/>
  <c r="BH122" i="370"/>
  <c r="BI122" i="370"/>
  <c r="BJ122" i="370"/>
  <c r="AT123" i="370"/>
  <c r="AU123" i="370"/>
  <c r="AV123" i="370"/>
  <c r="AW123" i="370"/>
  <c r="AX123" i="370"/>
  <c r="AY123" i="370"/>
  <c r="AZ123" i="370"/>
  <c r="BA123" i="370"/>
  <c r="BB123" i="370"/>
  <c r="BC123" i="370"/>
  <c r="BD123" i="370"/>
  <c r="BE123" i="370"/>
  <c r="BF123" i="370"/>
  <c r="BG123" i="370"/>
  <c r="BH123" i="370"/>
  <c r="BI123" i="370"/>
  <c r="BJ123" i="370"/>
  <c r="AT124" i="370"/>
  <c r="AU124" i="370"/>
  <c r="AV124" i="370"/>
  <c r="AW124" i="370"/>
  <c r="AX124" i="370"/>
  <c r="AY124" i="370"/>
  <c r="AZ124" i="370"/>
  <c r="BA124" i="370"/>
  <c r="BB124" i="370"/>
  <c r="BC124" i="370"/>
  <c r="BD124" i="370"/>
  <c r="BE124" i="370"/>
  <c r="BF124" i="370"/>
  <c r="BG124" i="370"/>
  <c r="BH124" i="370"/>
  <c r="BI124" i="370"/>
  <c r="BJ124" i="370"/>
  <c r="AT125" i="370"/>
  <c r="AU125" i="370"/>
  <c r="AV125" i="370"/>
  <c r="AW125" i="370"/>
  <c r="AX125" i="370"/>
  <c r="AY125" i="370"/>
  <c r="AZ125" i="370"/>
  <c r="BA125" i="370"/>
  <c r="BB125" i="370"/>
  <c r="BC125" i="370"/>
  <c r="BD125" i="370"/>
  <c r="BE125" i="370"/>
  <c r="BF125" i="370"/>
  <c r="BG125" i="370"/>
  <c r="BH125" i="370"/>
  <c r="BI125" i="370"/>
  <c r="BJ125" i="370"/>
  <c r="AT126" i="370"/>
  <c r="AU126" i="370"/>
  <c r="AV126" i="370"/>
  <c r="AW126" i="370"/>
  <c r="AX126" i="370"/>
  <c r="AY126" i="370"/>
  <c r="AZ126" i="370"/>
  <c r="BA126" i="370"/>
  <c r="BB126" i="370"/>
  <c r="BC126" i="370"/>
  <c r="BD126" i="370"/>
  <c r="BE126" i="370"/>
  <c r="BF126" i="370"/>
  <c r="BG126" i="370"/>
  <c r="BH126" i="370"/>
  <c r="BI126" i="370"/>
  <c r="BJ126" i="370"/>
  <c r="AT127" i="370"/>
  <c r="AU127" i="370"/>
  <c r="AV127" i="370"/>
  <c r="AW127" i="370"/>
  <c r="AX127" i="370"/>
  <c r="AY127" i="370"/>
  <c r="AZ127" i="370"/>
  <c r="BA127" i="370"/>
  <c r="BB127" i="370"/>
  <c r="BC127" i="370"/>
  <c r="BD127" i="370"/>
  <c r="BE127" i="370"/>
  <c r="BF127" i="370"/>
  <c r="BG127" i="370"/>
  <c r="BH127" i="370"/>
  <c r="BI127" i="370"/>
  <c r="BJ127" i="370"/>
  <c r="AT128" i="370"/>
  <c r="AU128" i="370"/>
  <c r="AV128" i="370"/>
  <c r="AW128" i="370"/>
  <c r="AX128" i="370"/>
  <c r="AY128" i="370"/>
  <c r="AZ128" i="370"/>
  <c r="BA128" i="370"/>
  <c r="BB128" i="370"/>
  <c r="BC128" i="370"/>
  <c r="BD128" i="370"/>
  <c r="BE128" i="370"/>
  <c r="BF128" i="370"/>
  <c r="BG128" i="370"/>
  <c r="BH128" i="370"/>
  <c r="BI128" i="370"/>
  <c r="BJ128" i="370"/>
  <c r="AT129" i="370"/>
  <c r="AU129" i="370"/>
  <c r="AV129" i="370"/>
  <c r="AW129" i="370"/>
  <c r="AX129" i="370"/>
  <c r="AY129" i="370"/>
  <c r="AZ129" i="370"/>
  <c r="BA129" i="370"/>
  <c r="BB129" i="370"/>
  <c r="BC129" i="370"/>
  <c r="BD129" i="370"/>
  <c r="BE129" i="370"/>
  <c r="BF129" i="370"/>
  <c r="BG129" i="370"/>
  <c r="BH129" i="370"/>
  <c r="BI129" i="370"/>
  <c r="BJ129" i="370"/>
  <c r="AT130" i="370"/>
  <c r="AU130" i="370"/>
  <c r="AV130" i="370"/>
  <c r="AW130" i="370"/>
  <c r="AX130" i="370"/>
  <c r="AY130" i="370"/>
  <c r="AZ130" i="370"/>
  <c r="BA130" i="370"/>
  <c r="BB130" i="370"/>
  <c r="BC130" i="370"/>
  <c r="BD130" i="370"/>
  <c r="BE130" i="370"/>
  <c r="BF130" i="370"/>
  <c r="BG130" i="370"/>
  <c r="BH130" i="370"/>
  <c r="BI130" i="370"/>
  <c r="BJ130" i="370"/>
  <c r="AT31" i="370"/>
  <c r="AU31" i="370"/>
  <c r="AV31" i="370"/>
  <c r="AW31" i="370"/>
  <c r="AX31" i="370"/>
  <c r="AY31" i="370"/>
  <c r="AZ31" i="370"/>
  <c r="BA31" i="370"/>
  <c r="BB31" i="370"/>
  <c r="BC31" i="370"/>
  <c r="BD31" i="370"/>
  <c r="BE31" i="370"/>
  <c r="BF31" i="370"/>
  <c r="BG31" i="370"/>
  <c r="BH31" i="370"/>
  <c r="BI31" i="370"/>
  <c r="BJ31" i="370"/>
  <c r="P131" i="370"/>
  <c r="Q131" i="370"/>
  <c r="R131" i="370"/>
  <c r="S131" i="370"/>
  <c r="T131" i="370"/>
  <c r="U131" i="370"/>
  <c r="V131" i="370"/>
  <c r="W131" i="370"/>
  <c r="X131" i="370"/>
  <c r="Y131" i="370"/>
  <c r="Z131" i="370"/>
  <c r="AA131" i="370"/>
  <c r="AB131" i="370"/>
  <c r="AC131" i="370"/>
  <c r="AD131" i="370"/>
  <c r="AE131" i="370"/>
  <c r="AF131" i="370"/>
  <c r="G29" i="370" a="1"/>
  <c r="G29" i="370" s="1"/>
  <c r="C58" i="1"/>
  <c r="G30" i="370" s="1" a="1"/>
  <c r="AH2" i="370"/>
  <c r="AI1" i="370"/>
  <c r="AH1" i="370"/>
  <c r="P29" i="474"/>
  <c r="P29" i="472"/>
  <c r="X131" i="475"/>
  <c r="T131" i="475"/>
  <c r="S131" i="475"/>
  <c r="R131" i="475"/>
  <c r="Q131" i="475"/>
  <c r="O131" i="475"/>
  <c r="N131" i="475"/>
  <c r="M131" i="475"/>
  <c r="L131" i="475"/>
  <c r="K131" i="475"/>
  <c r="J131" i="475"/>
  <c r="I131" i="475"/>
  <c r="H131" i="475"/>
  <c r="X131" i="474"/>
  <c r="T131" i="474"/>
  <c r="S131" i="474"/>
  <c r="R131" i="474"/>
  <c r="Q131" i="474"/>
  <c r="O131" i="474"/>
  <c r="N131" i="474"/>
  <c r="M131" i="474"/>
  <c r="L131" i="474"/>
  <c r="K131" i="474"/>
  <c r="J131" i="474"/>
  <c r="I131" i="474"/>
  <c r="G131" i="474"/>
  <c r="Y131" i="473"/>
  <c r="U131" i="473"/>
  <c r="T131" i="473"/>
  <c r="S131" i="473"/>
  <c r="R131" i="473"/>
  <c r="Q131" i="473"/>
  <c r="O131" i="473"/>
  <c r="L131" i="473"/>
  <c r="J131" i="473"/>
  <c r="X131" i="472"/>
  <c r="T131" i="472"/>
  <c r="S131" i="472"/>
  <c r="R131" i="472"/>
  <c r="Q131" i="472"/>
  <c r="O131" i="472"/>
  <c r="N131" i="472"/>
  <c r="M131" i="472"/>
  <c r="L131" i="472"/>
  <c r="K131" i="472"/>
  <c r="J131" i="472"/>
  <c r="I131" i="472"/>
  <c r="H131" i="469"/>
  <c r="I131" i="469"/>
  <c r="J131" i="469"/>
  <c r="K131" i="469"/>
  <c r="L131" i="469"/>
  <c r="M131" i="469"/>
  <c r="N131" i="469"/>
  <c r="O131" i="469"/>
  <c r="P131" i="469"/>
  <c r="Q131" i="469"/>
  <c r="R131" i="469"/>
  <c r="S131" i="469"/>
  <c r="T131" i="469"/>
  <c r="X131" i="469"/>
  <c r="B32" i="477"/>
  <c r="B33" i="477"/>
  <c r="B34" i="477"/>
  <c r="B35" i="477"/>
  <c r="B36" i="477"/>
  <c r="B37" i="477"/>
  <c r="B38" i="477"/>
  <c r="B39" i="477"/>
  <c r="B40" i="477"/>
  <c r="B41" i="477"/>
  <c r="B42" i="477"/>
  <c r="B43" i="477"/>
  <c r="B44" i="477"/>
  <c r="B45" i="477"/>
  <c r="B46" i="477"/>
  <c r="B47" i="477"/>
  <c r="B48" i="477"/>
  <c r="B49" i="477"/>
  <c r="B50" i="477"/>
  <c r="B51" i="477"/>
  <c r="B52" i="477"/>
  <c r="B53" i="477"/>
  <c r="B54" i="477"/>
  <c r="B55" i="477"/>
  <c r="B56" i="477"/>
  <c r="B57" i="477"/>
  <c r="B58" i="477"/>
  <c r="B59" i="477"/>
  <c r="B60" i="477"/>
  <c r="B61" i="477"/>
  <c r="B62" i="477"/>
  <c r="B63" i="477"/>
  <c r="B64" i="477"/>
  <c r="B65" i="477"/>
  <c r="B66" i="477"/>
  <c r="B67" i="477"/>
  <c r="B68" i="477"/>
  <c r="B69" i="477"/>
  <c r="B70" i="477"/>
  <c r="B71" i="477"/>
  <c r="B72" i="477"/>
  <c r="B73" i="477"/>
  <c r="B74" i="477"/>
  <c r="B75" i="477"/>
  <c r="B76" i="477"/>
  <c r="B77" i="477"/>
  <c r="B78" i="477"/>
  <c r="B79" i="477"/>
  <c r="B80" i="477"/>
  <c r="B81" i="477"/>
  <c r="B82" i="477"/>
  <c r="B83" i="477"/>
  <c r="B84" i="477"/>
  <c r="B85" i="477"/>
  <c r="B86" i="477"/>
  <c r="B87" i="477"/>
  <c r="B88" i="477"/>
  <c r="B89" i="477"/>
  <c r="B90" i="477"/>
  <c r="B91" i="477"/>
  <c r="B92" i="477"/>
  <c r="B93" i="477"/>
  <c r="B94" i="477"/>
  <c r="B95" i="477"/>
  <c r="B96" i="477"/>
  <c r="B97" i="477"/>
  <c r="B98" i="477"/>
  <c r="B99" i="477"/>
  <c r="B100" i="477"/>
  <c r="B101" i="477"/>
  <c r="B102" i="477"/>
  <c r="B103" i="477"/>
  <c r="B104" i="477"/>
  <c r="B105" i="477"/>
  <c r="B106" i="477"/>
  <c r="B107" i="477"/>
  <c r="B108" i="477"/>
  <c r="B109" i="477"/>
  <c r="B110" i="477"/>
  <c r="B111" i="477"/>
  <c r="B112" i="477"/>
  <c r="B113" i="477"/>
  <c r="B114" i="477"/>
  <c r="B115" i="477"/>
  <c r="B116" i="477"/>
  <c r="B117" i="477"/>
  <c r="B118" i="477"/>
  <c r="B119" i="477"/>
  <c r="B120" i="477"/>
  <c r="B121" i="477"/>
  <c r="B122" i="477"/>
  <c r="B123" i="477"/>
  <c r="B124" i="477"/>
  <c r="B125" i="477"/>
  <c r="B126" i="477"/>
  <c r="B127" i="477"/>
  <c r="B128" i="477"/>
  <c r="B129" i="477"/>
  <c r="B130" i="477"/>
  <c r="BP130" i="477"/>
  <c r="AI130" i="477"/>
  <c r="BV130" i="477"/>
  <c r="BT129" i="477"/>
  <c r="BT128" i="477"/>
  <c r="BP128" i="477"/>
  <c r="AI128" i="477"/>
  <c r="BV128" i="477"/>
  <c r="BT127" i="477"/>
  <c r="BT126" i="477"/>
  <c r="BP126" i="477"/>
  <c r="AI126" i="477"/>
  <c r="BV126" i="477"/>
  <c r="BT125" i="477"/>
  <c r="BT124" i="477"/>
  <c r="BP124" i="477"/>
  <c r="AI124" i="477"/>
  <c r="BV124" i="477"/>
  <c r="BT123" i="477"/>
  <c r="BT122" i="477"/>
  <c r="BP122" i="477"/>
  <c r="AI122" i="477"/>
  <c r="BV122" i="477"/>
  <c r="BN121" i="477"/>
  <c r="BV121" i="477"/>
  <c r="BT120" i="477"/>
  <c r="BP120" i="477"/>
  <c r="AI120" i="477"/>
  <c r="BV120" i="477"/>
  <c r="BN119" i="477"/>
  <c r="BV119" i="477"/>
  <c r="BT118" i="477"/>
  <c r="BP118" i="477"/>
  <c r="AI118" i="477"/>
  <c r="BV118" i="477"/>
  <c r="BR117" i="477"/>
  <c r="BN117" i="477"/>
  <c r="BV117" i="477"/>
  <c r="BP116" i="477"/>
  <c r="AI116" i="477"/>
  <c r="BV115" i="477"/>
  <c r="BT115" i="477"/>
  <c r="BR115" i="477"/>
  <c r="BN115" i="477"/>
  <c r="AI115" i="477"/>
  <c r="BV114" i="477"/>
  <c r="BT114" i="477"/>
  <c r="BR114" i="477"/>
  <c r="BN114" i="477"/>
  <c r="AI114" i="477"/>
  <c r="BV113" i="477"/>
  <c r="BQ113" i="477"/>
  <c r="BM113" i="477"/>
  <c r="AJ113" i="477"/>
  <c r="BR113" i="477"/>
  <c r="BT112" i="477"/>
  <c r="BS112" i="477"/>
  <c r="BP112" i="477"/>
  <c r="BO112" i="477"/>
  <c r="AI112" i="477"/>
  <c r="BV112" i="477"/>
  <c r="BU111" i="477"/>
  <c r="BR111" i="477"/>
  <c r="BQ111" i="477"/>
  <c r="BM111" i="477"/>
  <c r="AJ111" i="477"/>
  <c r="BT110" i="477"/>
  <c r="BS110" i="477"/>
  <c r="BP110" i="477"/>
  <c r="BO110" i="477"/>
  <c r="AI110" i="477"/>
  <c r="BV110" i="477"/>
  <c r="BU109" i="477"/>
  <c r="BQ109" i="477"/>
  <c r="BM109" i="477"/>
  <c r="AJ109" i="477"/>
  <c r="BR109" i="477"/>
  <c r="BT108" i="477"/>
  <c r="BS108" i="477"/>
  <c r="BP108" i="477"/>
  <c r="BO108" i="477"/>
  <c r="AI108" i="477"/>
  <c r="BV108" i="477"/>
  <c r="BU107" i="477"/>
  <c r="BQ107" i="477"/>
  <c r="BM107" i="477"/>
  <c r="AJ107" i="477"/>
  <c r="BV107" i="477"/>
  <c r="BO106" i="477"/>
  <c r="BR106" i="477"/>
  <c r="BU105" i="477"/>
  <c r="BT105" i="477"/>
  <c r="BR105" i="477"/>
  <c r="BP105" i="477"/>
  <c r="BN105" i="477"/>
  <c r="BM105" i="477"/>
  <c r="AJ105" i="477"/>
  <c r="BR104" i="477"/>
  <c r="BV104" i="477"/>
  <c r="BV103" i="477"/>
  <c r="BR103" i="477"/>
  <c r="BQ103" i="477"/>
  <c r="BP103" i="477"/>
  <c r="AI103" i="477"/>
  <c r="BO102" i="477"/>
  <c r="BS102" i="477"/>
  <c r="BU101" i="477"/>
  <c r="BT101" i="477"/>
  <c r="BR101" i="477"/>
  <c r="BP101" i="477"/>
  <c r="BN101" i="477"/>
  <c r="BM101" i="477"/>
  <c r="AJ101" i="477"/>
  <c r="BV99" i="477"/>
  <c r="BU99" i="477"/>
  <c r="BQ99" i="477"/>
  <c r="BP99" i="477"/>
  <c r="BM99" i="477"/>
  <c r="AJ99" i="477"/>
  <c r="BS97" i="477"/>
  <c r="BN97" i="477"/>
  <c r="AI97" i="477"/>
  <c r="BV97" i="477"/>
  <c r="BT96" i="477"/>
  <c r="BR96" i="477"/>
  <c r="BN96" i="477"/>
  <c r="BM96" i="477"/>
  <c r="AJ96" i="477"/>
  <c r="BU96" i="477"/>
  <c r="BV95" i="477"/>
  <c r="BT95" i="477"/>
  <c r="BS95" i="477"/>
  <c r="BP95" i="477"/>
  <c r="BO95" i="477"/>
  <c r="BN95" i="477"/>
  <c r="AI95" i="477"/>
  <c r="BV94" i="477"/>
  <c r="BQ94" i="477"/>
  <c r="AI94" i="477"/>
  <c r="BN93" i="477"/>
  <c r="AI93" i="477"/>
  <c r="BT92" i="477"/>
  <c r="BR92" i="477"/>
  <c r="BN92" i="477"/>
  <c r="BM92" i="477"/>
  <c r="AJ92" i="477"/>
  <c r="BU92" i="477"/>
  <c r="BV91" i="477"/>
  <c r="BT91" i="477"/>
  <c r="BS91" i="477"/>
  <c r="BP91" i="477"/>
  <c r="BO91" i="477"/>
  <c r="BN91" i="477"/>
  <c r="AI91" i="477"/>
  <c r="BV90" i="477"/>
  <c r="BU90" i="477"/>
  <c r="BQ90" i="477"/>
  <c r="BP90" i="477"/>
  <c r="AI90" i="477"/>
  <c r="BR90" i="477"/>
  <c r="BU89" i="477"/>
  <c r="BT88" i="477"/>
  <c r="BS88" i="477"/>
  <c r="BP88" i="477"/>
  <c r="BO88" i="477"/>
  <c r="AI88" i="477"/>
  <c r="BV88" i="477"/>
  <c r="BR87" i="477"/>
  <c r="AJ87" i="477"/>
  <c r="BU87" i="477"/>
  <c r="BT86" i="477"/>
  <c r="BS86" i="477"/>
  <c r="BP86" i="477"/>
  <c r="BO86" i="477"/>
  <c r="AI86" i="477"/>
  <c r="BV86" i="477"/>
  <c r="BU85" i="477"/>
  <c r="BT84" i="477"/>
  <c r="BS84" i="477"/>
  <c r="BP84" i="477"/>
  <c r="BO84" i="477"/>
  <c r="AI84" i="477"/>
  <c r="BV84" i="477"/>
  <c r="BR83" i="477"/>
  <c r="AJ83" i="477"/>
  <c r="BU83" i="477"/>
  <c r="BS82" i="477"/>
  <c r="BU81" i="477"/>
  <c r="BT81" i="477"/>
  <c r="BR81" i="477"/>
  <c r="BP81" i="477"/>
  <c r="BN81" i="477"/>
  <c r="BM81" i="477"/>
  <c r="AJ81" i="477"/>
  <c r="BV80" i="477"/>
  <c r="BT80" i="477"/>
  <c r="BP80" i="477"/>
  <c r="BO80" i="477"/>
  <c r="BS80" i="477"/>
  <c r="BU79" i="477"/>
  <c r="BP79" i="477"/>
  <c r="BT79" i="477"/>
  <c r="BV78" i="477"/>
  <c r="BU77" i="477"/>
  <c r="BT77" i="477"/>
  <c r="BR77" i="477"/>
  <c r="BP77" i="477"/>
  <c r="BN77" i="477"/>
  <c r="BM77" i="477"/>
  <c r="AJ77" i="477"/>
  <c r="BV76" i="477"/>
  <c r="BT76" i="477"/>
  <c r="BP76" i="477"/>
  <c r="BO76" i="477"/>
  <c r="BS76" i="477"/>
  <c r="BU75" i="477"/>
  <c r="BP75" i="477"/>
  <c r="BT75" i="477"/>
  <c r="BV74" i="477"/>
  <c r="BU73" i="477"/>
  <c r="BT73" i="477"/>
  <c r="BR73" i="477"/>
  <c r="BP73" i="477"/>
  <c r="BN73" i="477"/>
  <c r="BM73" i="477"/>
  <c r="AJ73" i="477"/>
  <c r="BV72" i="477"/>
  <c r="BT72" i="477"/>
  <c r="BP72" i="477"/>
  <c r="BO72" i="477"/>
  <c r="BS72" i="477"/>
  <c r="BU71" i="477"/>
  <c r="BP71" i="477"/>
  <c r="BT71" i="477"/>
  <c r="BU69" i="477"/>
  <c r="BT69" i="477"/>
  <c r="BR69" i="477"/>
  <c r="BP69" i="477"/>
  <c r="BN69" i="477"/>
  <c r="BM69" i="477"/>
  <c r="AJ69" i="477"/>
  <c r="BV68" i="477"/>
  <c r="BT68" i="477"/>
  <c r="BP68" i="477"/>
  <c r="BO68" i="477"/>
  <c r="BS68" i="477"/>
  <c r="BU67" i="477"/>
  <c r="BP67" i="477"/>
  <c r="BT67" i="477"/>
  <c r="BR66" i="477"/>
  <c r="BU65" i="477"/>
  <c r="BT65" i="477"/>
  <c r="BR65" i="477"/>
  <c r="BP65" i="477"/>
  <c r="BN65" i="477"/>
  <c r="BM65" i="477"/>
  <c r="AJ65" i="477"/>
  <c r="BV64" i="477"/>
  <c r="BT64" i="477"/>
  <c r="BR64" i="477"/>
  <c r="BP64" i="477"/>
  <c r="BO64" i="477"/>
  <c r="BM64" i="477"/>
  <c r="AJ64" i="477"/>
  <c r="AI64" i="477"/>
  <c r="BU63" i="477"/>
  <c r="BM63" i="477"/>
  <c r="AJ63" i="477"/>
  <c r="BR63" i="477"/>
  <c r="BU62" i="477"/>
  <c r="BT62" i="477"/>
  <c r="BS62" i="477"/>
  <c r="BQ62" i="477"/>
  <c r="BP62" i="477"/>
  <c r="BO62" i="477"/>
  <c r="BM62" i="477"/>
  <c r="AJ62" i="477"/>
  <c r="AI62" i="477"/>
  <c r="BV62" i="477"/>
  <c r="BU61" i="477"/>
  <c r="BO61" i="477"/>
  <c r="BS61" i="477"/>
  <c r="BU60" i="477"/>
  <c r="BT60" i="477"/>
  <c r="BS60" i="477"/>
  <c r="BQ60" i="477"/>
  <c r="BP60" i="477"/>
  <c r="BO60" i="477"/>
  <c r="BM60" i="477"/>
  <c r="AJ60" i="477"/>
  <c r="AI60" i="477"/>
  <c r="BV60" i="477"/>
  <c r="BU59" i="477"/>
  <c r="BO59" i="477"/>
  <c r="BS59" i="477"/>
  <c r="BU58" i="477"/>
  <c r="BT58" i="477"/>
  <c r="BS58" i="477"/>
  <c r="BQ58" i="477"/>
  <c r="BP58" i="477"/>
  <c r="BO58" i="477"/>
  <c r="BM58" i="477"/>
  <c r="AJ58" i="477"/>
  <c r="AI58" i="477"/>
  <c r="BV58" i="477"/>
  <c r="BU57" i="477"/>
  <c r="BO57" i="477"/>
  <c r="BS57" i="477"/>
  <c r="BU56" i="477"/>
  <c r="BT56" i="477"/>
  <c r="BS56" i="477"/>
  <c r="BQ56" i="477"/>
  <c r="BP56" i="477"/>
  <c r="BO56" i="477"/>
  <c r="BM56" i="477"/>
  <c r="AJ56" i="477"/>
  <c r="AI56" i="477"/>
  <c r="BV56" i="477"/>
  <c r="BU55" i="477"/>
  <c r="BO55" i="477"/>
  <c r="BS55" i="477"/>
  <c r="BU54" i="477"/>
  <c r="BT54" i="477"/>
  <c r="BS54" i="477"/>
  <c r="BQ54" i="477"/>
  <c r="BP54" i="477"/>
  <c r="BO54" i="477"/>
  <c r="BM54" i="477"/>
  <c r="AJ54" i="477"/>
  <c r="AI54" i="477"/>
  <c r="BV54" i="477"/>
  <c r="BU53" i="477"/>
  <c r="BO53" i="477"/>
  <c r="BS53" i="477"/>
  <c r="BU52" i="477"/>
  <c r="BT52" i="477"/>
  <c r="BS52" i="477"/>
  <c r="BQ52" i="477"/>
  <c r="BP52" i="477"/>
  <c r="BO52" i="477"/>
  <c r="BM52" i="477"/>
  <c r="AJ52" i="477"/>
  <c r="AI52" i="477"/>
  <c r="BV52" i="477"/>
  <c r="BU51" i="477"/>
  <c r="BO51" i="477"/>
  <c r="BS51" i="477"/>
  <c r="BU50" i="477"/>
  <c r="BT50" i="477"/>
  <c r="BS50" i="477"/>
  <c r="BQ50" i="477"/>
  <c r="BP50" i="477"/>
  <c r="BO50" i="477"/>
  <c r="BM50" i="477"/>
  <c r="AJ50" i="477"/>
  <c r="AI50" i="477"/>
  <c r="BV50" i="477"/>
  <c r="BU49" i="477"/>
  <c r="BO49" i="477"/>
  <c r="BS49" i="477"/>
  <c r="BU48" i="477"/>
  <c r="BT48" i="477"/>
  <c r="BS48" i="477"/>
  <c r="BQ48" i="477"/>
  <c r="BP48" i="477"/>
  <c r="BO48" i="477"/>
  <c r="BM48" i="477"/>
  <c r="AJ48" i="477"/>
  <c r="AI48" i="477"/>
  <c r="BV48" i="477"/>
  <c r="BU47" i="477"/>
  <c r="BO47" i="477"/>
  <c r="BS47" i="477"/>
  <c r="BU46" i="477"/>
  <c r="BT46" i="477"/>
  <c r="BS46" i="477"/>
  <c r="BQ46" i="477"/>
  <c r="BP46" i="477"/>
  <c r="BO46" i="477"/>
  <c r="BM46" i="477"/>
  <c r="AJ46" i="477"/>
  <c r="AI46" i="477"/>
  <c r="BV46" i="477"/>
  <c r="BU45" i="477"/>
  <c r="BO45" i="477"/>
  <c r="BS45" i="477"/>
  <c r="BU44" i="477"/>
  <c r="BT44" i="477"/>
  <c r="BS44" i="477"/>
  <c r="BQ44" i="477"/>
  <c r="BP44" i="477"/>
  <c r="BO44" i="477"/>
  <c r="BM44" i="477"/>
  <c r="AJ44" i="477"/>
  <c r="AI44" i="477"/>
  <c r="BV44" i="477"/>
  <c r="BU43" i="477"/>
  <c r="BO43" i="477"/>
  <c r="BS43" i="477"/>
  <c r="BU42" i="477"/>
  <c r="BT42" i="477"/>
  <c r="BS42" i="477"/>
  <c r="BQ42" i="477"/>
  <c r="BP42" i="477"/>
  <c r="BO42" i="477"/>
  <c r="BM42" i="477"/>
  <c r="AJ42" i="477"/>
  <c r="AI42" i="477"/>
  <c r="BV42" i="477"/>
  <c r="BV41" i="477"/>
  <c r="BU41" i="477"/>
  <c r="AJ41" i="477"/>
  <c r="AI41" i="477"/>
  <c r="BV40" i="477"/>
  <c r="AJ39" i="477"/>
  <c r="AI39" i="477"/>
  <c r="AJ37" i="477"/>
  <c r="AI37" i="477"/>
  <c r="AJ35" i="477"/>
  <c r="AI35" i="477"/>
  <c r="AJ33" i="477"/>
  <c r="AI33" i="477"/>
  <c r="B31" i="477"/>
  <c r="BV30" i="477"/>
  <c r="BV33" i="477" s="1"/>
  <c r="BU30" i="477"/>
  <c r="BU33" i="477" s="1"/>
  <c r="BT30" i="477"/>
  <c r="BT33" i="477" s="1"/>
  <c r="BS30" i="477"/>
  <c r="BS34" i="477" s="1"/>
  <c r="BR30" i="477"/>
  <c r="BR34" i="477" s="1"/>
  <c r="BQ30" i="477"/>
  <c r="BQ33" i="477" s="1"/>
  <c r="BP30" i="477"/>
  <c r="BP31" i="477" s="1"/>
  <c r="BO30" i="477"/>
  <c r="BN30" i="477"/>
  <c r="BN34" i="477" s="1"/>
  <c r="BM30" i="477"/>
  <c r="BM33" i="477" s="1"/>
  <c r="AE27" i="477"/>
  <c r="Y27" i="477"/>
  <c r="W27" i="477"/>
  <c r="V27" i="477"/>
  <c r="U27" i="477"/>
  <c r="T27" i="477"/>
  <c r="S27" i="477"/>
  <c r="R27" i="477"/>
  <c r="Q27" i="477"/>
  <c r="P27" i="477"/>
  <c r="M27" i="477"/>
  <c r="K27" i="477"/>
  <c r="J27" i="477"/>
  <c r="I27" i="477"/>
  <c r="H27" i="477"/>
  <c r="AE26" i="477"/>
  <c r="Y26" i="477"/>
  <c r="W26" i="477"/>
  <c r="V26" i="477"/>
  <c r="U26" i="477"/>
  <c r="T26" i="477"/>
  <c r="S26" i="477"/>
  <c r="R26" i="477"/>
  <c r="Q26" i="477"/>
  <c r="P26" i="477"/>
  <c r="M26" i="477"/>
  <c r="K26" i="477"/>
  <c r="J26" i="477"/>
  <c r="I26" i="477"/>
  <c r="H26" i="477"/>
  <c r="F26" i="477"/>
  <c r="AF25" i="477"/>
  <c r="AE25" i="477"/>
  <c r="Z25" i="477"/>
  <c r="Y25" i="477"/>
  <c r="X25" i="477"/>
  <c r="W25" i="477"/>
  <c r="V25" i="477"/>
  <c r="U25" i="477"/>
  <c r="T25" i="477"/>
  <c r="S25" i="477"/>
  <c r="R25" i="477"/>
  <c r="Q25" i="477"/>
  <c r="P25" i="477"/>
  <c r="M25" i="477"/>
  <c r="K25" i="477"/>
  <c r="J25" i="477"/>
  <c r="I25" i="477"/>
  <c r="H25" i="477"/>
  <c r="AJ3" i="477"/>
  <c r="AF3" i="477"/>
  <c r="AS2" i="477"/>
  <c r="AR2" i="477"/>
  <c r="AQ2" i="477"/>
  <c r="AO2" i="477"/>
  <c r="AN2" i="477"/>
  <c r="AM2" i="477"/>
  <c r="AL2" i="477"/>
  <c r="AG2" i="477"/>
  <c r="AF2" i="477"/>
  <c r="B1" i="477"/>
  <c r="BV36" i="477" l="1"/>
  <c r="BP37" i="477"/>
  <c r="BV37" i="477"/>
  <c r="BN38" i="477"/>
  <c r="BV38" i="477"/>
  <c r="BV39" i="477"/>
  <c r="BT37" i="477"/>
  <c r="BS38" i="477"/>
  <c r="BT39" i="477"/>
  <c r="BM37" i="477"/>
  <c r="BU37" i="477"/>
  <c r="BM39" i="477"/>
  <c r="BU39" i="477"/>
  <c r="BP39" i="477"/>
  <c r="BQ37" i="477"/>
  <c r="BR38" i="477"/>
  <c r="BQ39" i="477"/>
  <c r="W5" i="477"/>
  <c r="BM41" i="477"/>
  <c r="BT41" i="477"/>
  <c r="BP41" i="477"/>
  <c r="BQ41" i="477"/>
  <c r="AU2" i="477"/>
  <c r="BV34" i="477"/>
  <c r="BM35" i="477"/>
  <c r="BU35" i="477"/>
  <c r="BV35" i="477"/>
  <c r="BP35" i="477"/>
  <c r="BQ35" i="477"/>
  <c r="BT35" i="477"/>
  <c r="BV32" i="477"/>
  <c r="BP33" i="477"/>
  <c r="V29" i="370"/>
  <c r="G30" i="370"/>
  <c r="V30" i="370"/>
  <c r="J30" i="370"/>
  <c r="Z30" i="370"/>
  <c r="N30" i="370"/>
  <c r="AD30" i="370"/>
  <c r="R30" i="370"/>
  <c r="R29" i="370"/>
  <c r="AD29" i="370"/>
  <c r="N29" i="370"/>
  <c r="Z29" i="370"/>
  <c r="J29" i="370"/>
  <c r="AG30" i="370"/>
  <c r="AC30" i="370"/>
  <c r="Y30" i="370"/>
  <c r="U30" i="370"/>
  <c r="Q30" i="370"/>
  <c r="M30" i="370"/>
  <c r="I30" i="370"/>
  <c r="AF30" i="370"/>
  <c r="AB30" i="370"/>
  <c r="X30" i="370"/>
  <c r="T30" i="370"/>
  <c r="P30" i="370"/>
  <c r="L30" i="370"/>
  <c r="H30" i="370"/>
  <c r="AE30" i="370"/>
  <c r="AA30" i="370"/>
  <c r="W30" i="370"/>
  <c r="S30" i="370"/>
  <c r="O30" i="370"/>
  <c r="K30" i="370"/>
  <c r="AG29" i="370"/>
  <c r="AC29" i="370"/>
  <c r="Y29" i="370"/>
  <c r="U29" i="370"/>
  <c r="Q29" i="370"/>
  <c r="M29" i="370"/>
  <c r="I29" i="370"/>
  <c r="AF29" i="370"/>
  <c r="AB29" i="370"/>
  <c r="X29" i="370"/>
  <c r="T29" i="370"/>
  <c r="P29" i="370"/>
  <c r="L29" i="370"/>
  <c r="H29" i="370"/>
  <c r="AE29" i="370"/>
  <c r="AA29" i="370"/>
  <c r="W29" i="370"/>
  <c r="S29" i="370"/>
  <c r="O29" i="370"/>
  <c r="K29" i="370"/>
  <c r="AQ67" i="370"/>
  <c r="AQ57" i="370"/>
  <c r="F44" i="370"/>
  <c r="B44" i="370" s="1"/>
  <c r="F64" i="370"/>
  <c r="B64" i="370" s="1"/>
  <c r="V68" i="474"/>
  <c r="V86" i="472"/>
  <c r="F48" i="370"/>
  <c r="B48" i="370" s="1"/>
  <c r="BU31" i="477"/>
  <c r="F50" i="370"/>
  <c r="B50" i="370" s="1"/>
  <c r="V47" i="472"/>
  <c r="F62" i="370"/>
  <c r="B62" i="370" s="1"/>
  <c r="F108" i="370"/>
  <c r="B108" i="370" s="1"/>
  <c r="V112" i="474"/>
  <c r="AJ31" i="477"/>
  <c r="BM31" i="477"/>
  <c r="BT31" i="477"/>
  <c r="BS32" i="477"/>
  <c r="BT34" i="477"/>
  <c r="BP34" i="477"/>
  <c r="AI34" i="477"/>
  <c r="BU34" i="477"/>
  <c r="BQ34" i="477"/>
  <c r="BM34" i="477"/>
  <c r="AJ34" i="477"/>
  <c r="BO34" i="477"/>
  <c r="BS36" i="477"/>
  <c r="BT38" i="477"/>
  <c r="BP38" i="477"/>
  <c r="AI38" i="477"/>
  <c r="BU38" i="477"/>
  <c r="BQ38" i="477"/>
  <c r="BM38" i="477"/>
  <c r="AJ38" i="477"/>
  <c r="BO38" i="477"/>
  <c r="BS40" i="477"/>
  <c r="BN31" i="477"/>
  <c r="BN32" i="477"/>
  <c r="BN36" i="477"/>
  <c r="BN40" i="477"/>
  <c r="BT32" i="477"/>
  <c r="BP32" i="477"/>
  <c r="AI32" i="477"/>
  <c r="BU32" i="477"/>
  <c r="BQ32" i="477"/>
  <c r="BM32" i="477"/>
  <c r="AJ32" i="477"/>
  <c r="BO32" i="477"/>
  <c r="BT36" i="477"/>
  <c r="BP36" i="477"/>
  <c r="AI36" i="477"/>
  <c r="BU36" i="477"/>
  <c r="BQ36" i="477"/>
  <c r="BM36" i="477"/>
  <c r="AJ36" i="477"/>
  <c r="BO36" i="477"/>
  <c r="BT40" i="477"/>
  <c r="BP40" i="477"/>
  <c r="AI40" i="477"/>
  <c r="BU40" i="477"/>
  <c r="BQ40" i="477"/>
  <c r="BM40" i="477"/>
  <c r="AJ40" i="477"/>
  <c r="BO40" i="477"/>
  <c r="BV31" i="477"/>
  <c r="BR31" i="477"/>
  <c r="BS31" i="477"/>
  <c r="BO31" i="477"/>
  <c r="AI31" i="477"/>
  <c r="BQ31" i="477"/>
  <c r="BR32" i="477"/>
  <c r="BR36" i="477"/>
  <c r="BR40" i="477"/>
  <c r="BO33" i="477"/>
  <c r="BS33" i="477"/>
  <c r="BO35" i="477"/>
  <c r="BS35" i="477"/>
  <c r="BO37" i="477"/>
  <c r="BS37" i="477"/>
  <c r="BO39" i="477"/>
  <c r="BS39" i="477"/>
  <c r="BO41" i="477"/>
  <c r="BS41" i="477"/>
  <c r="BN43" i="477"/>
  <c r="BN45" i="477"/>
  <c r="BN47" i="477"/>
  <c r="BN49" i="477"/>
  <c r="BN51" i="477"/>
  <c r="BN53" i="477"/>
  <c r="BN55" i="477"/>
  <c r="BN57" i="477"/>
  <c r="BN59" i="477"/>
  <c r="BN61" i="477"/>
  <c r="BT43" i="477"/>
  <c r="BP43" i="477"/>
  <c r="AI43" i="477"/>
  <c r="BQ43" i="477"/>
  <c r="BV43" i="477"/>
  <c r="BT45" i="477"/>
  <c r="BP45" i="477"/>
  <c r="AI45" i="477"/>
  <c r="BQ45" i="477"/>
  <c r="BV45" i="477"/>
  <c r="BT47" i="477"/>
  <c r="BP47" i="477"/>
  <c r="AI47" i="477"/>
  <c r="BQ47" i="477"/>
  <c r="BV47" i="477"/>
  <c r="BT49" i="477"/>
  <c r="BP49" i="477"/>
  <c r="AI49" i="477"/>
  <c r="BQ49" i="477"/>
  <c r="BV49" i="477"/>
  <c r="BT51" i="477"/>
  <c r="BP51" i="477"/>
  <c r="AI51" i="477"/>
  <c r="BQ51" i="477"/>
  <c r="BV51" i="477"/>
  <c r="BT53" i="477"/>
  <c r="BP53" i="477"/>
  <c r="AI53" i="477"/>
  <c r="BQ53" i="477"/>
  <c r="BV53" i="477"/>
  <c r="BT55" i="477"/>
  <c r="BP55" i="477"/>
  <c r="AI55" i="477"/>
  <c r="BQ55" i="477"/>
  <c r="BV55" i="477"/>
  <c r="BT57" i="477"/>
  <c r="BP57" i="477"/>
  <c r="AI57" i="477"/>
  <c r="BQ57" i="477"/>
  <c r="BV57" i="477"/>
  <c r="BT59" i="477"/>
  <c r="BP59" i="477"/>
  <c r="AI59" i="477"/>
  <c r="BQ59" i="477"/>
  <c r="BV59" i="477"/>
  <c r="BT61" i="477"/>
  <c r="BP61" i="477"/>
  <c r="AI61" i="477"/>
  <c r="BQ61" i="477"/>
  <c r="BV61" i="477"/>
  <c r="BS63" i="477"/>
  <c r="BO63" i="477"/>
  <c r="V63" i="474"/>
  <c r="BT63" i="477"/>
  <c r="BP63" i="477"/>
  <c r="AI63" i="477"/>
  <c r="BN63" i="477"/>
  <c r="BV63" i="477"/>
  <c r="BU70" i="477"/>
  <c r="BQ70" i="477"/>
  <c r="BM70" i="477"/>
  <c r="AJ70" i="477"/>
  <c r="BT70" i="477"/>
  <c r="BO70" i="477"/>
  <c r="BS70" i="477"/>
  <c r="BN70" i="477"/>
  <c r="AI70" i="477"/>
  <c r="V70" i="472"/>
  <c r="BV70" i="477"/>
  <c r="BP70" i="477"/>
  <c r="BN33" i="477"/>
  <c r="BR33" i="477"/>
  <c r="BN35" i="477"/>
  <c r="BR35" i="477"/>
  <c r="BN37" i="477"/>
  <c r="BR37" i="477"/>
  <c r="BN39" i="477"/>
  <c r="BR39" i="477"/>
  <c r="BN41" i="477"/>
  <c r="BR41" i="477"/>
  <c r="AJ43" i="477"/>
  <c r="BM43" i="477"/>
  <c r="BR43" i="477"/>
  <c r="AJ45" i="477"/>
  <c r="BM45" i="477"/>
  <c r="BR45" i="477"/>
  <c r="AJ47" i="477"/>
  <c r="BM47" i="477"/>
  <c r="BR47" i="477"/>
  <c r="AJ49" i="477"/>
  <c r="BM49" i="477"/>
  <c r="BR49" i="477"/>
  <c r="AJ51" i="477"/>
  <c r="BM51" i="477"/>
  <c r="BR51" i="477"/>
  <c r="V53" i="474"/>
  <c r="AJ53" i="477"/>
  <c r="BM53" i="477"/>
  <c r="BR53" i="477"/>
  <c r="F55" i="370"/>
  <c r="B55" i="370" s="1"/>
  <c r="AJ55" i="477"/>
  <c r="BM55" i="477"/>
  <c r="BR55" i="477"/>
  <c r="U57" i="469"/>
  <c r="AJ57" i="477"/>
  <c r="BM57" i="477"/>
  <c r="BR57" i="477"/>
  <c r="AJ59" i="477"/>
  <c r="BM59" i="477"/>
  <c r="BR59" i="477"/>
  <c r="AJ61" i="477"/>
  <c r="BM61" i="477"/>
  <c r="BR61" i="477"/>
  <c r="BQ63" i="477"/>
  <c r="BU66" i="477"/>
  <c r="BQ66" i="477"/>
  <c r="BM66" i="477"/>
  <c r="AJ66" i="477"/>
  <c r="BT66" i="477"/>
  <c r="BO66" i="477"/>
  <c r="BS66" i="477"/>
  <c r="BN66" i="477"/>
  <c r="AI66" i="477"/>
  <c r="BV66" i="477"/>
  <c r="BP66" i="477"/>
  <c r="BR70" i="477"/>
  <c r="BN42" i="477"/>
  <c r="BR42" i="477"/>
  <c r="BN44" i="477"/>
  <c r="BR44" i="477"/>
  <c r="BN46" i="477"/>
  <c r="BR46" i="477"/>
  <c r="BN48" i="477"/>
  <c r="BR48" i="477"/>
  <c r="BN50" i="477"/>
  <c r="BR50" i="477"/>
  <c r="BN52" i="477"/>
  <c r="BR52" i="477"/>
  <c r="BN54" i="477"/>
  <c r="BR54" i="477"/>
  <c r="BN56" i="477"/>
  <c r="BR56" i="477"/>
  <c r="BN58" i="477"/>
  <c r="BR58" i="477"/>
  <c r="BN60" i="477"/>
  <c r="BR60" i="477"/>
  <c r="BN62" i="477"/>
  <c r="BR62" i="477"/>
  <c r="BU64" i="477"/>
  <c r="BQ64" i="477"/>
  <c r="BN64" i="477"/>
  <c r="BS64" i="477"/>
  <c r="BS65" i="477"/>
  <c r="BO65" i="477"/>
  <c r="U65" i="469"/>
  <c r="AI65" i="477"/>
  <c r="BQ65" i="477"/>
  <c r="BV65" i="477"/>
  <c r="BN67" i="477"/>
  <c r="AI68" i="477"/>
  <c r="BN68" i="477"/>
  <c r="BS69" i="477"/>
  <c r="BO69" i="477"/>
  <c r="AI69" i="477"/>
  <c r="BQ69" i="477"/>
  <c r="BV69" i="477"/>
  <c r="BN71" i="477"/>
  <c r="AI72" i="477"/>
  <c r="BN72" i="477"/>
  <c r="BS73" i="477"/>
  <c r="BO73" i="477"/>
  <c r="U73" i="469"/>
  <c r="AI73" i="477"/>
  <c r="BQ73" i="477"/>
  <c r="BV73" i="477"/>
  <c r="BP74" i="477"/>
  <c r="BN75" i="477"/>
  <c r="AI76" i="477"/>
  <c r="BN76" i="477"/>
  <c r="BS77" i="477"/>
  <c r="BO77" i="477"/>
  <c r="AI77" i="477"/>
  <c r="BQ77" i="477"/>
  <c r="BV77" i="477"/>
  <c r="BP78" i="477"/>
  <c r="BN79" i="477"/>
  <c r="AI80" i="477"/>
  <c r="BN80" i="477"/>
  <c r="BS81" i="477"/>
  <c r="BO81" i="477"/>
  <c r="F81" i="370"/>
  <c r="B81" i="370" s="1"/>
  <c r="AI81" i="477"/>
  <c r="BQ81" i="477"/>
  <c r="BV81" i="477"/>
  <c r="BQ83" i="477"/>
  <c r="AJ85" i="477"/>
  <c r="BM85" i="477"/>
  <c r="BQ87" i="477"/>
  <c r="AJ89" i="477"/>
  <c r="BM89" i="477"/>
  <c r="BS94" i="477"/>
  <c r="BO94" i="477"/>
  <c r="BU94" i="477"/>
  <c r="BP94" i="477"/>
  <c r="BT94" i="477"/>
  <c r="BN94" i="477"/>
  <c r="BR94" i="477"/>
  <c r="BM94" i="477"/>
  <c r="AJ94" i="477"/>
  <c r="BU74" i="477"/>
  <c r="BQ74" i="477"/>
  <c r="BM74" i="477"/>
  <c r="AJ74" i="477"/>
  <c r="BR74" i="477"/>
  <c r="BU78" i="477"/>
  <c r="BQ78" i="477"/>
  <c r="BM78" i="477"/>
  <c r="AJ78" i="477"/>
  <c r="BR78" i="477"/>
  <c r="BV82" i="477"/>
  <c r="BR82" i="477"/>
  <c r="BN82" i="477"/>
  <c r="BU82" i="477"/>
  <c r="BQ82" i="477"/>
  <c r="BM82" i="477"/>
  <c r="AJ82" i="477"/>
  <c r="BT82" i="477"/>
  <c r="BT85" i="477"/>
  <c r="BP85" i="477"/>
  <c r="AI85" i="477"/>
  <c r="BS85" i="477"/>
  <c r="BO85" i="477"/>
  <c r="BN85" i="477"/>
  <c r="BV85" i="477"/>
  <c r="BT89" i="477"/>
  <c r="BP89" i="477"/>
  <c r="AI89" i="477"/>
  <c r="BS89" i="477"/>
  <c r="BO89" i="477"/>
  <c r="BN89" i="477"/>
  <c r="BV89" i="477"/>
  <c r="BS98" i="477"/>
  <c r="BO98" i="477"/>
  <c r="BU98" i="477"/>
  <c r="BP98" i="477"/>
  <c r="BT98" i="477"/>
  <c r="BN98" i="477"/>
  <c r="BR98" i="477"/>
  <c r="BM98" i="477"/>
  <c r="AJ98" i="477"/>
  <c r="BU100" i="477"/>
  <c r="BQ100" i="477"/>
  <c r="BM100" i="477"/>
  <c r="AJ100" i="477"/>
  <c r="BS100" i="477"/>
  <c r="BN100" i="477"/>
  <c r="AI100" i="477"/>
  <c r="BV100" i="477"/>
  <c r="BO100" i="477"/>
  <c r="BT100" i="477"/>
  <c r="BR100" i="477"/>
  <c r="BP100" i="477"/>
  <c r="BS67" i="477"/>
  <c r="BO67" i="477"/>
  <c r="AI67" i="477"/>
  <c r="BQ67" i="477"/>
  <c r="BV67" i="477"/>
  <c r="V69" i="472"/>
  <c r="BS71" i="477"/>
  <c r="BO71" i="477"/>
  <c r="AI71" i="477"/>
  <c r="BQ71" i="477"/>
  <c r="BV71" i="477"/>
  <c r="V74" i="474"/>
  <c r="AI74" i="477"/>
  <c r="BN74" i="477"/>
  <c r="BS74" i="477"/>
  <c r="BS75" i="477"/>
  <c r="BO75" i="477"/>
  <c r="AI75" i="477"/>
  <c r="BQ75" i="477"/>
  <c r="BV75" i="477"/>
  <c r="F77" i="370"/>
  <c r="B77" i="370" s="1"/>
  <c r="U78" i="469"/>
  <c r="AI78" i="477"/>
  <c r="BN78" i="477"/>
  <c r="BS78" i="477"/>
  <c r="BS79" i="477"/>
  <c r="BO79" i="477"/>
  <c r="AI79" i="477"/>
  <c r="BQ79" i="477"/>
  <c r="BV79" i="477"/>
  <c r="AI82" i="477"/>
  <c r="BO82" i="477"/>
  <c r="BM83" i="477"/>
  <c r="BQ85" i="477"/>
  <c r="BM87" i="477"/>
  <c r="BQ89" i="477"/>
  <c r="AI98" i="477"/>
  <c r="BQ98" i="477"/>
  <c r="AJ67" i="477"/>
  <c r="BM67" i="477"/>
  <c r="BR67" i="477"/>
  <c r="BU68" i="477"/>
  <c r="BQ68" i="477"/>
  <c r="BM68" i="477"/>
  <c r="AJ68" i="477"/>
  <c r="BR68" i="477"/>
  <c r="F71" i="370"/>
  <c r="B71" i="370" s="1"/>
  <c r="AJ71" i="477"/>
  <c r="BM71" i="477"/>
  <c r="BR71" i="477"/>
  <c r="BU72" i="477"/>
  <c r="BQ72" i="477"/>
  <c r="BM72" i="477"/>
  <c r="AJ72" i="477"/>
  <c r="BR72" i="477"/>
  <c r="BO74" i="477"/>
  <c r="BT74" i="477"/>
  <c r="AJ75" i="477"/>
  <c r="BM75" i="477"/>
  <c r="BR75" i="477"/>
  <c r="BU76" i="477"/>
  <c r="BQ76" i="477"/>
  <c r="BM76" i="477"/>
  <c r="AJ76" i="477"/>
  <c r="BR76" i="477"/>
  <c r="BO78" i="477"/>
  <c r="BT78" i="477"/>
  <c r="AJ79" i="477"/>
  <c r="BM79" i="477"/>
  <c r="BR79" i="477"/>
  <c r="BU80" i="477"/>
  <c r="BQ80" i="477"/>
  <c r="BM80" i="477"/>
  <c r="AJ80" i="477"/>
  <c r="BR80" i="477"/>
  <c r="BP82" i="477"/>
  <c r="BT83" i="477"/>
  <c r="BP83" i="477"/>
  <c r="AI83" i="477"/>
  <c r="BS83" i="477"/>
  <c r="BO83" i="477"/>
  <c r="BN83" i="477"/>
  <c r="BV83" i="477"/>
  <c r="BR85" i="477"/>
  <c r="BT87" i="477"/>
  <c r="BP87" i="477"/>
  <c r="AI87" i="477"/>
  <c r="BS87" i="477"/>
  <c r="BO87" i="477"/>
  <c r="F87" i="370"/>
  <c r="B87" i="370" s="1"/>
  <c r="BN87" i="477"/>
  <c r="BV87" i="477"/>
  <c r="BR89" i="477"/>
  <c r="BU93" i="477"/>
  <c r="BQ93" i="477"/>
  <c r="BM93" i="477"/>
  <c r="AJ93" i="477"/>
  <c r="BR93" i="477"/>
  <c r="BV93" i="477"/>
  <c r="BP93" i="477"/>
  <c r="BT93" i="477"/>
  <c r="BO93" i="477"/>
  <c r="V93" i="474"/>
  <c r="BS93" i="477"/>
  <c r="BV98" i="477"/>
  <c r="AJ84" i="477"/>
  <c r="BM84" i="477"/>
  <c r="BQ84" i="477"/>
  <c r="BU84" i="477"/>
  <c r="AJ86" i="477"/>
  <c r="BM86" i="477"/>
  <c r="BQ86" i="477"/>
  <c r="BU86" i="477"/>
  <c r="AJ88" i="477"/>
  <c r="BM88" i="477"/>
  <c r="BQ88" i="477"/>
  <c r="BU88" i="477"/>
  <c r="AJ90" i="477"/>
  <c r="BM90" i="477"/>
  <c r="BU91" i="477"/>
  <c r="BQ91" i="477"/>
  <c r="BM91" i="477"/>
  <c r="AJ91" i="477"/>
  <c r="BR91" i="477"/>
  <c r="BP92" i="477"/>
  <c r="BU95" i="477"/>
  <c r="BQ95" i="477"/>
  <c r="BM95" i="477"/>
  <c r="AJ95" i="477"/>
  <c r="BR95" i="477"/>
  <c r="BP96" i="477"/>
  <c r="U97" i="469"/>
  <c r="BO97" i="477"/>
  <c r="BT97" i="477"/>
  <c r="BS99" i="477"/>
  <c r="BO99" i="477"/>
  <c r="BT99" i="477"/>
  <c r="BN99" i="477"/>
  <c r="AI99" i="477"/>
  <c r="BR99" i="477"/>
  <c r="BR102" i="477"/>
  <c r="BS103" i="477"/>
  <c r="BO103" i="477"/>
  <c r="BT103" i="477"/>
  <c r="BN103" i="477"/>
  <c r="AJ103" i="477"/>
  <c r="BM103" i="477"/>
  <c r="BU103" i="477"/>
  <c r="BT104" i="477"/>
  <c r="BN84" i="477"/>
  <c r="BR84" i="477"/>
  <c r="BN86" i="477"/>
  <c r="BR86" i="477"/>
  <c r="BN88" i="477"/>
  <c r="BR88" i="477"/>
  <c r="BS90" i="477"/>
  <c r="BO90" i="477"/>
  <c r="BN90" i="477"/>
  <c r="BT90" i="477"/>
  <c r="BS92" i="477"/>
  <c r="BO92" i="477"/>
  <c r="F92" i="370"/>
  <c r="B92" i="370" s="1"/>
  <c r="AI92" i="477"/>
  <c r="BQ92" i="477"/>
  <c r="BV92" i="477"/>
  <c r="BS96" i="477"/>
  <c r="BO96" i="477"/>
  <c r="F96" i="370"/>
  <c r="B96" i="370" s="1"/>
  <c r="AI96" i="477"/>
  <c r="BQ96" i="477"/>
  <c r="BV96" i="477"/>
  <c r="BP97" i="477"/>
  <c r="BO104" i="477"/>
  <c r="BU106" i="477"/>
  <c r="BQ106" i="477"/>
  <c r="BM106" i="477"/>
  <c r="AJ106" i="477"/>
  <c r="BS106" i="477"/>
  <c r="BN106" i="477"/>
  <c r="AI106" i="477"/>
  <c r="V106" i="472"/>
  <c r="BV106" i="477"/>
  <c r="BP106" i="477"/>
  <c r="BT106" i="477"/>
  <c r="BU97" i="477"/>
  <c r="BQ97" i="477"/>
  <c r="BM97" i="477"/>
  <c r="AJ97" i="477"/>
  <c r="BR97" i="477"/>
  <c r="BU102" i="477"/>
  <c r="BQ102" i="477"/>
  <c r="BM102" i="477"/>
  <c r="AJ102" i="477"/>
  <c r="BV102" i="477"/>
  <c r="BP102" i="477"/>
  <c r="AI102" i="477"/>
  <c r="BN102" i="477"/>
  <c r="BT102" i="477"/>
  <c r="BU104" i="477"/>
  <c r="BQ104" i="477"/>
  <c r="BM104" i="477"/>
  <c r="AJ104" i="477"/>
  <c r="BS104" i="477"/>
  <c r="BN104" i="477"/>
  <c r="AI104" i="477"/>
  <c r="BP104" i="477"/>
  <c r="BS101" i="477"/>
  <c r="BO101" i="477"/>
  <c r="AI101" i="477"/>
  <c r="BQ101" i="477"/>
  <c r="BV101" i="477"/>
  <c r="BS105" i="477"/>
  <c r="BO105" i="477"/>
  <c r="AI105" i="477"/>
  <c r="BQ105" i="477"/>
  <c r="BV105" i="477"/>
  <c r="V107" i="474"/>
  <c r="BN107" i="477"/>
  <c r="BT111" i="477"/>
  <c r="BP111" i="477"/>
  <c r="AI111" i="477"/>
  <c r="BS111" i="477"/>
  <c r="BO111" i="477"/>
  <c r="BN111" i="477"/>
  <c r="BV111" i="477"/>
  <c r="V105" i="474"/>
  <c r="BT107" i="477"/>
  <c r="BP107" i="477"/>
  <c r="BS107" i="477"/>
  <c r="BO107" i="477"/>
  <c r="AI107" i="477"/>
  <c r="BR107" i="477"/>
  <c r="BT109" i="477"/>
  <c r="BP109" i="477"/>
  <c r="AI109" i="477"/>
  <c r="BS109" i="477"/>
  <c r="BO109" i="477"/>
  <c r="BN109" i="477"/>
  <c r="BV109" i="477"/>
  <c r="BU113" i="477"/>
  <c r="BT113" i="477"/>
  <c r="BP113" i="477"/>
  <c r="AI113" i="477"/>
  <c r="BS113" i="477"/>
  <c r="BO113" i="477"/>
  <c r="BN113" i="477"/>
  <c r="AJ108" i="477"/>
  <c r="BM108" i="477"/>
  <c r="BQ108" i="477"/>
  <c r="BU108" i="477"/>
  <c r="AJ110" i="477"/>
  <c r="BM110" i="477"/>
  <c r="BQ110" i="477"/>
  <c r="BU110" i="477"/>
  <c r="AJ112" i="477"/>
  <c r="BM112" i="477"/>
  <c r="BQ112" i="477"/>
  <c r="BU112" i="477"/>
  <c r="BU114" i="477"/>
  <c r="BQ114" i="477"/>
  <c r="BM114" i="477"/>
  <c r="AJ114" i="477"/>
  <c r="BS114" i="477"/>
  <c r="BO114" i="477"/>
  <c r="BP114" i="477"/>
  <c r="BS115" i="477"/>
  <c r="BO115" i="477"/>
  <c r="BU115" i="477"/>
  <c r="BQ115" i="477"/>
  <c r="BM115" i="477"/>
  <c r="AJ115" i="477"/>
  <c r="BP115" i="477"/>
  <c r="BV116" i="477"/>
  <c r="BR116" i="477"/>
  <c r="BN116" i="477"/>
  <c r="BU116" i="477"/>
  <c r="BQ116" i="477"/>
  <c r="BM116" i="477"/>
  <c r="AJ116" i="477"/>
  <c r="BS116" i="477"/>
  <c r="BO116" i="477"/>
  <c r="BT116" i="477"/>
  <c r="BN108" i="477"/>
  <c r="BR108" i="477"/>
  <c r="BN110" i="477"/>
  <c r="BR110" i="477"/>
  <c r="BN112" i="477"/>
  <c r="BR112" i="477"/>
  <c r="BT117" i="477"/>
  <c r="BP117" i="477"/>
  <c r="AI117" i="477"/>
  <c r="BS117" i="477"/>
  <c r="BO117" i="477"/>
  <c r="BU117" i="477"/>
  <c r="BQ117" i="477"/>
  <c r="BM117" i="477"/>
  <c r="AJ117" i="477"/>
  <c r="BT119" i="477"/>
  <c r="BP119" i="477"/>
  <c r="AI119" i="477"/>
  <c r="BS119" i="477"/>
  <c r="BO119" i="477"/>
  <c r="V119" i="474"/>
  <c r="BU119" i="477"/>
  <c r="BQ119" i="477"/>
  <c r="BM119" i="477"/>
  <c r="AJ119" i="477"/>
  <c r="BT121" i="477"/>
  <c r="BP121" i="477"/>
  <c r="AI121" i="477"/>
  <c r="BS121" i="477"/>
  <c r="BO121" i="477"/>
  <c r="BU121" i="477"/>
  <c r="BQ121" i="477"/>
  <c r="BM121" i="477"/>
  <c r="AJ121" i="477"/>
  <c r="BR119" i="477"/>
  <c r="BR121" i="477"/>
  <c r="V118" i="474"/>
  <c r="BO118" i="477"/>
  <c r="BS118" i="477"/>
  <c r="BO120" i="477"/>
  <c r="BS120" i="477"/>
  <c r="BO122" i="477"/>
  <c r="BS122" i="477"/>
  <c r="AJ123" i="477"/>
  <c r="BM123" i="477"/>
  <c r="BQ123" i="477"/>
  <c r="BU123" i="477"/>
  <c r="BO124" i="477"/>
  <c r="BS124" i="477"/>
  <c r="AJ125" i="477"/>
  <c r="BM125" i="477"/>
  <c r="BQ125" i="477"/>
  <c r="BU125" i="477"/>
  <c r="U126" i="469"/>
  <c r="BO126" i="477"/>
  <c r="BS126" i="477"/>
  <c r="AJ127" i="477"/>
  <c r="BM127" i="477"/>
  <c r="BQ127" i="477"/>
  <c r="BU127" i="477"/>
  <c r="BO128" i="477"/>
  <c r="BS128" i="477"/>
  <c r="AJ129" i="477"/>
  <c r="BM129" i="477"/>
  <c r="BQ129" i="477"/>
  <c r="BU129" i="477"/>
  <c r="BO130" i="477"/>
  <c r="BS130" i="477"/>
  <c r="BN123" i="477"/>
  <c r="BR123" i="477"/>
  <c r="BV123" i="477"/>
  <c r="BN125" i="477"/>
  <c r="BR125" i="477"/>
  <c r="BV125" i="477"/>
  <c r="BN127" i="477"/>
  <c r="BR127" i="477"/>
  <c r="BV127" i="477"/>
  <c r="BN129" i="477"/>
  <c r="BR129" i="477"/>
  <c r="BV129" i="477"/>
  <c r="BT130" i="477"/>
  <c r="AJ118" i="477"/>
  <c r="BM118" i="477"/>
  <c r="BQ118" i="477"/>
  <c r="BU118" i="477"/>
  <c r="AJ120" i="477"/>
  <c r="BM120" i="477"/>
  <c r="BQ120" i="477"/>
  <c r="BU120" i="477"/>
  <c r="AJ122" i="477"/>
  <c r="BM122" i="477"/>
  <c r="BQ122" i="477"/>
  <c r="BU122" i="477"/>
  <c r="V123" i="474"/>
  <c r="BO123" i="477"/>
  <c r="BS123" i="477"/>
  <c r="AJ124" i="477"/>
  <c r="BM124" i="477"/>
  <c r="BQ124" i="477"/>
  <c r="BU124" i="477"/>
  <c r="BO125" i="477"/>
  <c r="BS125" i="477"/>
  <c r="AJ126" i="477"/>
  <c r="BM126" i="477"/>
  <c r="BQ126" i="477"/>
  <c r="BU126" i="477"/>
  <c r="BO127" i="477"/>
  <c r="BS127" i="477"/>
  <c r="AJ128" i="477"/>
  <c r="BM128" i="477"/>
  <c r="BQ128" i="477"/>
  <c r="BU128" i="477"/>
  <c r="V129" i="472"/>
  <c r="BO129" i="477"/>
  <c r="BS129" i="477"/>
  <c r="AJ130" i="477"/>
  <c r="BM130" i="477"/>
  <c r="BQ130" i="477"/>
  <c r="BU130" i="477"/>
  <c r="BN118" i="477"/>
  <c r="BR118" i="477"/>
  <c r="BN120" i="477"/>
  <c r="BR120" i="477"/>
  <c r="BN122" i="477"/>
  <c r="BR122" i="477"/>
  <c r="AI123" i="477"/>
  <c r="BP123" i="477"/>
  <c r="BN124" i="477"/>
  <c r="BR124" i="477"/>
  <c r="AI125" i="477"/>
  <c r="BP125" i="477"/>
  <c r="BN126" i="477"/>
  <c r="BR126" i="477"/>
  <c r="AI127" i="477"/>
  <c r="BP127" i="477"/>
  <c r="BN128" i="477"/>
  <c r="BR128" i="477"/>
  <c r="AI129" i="477"/>
  <c r="BP129" i="477"/>
  <c r="BN130" i="477"/>
  <c r="BR130" i="477"/>
  <c r="AQ42" i="370"/>
  <c r="AQ43" i="370"/>
  <c r="AQ44" i="370"/>
  <c r="AQ52" i="370"/>
  <c r="AQ58" i="370"/>
  <c r="AQ59" i="370"/>
  <c r="AQ60" i="370"/>
  <c r="AQ68" i="370"/>
  <c r="AQ71" i="370"/>
  <c r="AQ73" i="370"/>
  <c r="AQ74" i="370"/>
  <c r="AQ76" i="370"/>
  <c r="AQ79" i="370"/>
  <c r="AQ80" i="370"/>
  <c r="AQ82" i="370"/>
  <c r="AQ83" i="370"/>
  <c r="AQ84" i="370"/>
  <c r="AQ90" i="370"/>
  <c r="AQ91" i="370"/>
  <c r="AQ92" i="370"/>
  <c r="AQ94" i="370"/>
  <c r="AQ96" i="370"/>
  <c r="AQ97" i="370"/>
  <c r="AQ98" i="370"/>
  <c r="AQ99" i="370"/>
  <c r="AQ104" i="370"/>
  <c r="AQ105" i="370"/>
  <c r="AQ106" i="370"/>
  <c r="AQ108" i="370"/>
  <c r="AQ110" i="370"/>
  <c r="AQ112" i="370"/>
  <c r="AQ115" i="370"/>
  <c r="AQ121" i="370"/>
  <c r="AQ122" i="370"/>
  <c r="AQ124" i="370"/>
  <c r="AQ125" i="370"/>
  <c r="AQ126" i="370"/>
  <c r="AQ128" i="370"/>
  <c r="D36" i="522" l="1"/>
  <c r="D36" i="528"/>
  <c r="D36" i="540" s="1"/>
  <c r="D36" i="541" s="1"/>
  <c r="E36" i="531"/>
  <c r="D36" i="472"/>
  <c r="E36" i="474"/>
  <c r="D36" i="474"/>
  <c r="F36" i="473"/>
  <c r="D36" i="473"/>
  <c r="F36" i="538"/>
  <c r="E36" i="538"/>
  <c r="E36" i="528"/>
  <c r="E36" i="540" s="1"/>
  <c r="E36" i="541" s="1"/>
  <c r="D36" i="531"/>
  <c r="E36" i="370"/>
  <c r="F36" i="474"/>
  <c r="E36" i="475"/>
  <c r="D36" i="475"/>
  <c r="E36" i="522"/>
  <c r="C36" i="540"/>
  <c r="C36" i="541" s="1"/>
  <c r="F36" i="472"/>
  <c r="F36" i="475"/>
  <c r="E36" i="469"/>
  <c r="D36" i="469"/>
  <c r="F36" i="469"/>
  <c r="D36" i="538"/>
  <c r="D36" i="527"/>
  <c r="E36" i="527"/>
  <c r="D36" i="370"/>
  <c r="E36" i="473"/>
  <c r="E36" i="472"/>
  <c r="D38" i="538"/>
  <c r="D38" i="522"/>
  <c r="D38" i="531"/>
  <c r="E38" i="528"/>
  <c r="E38" i="540" s="1"/>
  <c r="E38" i="541" s="1"/>
  <c r="D38" i="370"/>
  <c r="E38" i="472"/>
  <c r="F38" i="475"/>
  <c r="U38" i="475" s="1"/>
  <c r="E38" i="469"/>
  <c r="F38" i="473"/>
  <c r="D38" i="527"/>
  <c r="E38" i="527"/>
  <c r="D38" i="472"/>
  <c r="F38" i="469"/>
  <c r="D38" i="474"/>
  <c r="D38" i="473"/>
  <c r="F38" i="538"/>
  <c r="H38" i="538" s="1"/>
  <c r="C38" i="540"/>
  <c r="C38" i="541" s="1"/>
  <c r="E38" i="531"/>
  <c r="E38" i="370"/>
  <c r="E38" i="474"/>
  <c r="D38" i="475"/>
  <c r="F38" i="472"/>
  <c r="E38" i="473"/>
  <c r="F38" i="474"/>
  <c r="U38" i="474" s="1"/>
  <c r="E38" i="522"/>
  <c r="D38" i="528"/>
  <c r="D38" i="540" s="1"/>
  <c r="D38" i="541" s="1"/>
  <c r="E38" i="475"/>
  <c r="E38" i="538"/>
  <c r="D38" i="469"/>
  <c r="C37" i="540"/>
  <c r="C37" i="541" s="1"/>
  <c r="D37" i="531"/>
  <c r="E37" i="472"/>
  <c r="F37" i="469"/>
  <c r="E37" i="469"/>
  <c r="E37" i="522"/>
  <c r="E37" i="538"/>
  <c r="E37" i="531"/>
  <c r="D37" i="472"/>
  <c r="D37" i="474"/>
  <c r="F37" i="473"/>
  <c r="F37" i="538"/>
  <c r="H37" i="538" s="1"/>
  <c r="D37" i="538"/>
  <c r="E37" i="527"/>
  <c r="E37" i="370"/>
  <c r="F37" i="474"/>
  <c r="U37" i="474" s="1"/>
  <c r="E37" i="474"/>
  <c r="D37" i="475"/>
  <c r="D37" i="473"/>
  <c r="D37" i="522"/>
  <c r="E37" i="475"/>
  <c r="E37" i="528"/>
  <c r="E37" i="540" s="1"/>
  <c r="E37" i="541" s="1"/>
  <c r="D37" i="469"/>
  <c r="D37" i="370"/>
  <c r="D37" i="527"/>
  <c r="F37" i="472"/>
  <c r="E37" i="473"/>
  <c r="D37" i="528"/>
  <c r="D37" i="540" s="1"/>
  <c r="D37" i="541" s="1"/>
  <c r="F37" i="475"/>
  <c r="U37" i="475" s="1"/>
  <c r="D39" i="522"/>
  <c r="E39" i="527"/>
  <c r="E39" i="370"/>
  <c r="E39" i="472"/>
  <c r="F39" i="469"/>
  <c r="D39" i="474"/>
  <c r="F39" i="473"/>
  <c r="E39" i="522"/>
  <c r="D39" i="528"/>
  <c r="D39" i="540" s="1"/>
  <c r="D39" i="541" s="1"/>
  <c r="E39" i="531"/>
  <c r="D39" i="472"/>
  <c r="E39" i="474"/>
  <c r="D39" i="475"/>
  <c r="F39" i="538"/>
  <c r="H39" i="538" s="1"/>
  <c r="D39" i="527"/>
  <c r="E39" i="528"/>
  <c r="E39" i="540" s="1"/>
  <c r="E39" i="541" s="1"/>
  <c r="D39" i="370"/>
  <c r="F39" i="474"/>
  <c r="U39" i="474" s="1"/>
  <c r="E39" i="475"/>
  <c r="D39" i="469"/>
  <c r="D39" i="473"/>
  <c r="E39" i="538"/>
  <c r="C39" i="540"/>
  <c r="C39" i="541" s="1"/>
  <c r="D39" i="538"/>
  <c r="D39" i="531"/>
  <c r="F39" i="472"/>
  <c r="F39" i="475"/>
  <c r="U39" i="475" s="1"/>
  <c r="E39" i="469"/>
  <c r="E39" i="473"/>
  <c r="F35" i="538"/>
  <c r="B35" i="538" s="1"/>
  <c r="E35" i="538"/>
  <c r="E35" i="522"/>
  <c r="D35" i="527"/>
  <c r="C35" i="540"/>
  <c r="C35" i="541" s="1"/>
  <c r="E35" i="527"/>
  <c r="D35" i="528"/>
  <c r="D35" i="540" s="1"/>
  <c r="D35" i="541" s="1"/>
  <c r="D35" i="538"/>
  <c r="D35" i="522"/>
  <c r="E35" i="528"/>
  <c r="E35" i="540" s="1"/>
  <c r="E35" i="541" s="1"/>
  <c r="E35" i="531"/>
  <c r="D35" i="531"/>
  <c r="E35" i="370"/>
  <c r="D35" i="370"/>
  <c r="F35" i="472"/>
  <c r="E35" i="472"/>
  <c r="D35" i="472"/>
  <c r="F35" i="474"/>
  <c r="U35" i="474" s="1"/>
  <c r="F35" i="475"/>
  <c r="U35" i="475" s="1"/>
  <c r="F35" i="469"/>
  <c r="E35" i="474"/>
  <c r="E35" i="475"/>
  <c r="E35" i="469"/>
  <c r="D35" i="474"/>
  <c r="D35" i="475"/>
  <c r="D35" i="469"/>
  <c r="F35" i="473"/>
  <c r="E35" i="473"/>
  <c r="D35" i="473"/>
  <c r="F32" i="538"/>
  <c r="C32" i="522"/>
  <c r="D32" i="522"/>
  <c r="E32" i="538"/>
  <c r="E32" i="522"/>
  <c r="E32" i="527"/>
  <c r="D32" i="528"/>
  <c r="D32" i="540" s="1"/>
  <c r="D32" i="541" s="1"/>
  <c r="E32" i="528"/>
  <c r="E32" i="540" s="1"/>
  <c r="E32" i="541" s="1"/>
  <c r="D32" i="527"/>
  <c r="C32" i="528"/>
  <c r="C32" i="540" s="1"/>
  <c r="C32" i="541" s="1"/>
  <c r="C32" i="531"/>
  <c r="C32" i="538"/>
  <c r="D32" i="538"/>
  <c r="C32" i="370"/>
  <c r="D32" i="370"/>
  <c r="D32" i="531"/>
  <c r="E32" i="370"/>
  <c r="E32" i="531"/>
  <c r="F32" i="472"/>
  <c r="E32" i="472"/>
  <c r="D32" i="472"/>
  <c r="F32" i="474"/>
  <c r="F32" i="475"/>
  <c r="F32" i="469"/>
  <c r="E32" i="474"/>
  <c r="E32" i="475"/>
  <c r="E32" i="469"/>
  <c r="C32" i="472"/>
  <c r="D32" i="474"/>
  <c r="D32" i="475"/>
  <c r="D32" i="469"/>
  <c r="C32" i="475"/>
  <c r="F32" i="473"/>
  <c r="C32" i="474"/>
  <c r="E32" i="473"/>
  <c r="C32" i="469"/>
  <c r="D32" i="473"/>
  <c r="C32" i="473"/>
  <c r="E34" i="522"/>
  <c r="D34" i="538"/>
  <c r="E34" i="538"/>
  <c r="D34" i="522"/>
  <c r="D34" i="527"/>
  <c r="C34" i="540"/>
  <c r="C34" i="541" s="1"/>
  <c r="E34" i="527"/>
  <c r="D34" i="528"/>
  <c r="D34" i="540" s="1"/>
  <c r="D34" i="541" s="1"/>
  <c r="E34" i="528"/>
  <c r="E34" i="540" s="1"/>
  <c r="E34" i="541" s="1"/>
  <c r="D34" i="531"/>
  <c r="E34" i="531"/>
  <c r="E34" i="370"/>
  <c r="D34" i="370"/>
  <c r="F34" i="472"/>
  <c r="E34" i="472"/>
  <c r="D34" i="472"/>
  <c r="F34" i="474"/>
  <c r="U34" i="474" s="1"/>
  <c r="F34" i="475"/>
  <c r="U34" i="475" s="1"/>
  <c r="F34" i="469"/>
  <c r="E34" i="474"/>
  <c r="E34" i="475"/>
  <c r="E34" i="469"/>
  <c r="D34" i="474"/>
  <c r="D34" i="475"/>
  <c r="D34" i="469"/>
  <c r="F34" i="473"/>
  <c r="E34" i="473"/>
  <c r="D34" i="473"/>
  <c r="F33" i="538"/>
  <c r="D33" i="522"/>
  <c r="C33" i="538"/>
  <c r="D33" i="538"/>
  <c r="C33" i="522"/>
  <c r="E33" i="538"/>
  <c r="E33" i="528"/>
  <c r="E33" i="540" s="1"/>
  <c r="E33" i="541" s="1"/>
  <c r="E33" i="522"/>
  <c r="D33" i="527"/>
  <c r="C33" i="531"/>
  <c r="E33" i="527"/>
  <c r="D33" i="531"/>
  <c r="C33" i="528"/>
  <c r="C33" i="540" s="1"/>
  <c r="C33" i="541" s="1"/>
  <c r="E33" i="531"/>
  <c r="D33" i="370"/>
  <c r="D33" i="528"/>
  <c r="D33" i="540" s="1"/>
  <c r="D33" i="541" s="1"/>
  <c r="C33" i="370"/>
  <c r="E33" i="370"/>
  <c r="F33" i="472"/>
  <c r="E33" i="472"/>
  <c r="D33" i="472"/>
  <c r="F33" i="474"/>
  <c r="F33" i="475"/>
  <c r="F33" i="469"/>
  <c r="C33" i="472"/>
  <c r="E33" i="474"/>
  <c r="E33" i="475"/>
  <c r="E33" i="469"/>
  <c r="D33" i="474"/>
  <c r="D33" i="475"/>
  <c r="D33" i="469"/>
  <c r="C33" i="474"/>
  <c r="F33" i="473"/>
  <c r="C33" i="473"/>
  <c r="E33" i="473"/>
  <c r="C33" i="469"/>
  <c r="D33" i="473"/>
  <c r="C33" i="475"/>
  <c r="F34" i="538"/>
  <c r="H34" i="538" s="1"/>
  <c r="V116" i="475"/>
  <c r="G116" i="475"/>
  <c r="V109" i="475"/>
  <c r="G109" i="475"/>
  <c r="V103" i="475"/>
  <c r="G103" i="475"/>
  <c r="V66" i="475"/>
  <c r="G66" i="475"/>
  <c r="V52" i="475"/>
  <c r="G52" i="475"/>
  <c r="V128" i="475"/>
  <c r="G128" i="475"/>
  <c r="V120" i="475"/>
  <c r="G120" i="475"/>
  <c r="V104" i="475"/>
  <c r="G104" i="475"/>
  <c r="V54" i="475"/>
  <c r="G54" i="475"/>
  <c r="V56" i="475"/>
  <c r="G56" i="475"/>
  <c r="V125" i="475"/>
  <c r="G125" i="475"/>
  <c r="G126" i="469"/>
  <c r="V126" i="469"/>
  <c r="G97" i="469"/>
  <c r="V97" i="469"/>
  <c r="G65" i="469"/>
  <c r="V65" i="469"/>
  <c r="G78" i="469"/>
  <c r="V78" i="469"/>
  <c r="G57" i="469"/>
  <c r="V57" i="469"/>
  <c r="G73" i="469"/>
  <c r="V73" i="469"/>
  <c r="U86" i="472"/>
  <c r="U129" i="472"/>
  <c r="U106" i="472"/>
  <c r="U69" i="472"/>
  <c r="U70" i="472"/>
  <c r="U47" i="472"/>
  <c r="F124" i="522"/>
  <c r="F121" i="522"/>
  <c r="F117" i="522"/>
  <c r="F115" i="522"/>
  <c r="F114" i="522"/>
  <c r="F113" i="522"/>
  <c r="F111" i="522"/>
  <c r="F99" i="522"/>
  <c r="F102" i="522"/>
  <c r="F83" i="522"/>
  <c r="F82" i="522"/>
  <c r="F79" i="522"/>
  <c r="F100" i="522"/>
  <c r="F98" i="522"/>
  <c r="F89" i="522"/>
  <c r="F85" i="522"/>
  <c r="F95" i="522"/>
  <c r="F72" i="522"/>
  <c r="F42" i="522"/>
  <c r="F80" i="522"/>
  <c r="F46" i="522"/>
  <c r="F88" i="522"/>
  <c r="F60" i="522"/>
  <c r="U58" i="469"/>
  <c r="U80" i="469"/>
  <c r="U101" i="469"/>
  <c r="U122" i="469"/>
  <c r="V45" i="474"/>
  <c r="V49" i="472"/>
  <c r="V57" i="474"/>
  <c r="V73" i="474"/>
  <c r="V89" i="474"/>
  <c r="V121" i="474"/>
  <c r="U70" i="469"/>
  <c r="U102" i="469"/>
  <c r="V42" i="474"/>
  <c r="V46" i="472"/>
  <c r="V58" i="474"/>
  <c r="V62" i="472"/>
  <c r="V78" i="472"/>
  <c r="V82" i="472"/>
  <c r="V90" i="472"/>
  <c r="V94" i="472"/>
  <c r="V98" i="472"/>
  <c r="V102" i="474"/>
  <c r="V106" i="474"/>
  <c r="V122" i="474"/>
  <c r="U56" i="469"/>
  <c r="U104" i="469"/>
  <c r="U43" i="469"/>
  <c r="V43" i="472"/>
  <c r="U51" i="469"/>
  <c r="V51" i="472"/>
  <c r="U59" i="469"/>
  <c r="V59" i="472"/>
  <c r="U67" i="469"/>
  <c r="U91" i="469"/>
  <c r="V95" i="472"/>
  <c r="V99" i="474"/>
  <c r="U107" i="469"/>
  <c r="V111" i="472"/>
  <c r="V115" i="474"/>
  <c r="U123" i="469"/>
  <c r="V127" i="472"/>
  <c r="U94" i="469"/>
  <c r="V44" i="474"/>
  <c r="V56" i="472"/>
  <c r="V60" i="474"/>
  <c r="V64" i="474"/>
  <c r="V72" i="472"/>
  <c r="V88" i="474"/>
  <c r="V96" i="474"/>
  <c r="V104" i="474"/>
  <c r="V108" i="474"/>
  <c r="V120" i="474"/>
  <c r="V124" i="474"/>
  <c r="V128" i="474"/>
  <c r="F45" i="370"/>
  <c r="B45" i="370" s="1"/>
  <c r="F115" i="370"/>
  <c r="B115" i="370" s="1"/>
  <c r="F93" i="370"/>
  <c r="B93" i="370" s="1"/>
  <c r="F113" i="370"/>
  <c r="B113" i="370" s="1"/>
  <c r="F46" i="370"/>
  <c r="B46" i="370" s="1"/>
  <c r="F78" i="370"/>
  <c r="B78" i="370" s="1"/>
  <c r="F49" i="370"/>
  <c r="B49" i="370" s="1"/>
  <c r="F98" i="370"/>
  <c r="B98" i="370" s="1"/>
  <c r="F130" i="370"/>
  <c r="B130" i="370" s="1"/>
  <c r="F58" i="370"/>
  <c r="B58" i="370" s="1"/>
  <c r="F90" i="370"/>
  <c r="B90" i="370" s="1"/>
  <c r="F106" i="370"/>
  <c r="B106" i="370" s="1"/>
  <c r="F122" i="370"/>
  <c r="B122" i="370" s="1"/>
  <c r="F47" i="370"/>
  <c r="B47" i="370" s="1"/>
  <c r="F63" i="370"/>
  <c r="B63" i="370" s="1"/>
  <c r="F79" i="370"/>
  <c r="B79" i="370" s="1"/>
  <c r="F95" i="370"/>
  <c r="B95" i="370" s="1"/>
  <c r="F111" i="370"/>
  <c r="B111" i="370" s="1"/>
  <c r="F127" i="370"/>
  <c r="B127" i="370" s="1"/>
  <c r="F56" i="370"/>
  <c r="B56" i="370" s="1"/>
  <c r="F72" i="370"/>
  <c r="B72" i="370" s="1"/>
  <c r="F88" i="370"/>
  <c r="B88" i="370" s="1"/>
  <c r="F104" i="370"/>
  <c r="B104" i="370" s="1"/>
  <c r="F120" i="370"/>
  <c r="B120" i="370" s="1"/>
  <c r="U49" i="469"/>
  <c r="U81" i="469"/>
  <c r="U113" i="469"/>
  <c r="U129" i="469"/>
  <c r="F125" i="522"/>
  <c r="F126" i="522"/>
  <c r="F118" i="522"/>
  <c r="F116" i="522"/>
  <c r="F109" i="522"/>
  <c r="F105" i="522"/>
  <c r="F103" i="522"/>
  <c r="F101" i="522"/>
  <c r="F97" i="522"/>
  <c r="F74" i="522"/>
  <c r="F76" i="522"/>
  <c r="F65" i="522"/>
  <c r="F66" i="522"/>
  <c r="F112" i="522"/>
  <c r="F62" i="522"/>
  <c r="F91" i="522"/>
  <c r="F110" i="522"/>
  <c r="F86" i="522"/>
  <c r="F52" i="522"/>
  <c r="U42" i="469"/>
  <c r="U64" i="469"/>
  <c r="U85" i="469"/>
  <c r="U106" i="469"/>
  <c r="U128" i="469"/>
  <c r="V49" i="474"/>
  <c r="V53" i="472"/>
  <c r="V61" i="474"/>
  <c r="V65" i="472"/>
  <c r="V77" i="474"/>
  <c r="V81" i="472"/>
  <c r="V97" i="472"/>
  <c r="V109" i="474"/>
  <c r="V113" i="472"/>
  <c r="V125" i="474"/>
  <c r="U44" i="469"/>
  <c r="U76" i="469"/>
  <c r="U108" i="469"/>
  <c r="V46" i="474"/>
  <c r="V50" i="472"/>
  <c r="V62" i="474"/>
  <c r="V66" i="472"/>
  <c r="V78" i="474"/>
  <c r="V82" i="474"/>
  <c r="V86" i="474"/>
  <c r="V90" i="474"/>
  <c r="V94" i="474"/>
  <c r="V98" i="474"/>
  <c r="V102" i="472"/>
  <c r="V110" i="472"/>
  <c r="V114" i="472"/>
  <c r="V118" i="472"/>
  <c r="V122" i="472"/>
  <c r="V126" i="472"/>
  <c r="V130" i="472"/>
  <c r="U72" i="469"/>
  <c r="U114" i="469"/>
  <c r="V47" i="474"/>
  <c r="V51" i="474"/>
  <c r="V67" i="474"/>
  <c r="V67" i="472"/>
  <c r="V71" i="474"/>
  <c r="U75" i="469"/>
  <c r="V75" i="472"/>
  <c r="U83" i="469"/>
  <c r="V83" i="472"/>
  <c r="V87" i="474"/>
  <c r="U95" i="469"/>
  <c r="V99" i="472"/>
  <c r="V103" i="474"/>
  <c r="U111" i="469"/>
  <c r="V115" i="472"/>
  <c r="U127" i="469"/>
  <c r="U52" i="469"/>
  <c r="U100" i="469"/>
  <c r="V44" i="472"/>
  <c r="V48" i="474"/>
  <c r="V60" i="472"/>
  <c r="V72" i="474"/>
  <c r="V76" i="472"/>
  <c r="V84" i="474"/>
  <c r="V92" i="474"/>
  <c r="V100" i="474"/>
  <c r="V116" i="474"/>
  <c r="F61" i="370"/>
  <c r="B61" i="370" s="1"/>
  <c r="F57" i="370"/>
  <c r="B57" i="370" s="1"/>
  <c r="F97" i="370"/>
  <c r="B97" i="370" s="1"/>
  <c r="F121" i="370"/>
  <c r="B121" i="370" s="1"/>
  <c r="U46" i="469"/>
  <c r="U62" i="469"/>
  <c r="F65" i="370"/>
  <c r="B65" i="370" s="1"/>
  <c r="F110" i="370"/>
  <c r="B110" i="370" s="1"/>
  <c r="F70" i="370"/>
  <c r="B70" i="370" s="1"/>
  <c r="F51" i="370"/>
  <c r="B51" i="370" s="1"/>
  <c r="F67" i="370"/>
  <c r="B67" i="370" s="1"/>
  <c r="F83" i="370"/>
  <c r="B83" i="370" s="1"/>
  <c r="F60" i="370"/>
  <c r="B60" i="370" s="1"/>
  <c r="F76" i="370"/>
  <c r="B76" i="370" s="1"/>
  <c r="F124" i="370"/>
  <c r="AG124" i="370" s="1"/>
  <c r="F53" i="370"/>
  <c r="B53" i="370" s="1"/>
  <c r="F69" i="370"/>
  <c r="B69" i="370" s="1"/>
  <c r="F85" i="370"/>
  <c r="B85" i="370" s="1"/>
  <c r="F101" i="370"/>
  <c r="B101" i="370" s="1"/>
  <c r="F117" i="370"/>
  <c r="B117" i="370" s="1"/>
  <c r="F127" i="522"/>
  <c r="F129" i="522"/>
  <c r="F128" i="522"/>
  <c r="F120" i="522"/>
  <c r="F119" i="522"/>
  <c r="F106" i="522"/>
  <c r="F94" i="522"/>
  <c r="F92" i="522"/>
  <c r="F93" i="522"/>
  <c r="F78" i="522"/>
  <c r="F104" i="522"/>
  <c r="F45" i="522"/>
  <c r="F43" i="522"/>
  <c r="F63" i="522"/>
  <c r="F108" i="522"/>
  <c r="F54" i="522"/>
  <c r="F58" i="522"/>
  <c r="F56" i="522"/>
  <c r="F68" i="522"/>
  <c r="F44" i="522"/>
  <c r="U48" i="469"/>
  <c r="U69" i="469"/>
  <c r="U90" i="469"/>
  <c r="U112" i="469"/>
  <c r="V57" i="472"/>
  <c r="V65" i="474"/>
  <c r="V81" i="474"/>
  <c r="V85" i="472"/>
  <c r="V89" i="472"/>
  <c r="V97" i="474"/>
  <c r="V101" i="472"/>
  <c r="V105" i="472"/>
  <c r="V113" i="474"/>
  <c r="V117" i="472"/>
  <c r="V121" i="472"/>
  <c r="V129" i="474"/>
  <c r="U54" i="469"/>
  <c r="U86" i="469"/>
  <c r="U118" i="469"/>
  <c r="V50" i="474"/>
  <c r="V54" i="472"/>
  <c r="V66" i="474"/>
  <c r="V110" i="474"/>
  <c r="V126" i="474"/>
  <c r="U88" i="469"/>
  <c r="U120" i="469"/>
  <c r="U47" i="469"/>
  <c r="U55" i="469"/>
  <c r="V55" i="472"/>
  <c r="U63" i="469"/>
  <c r="V63" i="472"/>
  <c r="V79" i="474"/>
  <c r="V87" i="472"/>
  <c r="V91" i="474"/>
  <c r="U99" i="469"/>
  <c r="V103" i="472"/>
  <c r="U115" i="469"/>
  <c r="V119" i="472"/>
  <c r="U68" i="469"/>
  <c r="U110" i="469"/>
  <c r="V48" i="472"/>
  <c r="V52" i="474"/>
  <c r="V64" i="472"/>
  <c r="V80" i="472"/>
  <c r="F73" i="370"/>
  <c r="B73" i="370" s="1"/>
  <c r="F105" i="370"/>
  <c r="B105" i="370" s="1"/>
  <c r="F125" i="370"/>
  <c r="B125" i="370" s="1"/>
  <c r="F66" i="370"/>
  <c r="B66" i="370" s="1"/>
  <c r="F82" i="370"/>
  <c r="B82" i="370" s="1"/>
  <c r="F114" i="370"/>
  <c r="B114" i="370" s="1"/>
  <c r="F42" i="370"/>
  <c r="B42" i="370" s="1"/>
  <c r="F74" i="370"/>
  <c r="B74" i="370" s="1"/>
  <c r="F103" i="370"/>
  <c r="B103" i="370" s="1"/>
  <c r="F119" i="370"/>
  <c r="B119" i="370" s="1"/>
  <c r="F80" i="370"/>
  <c r="B80" i="370" s="1"/>
  <c r="F112" i="370"/>
  <c r="B112" i="370" s="1"/>
  <c r="F128" i="370"/>
  <c r="B128" i="370" s="1"/>
  <c r="U89" i="469"/>
  <c r="U105" i="469"/>
  <c r="U121" i="469"/>
  <c r="F123" i="522"/>
  <c r="F130" i="522"/>
  <c r="F122" i="522"/>
  <c r="F107" i="522"/>
  <c r="F96" i="522"/>
  <c r="F87" i="522"/>
  <c r="F71" i="522"/>
  <c r="F77" i="522"/>
  <c r="F75" i="522"/>
  <c r="F69" i="522"/>
  <c r="F67" i="522"/>
  <c r="F81" i="522"/>
  <c r="F73" i="522"/>
  <c r="F61" i="522"/>
  <c r="F59" i="522"/>
  <c r="F57" i="522"/>
  <c r="F55" i="522"/>
  <c r="F53" i="522"/>
  <c r="F51" i="522"/>
  <c r="F49" i="522"/>
  <c r="F70" i="522"/>
  <c r="F84" i="522"/>
  <c r="F47" i="522"/>
  <c r="F50" i="522"/>
  <c r="F48" i="522"/>
  <c r="F64" i="522"/>
  <c r="F90" i="522"/>
  <c r="U53" i="469"/>
  <c r="U74" i="469"/>
  <c r="U96" i="469"/>
  <c r="U117" i="469"/>
  <c r="V45" i="472"/>
  <c r="V61" i="472"/>
  <c r="V69" i="474"/>
  <c r="V73" i="472"/>
  <c r="V77" i="472"/>
  <c r="V85" i="474"/>
  <c r="V93" i="472"/>
  <c r="V101" i="474"/>
  <c r="V109" i="472"/>
  <c r="V117" i="474"/>
  <c r="V125" i="472"/>
  <c r="U60" i="469"/>
  <c r="U92" i="469"/>
  <c r="U124" i="469"/>
  <c r="V42" i="472"/>
  <c r="V54" i="474"/>
  <c r="V58" i="472"/>
  <c r="V70" i="474"/>
  <c r="V74" i="472"/>
  <c r="V114" i="474"/>
  <c r="V130" i="474"/>
  <c r="U98" i="469"/>
  <c r="U130" i="469"/>
  <c r="V43" i="474"/>
  <c r="V55" i="474"/>
  <c r="V59" i="474"/>
  <c r="U71" i="469"/>
  <c r="V71" i="472"/>
  <c r="V75" i="474"/>
  <c r="U79" i="469"/>
  <c r="V79" i="472"/>
  <c r="V83" i="474"/>
  <c r="U87" i="469"/>
  <c r="V91" i="472"/>
  <c r="V95" i="474"/>
  <c r="U103" i="469"/>
  <c r="V107" i="472"/>
  <c r="V111" i="474"/>
  <c r="U119" i="469"/>
  <c r="V123" i="472"/>
  <c r="V127" i="474"/>
  <c r="U84" i="469"/>
  <c r="U116" i="469"/>
  <c r="V52" i="472"/>
  <c r="V56" i="474"/>
  <c r="V68" i="472"/>
  <c r="V76" i="474"/>
  <c r="V80" i="474"/>
  <c r="V84" i="472"/>
  <c r="V88" i="472"/>
  <c r="V92" i="472"/>
  <c r="V96" i="472"/>
  <c r="V100" i="472"/>
  <c r="V104" i="472"/>
  <c r="V108" i="472"/>
  <c r="V112" i="472"/>
  <c r="V116" i="472"/>
  <c r="V120" i="472"/>
  <c r="V124" i="472"/>
  <c r="V128" i="472"/>
  <c r="F99" i="370"/>
  <c r="B99" i="370" s="1"/>
  <c r="F89" i="370"/>
  <c r="B89" i="370" s="1"/>
  <c r="F109" i="370"/>
  <c r="B109" i="370" s="1"/>
  <c r="F129" i="370"/>
  <c r="B129" i="370" s="1"/>
  <c r="U50" i="469"/>
  <c r="U66" i="469"/>
  <c r="U82" i="469"/>
  <c r="F94" i="370"/>
  <c r="B94" i="370" s="1"/>
  <c r="F126" i="370"/>
  <c r="B126" i="370" s="1"/>
  <c r="F54" i="370"/>
  <c r="B54" i="370" s="1"/>
  <c r="F86" i="370"/>
  <c r="B86" i="370" s="1"/>
  <c r="F102" i="370"/>
  <c r="B102" i="370" s="1"/>
  <c r="F118" i="370"/>
  <c r="B118" i="370" s="1"/>
  <c r="F43" i="370"/>
  <c r="B43" i="370" s="1"/>
  <c r="F59" i="370"/>
  <c r="B59" i="370" s="1"/>
  <c r="F75" i="370"/>
  <c r="B75" i="370" s="1"/>
  <c r="F91" i="370"/>
  <c r="B91" i="370" s="1"/>
  <c r="F107" i="370"/>
  <c r="B107" i="370" s="1"/>
  <c r="F123" i="370"/>
  <c r="B123" i="370" s="1"/>
  <c r="F52" i="370"/>
  <c r="B52" i="370" s="1"/>
  <c r="F68" i="370"/>
  <c r="B68" i="370" s="1"/>
  <c r="F84" i="370"/>
  <c r="B84" i="370" s="1"/>
  <c r="F100" i="370"/>
  <c r="B100" i="370" s="1"/>
  <c r="F116" i="370"/>
  <c r="B116" i="370" s="1"/>
  <c r="U45" i="469"/>
  <c r="U61" i="469"/>
  <c r="U77" i="469"/>
  <c r="U93" i="469"/>
  <c r="U109" i="469"/>
  <c r="U125" i="469"/>
  <c r="BC45" i="474"/>
  <c r="BA45" i="474"/>
  <c r="BB45" i="474"/>
  <c r="BD45" i="474"/>
  <c r="BC57" i="474"/>
  <c r="BD57" i="474"/>
  <c r="BA57" i="474"/>
  <c r="BB57" i="474"/>
  <c r="BC73" i="474"/>
  <c r="BD73" i="474"/>
  <c r="BA73" i="474"/>
  <c r="BB73" i="474"/>
  <c r="BC89" i="474"/>
  <c r="BD89" i="474"/>
  <c r="BB89" i="474"/>
  <c r="BA89" i="474"/>
  <c r="BC105" i="474"/>
  <c r="BD105" i="474"/>
  <c r="BB105" i="474"/>
  <c r="BA105" i="474"/>
  <c r="BC121" i="474"/>
  <c r="BD121" i="474"/>
  <c r="BB121" i="474"/>
  <c r="BA121" i="474"/>
  <c r="BB42" i="474"/>
  <c r="BD42" i="474"/>
  <c r="BA42" i="474"/>
  <c r="BC42" i="474"/>
  <c r="BB58" i="474"/>
  <c r="BD58" i="474"/>
  <c r="BA58" i="474"/>
  <c r="BC58" i="474"/>
  <c r="BB74" i="474"/>
  <c r="BD74" i="474"/>
  <c r="BA74" i="474"/>
  <c r="BC74" i="474"/>
  <c r="BB102" i="474"/>
  <c r="BC102" i="474"/>
  <c r="BA102" i="474"/>
  <c r="BD102" i="474"/>
  <c r="BB106" i="474"/>
  <c r="BD106" i="474"/>
  <c r="BC106" i="474"/>
  <c r="BA106" i="474"/>
  <c r="BB118" i="474"/>
  <c r="BC118" i="474"/>
  <c r="BA118" i="474"/>
  <c r="BD118" i="474"/>
  <c r="BB122" i="474"/>
  <c r="BD122" i="474"/>
  <c r="BC122" i="474"/>
  <c r="BA122" i="474"/>
  <c r="BA99" i="474"/>
  <c r="BB99" i="474"/>
  <c r="BC99" i="474"/>
  <c r="BD99" i="474"/>
  <c r="BA115" i="474"/>
  <c r="BB115" i="474"/>
  <c r="BD115" i="474"/>
  <c r="BC115" i="474"/>
  <c r="BD44" i="474"/>
  <c r="BA44" i="474"/>
  <c r="BB44" i="474"/>
  <c r="BC44" i="474"/>
  <c r="BD60" i="474"/>
  <c r="BA60" i="474"/>
  <c r="BB60" i="474"/>
  <c r="BC60" i="474"/>
  <c r="BD64" i="474"/>
  <c r="BA64" i="474"/>
  <c r="BB64" i="474"/>
  <c r="BC64" i="474"/>
  <c r="BD88" i="474"/>
  <c r="BC88" i="474"/>
  <c r="BB88" i="474"/>
  <c r="BA88" i="474"/>
  <c r="BD96" i="474"/>
  <c r="BA96" i="474"/>
  <c r="BB96" i="474"/>
  <c r="BC96" i="474"/>
  <c r="BD104" i="474"/>
  <c r="BC104" i="474"/>
  <c r="BB104" i="474"/>
  <c r="BA104" i="474"/>
  <c r="BD108" i="474"/>
  <c r="BC108" i="474"/>
  <c r="BA108" i="474"/>
  <c r="BB108" i="474"/>
  <c r="BD112" i="474"/>
  <c r="BA112" i="474"/>
  <c r="BB112" i="474"/>
  <c r="BC112" i="474"/>
  <c r="BD120" i="474"/>
  <c r="BC120" i="474"/>
  <c r="BB120" i="474"/>
  <c r="BA120" i="474"/>
  <c r="BD124" i="474"/>
  <c r="BC124" i="474"/>
  <c r="BB124" i="474"/>
  <c r="BA124" i="474"/>
  <c r="BD128" i="474"/>
  <c r="BC128" i="474"/>
  <c r="BA128" i="474"/>
  <c r="BB128" i="474"/>
  <c r="BC49" i="474"/>
  <c r="BA49" i="474"/>
  <c r="BB49" i="474"/>
  <c r="BD49" i="474"/>
  <c r="BC61" i="474"/>
  <c r="BA61" i="474"/>
  <c r="BB61" i="474"/>
  <c r="BD61" i="474"/>
  <c r="BC77" i="474"/>
  <c r="BA77" i="474"/>
  <c r="BB77" i="474"/>
  <c r="BD77" i="474"/>
  <c r="BC93" i="474"/>
  <c r="BD93" i="474"/>
  <c r="BA93" i="474"/>
  <c r="BB93" i="474"/>
  <c r="BC109" i="474"/>
  <c r="BD109" i="474"/>
  <c r="BA109" i="474"/>
  <c r="BB109" i="474"/>
  <c r="BC125" i="474"/>
  <c r="BB125" i="474"/>
  <c r="BA125" i="474"/>
  <c r="BD125" i="474"/>
  <c r="BB46" i="474"/>
  <c r="BA46" i="474"/>
  <c r="BC46" i="474"/>
  <c r="BD46" i="474"/>
  <c r="BB62" i="474"/>
  <c r="BA62" i="474"/>
  <c r="BC62" i="474"/>
  <c r="BD62" i="474"/>
  <c r="BB78" i="474"/>
  <c r="BA78" i="474"/>
  <c r="BD78" i="474"/>
  <c r="BC78" i="474"/>
  <c r="BB82" i="474"/>
  <c r="BA82" i="474"/>
  <c r="BC82" i="474"/>
  <c r="BD82" i="474"/>
  <c r="BB86" i="474"/>
  <c r="BC86" i="474"/>
  <c r="BD86" i="474"/>
  <c r="BA86" i="474"/>
  <c r="BB90" i="474"/>
  <c r="BD90" i="474"/>
  <c r="BC90" i="474"/>
  <c r="BA90" i="474"/>
  <c r="BB94" i="474"/>
  <c r="BD94" i="474"/>
  <c r="BA94" i="474"/>
  <c r="BC94" i="474"/>
  <c r="BB98" i="474"/>
  <c r="BA98" i="474"/>
  <c r="BC98" i="474"/>
  <c r="BD98" i="474"/>
  <c r="BA47" i="474"/>
  <c r="BB47" i="474"/>
  <c r="BC47" i="474"/>
  <c r="BD47" i="474"/>
  <c r="BA51" i="474"/>
  <c r="BB51" i="474"/>
  <c r="BC51" i="474"/>
  <c r="BD51" i="474"/>
  <c r="BA63" i="474"/>
  <c r="BB63" i="474"/>
  <c r="BC63" i="474"/>
  <c r="BD63" i="474"/>
  <c r="BA67" i="474"/>
  <c r="BB67" i="474"/>
  <c r="BC67" i="474"/>
  <c r="BD67" i="474"/>
  <c r="BA71" i="474"/>
  <c r="BC71" i="474"/>
  <c r="BD71" i="474"/>
  <c r="BB71" i="474"/>
  <c r="BA87" i="474"/>
  <c r="BC87" i="474"/>
  <c r="BD87" i="474"/>
  <c r="BB87" i="474"/>
  <c r="BA103" i="474"/>
  <c r="BC103" i="474"/>
  <c r="BB103" i="474"/>
  <c r="BD103" i="474"/>
  <c r="BA119" i="474"/>
  <c r="BC119" i="474"/>
  <c r="BB119" i="474"/>
  <c r="BD119" i="474"/>
  <c r="BD48" i="474"/>
  <c r="BA48" i="474"/>
  <c r="BB48" i="474"/>
  <c r="BC48" i="474"/>
  <c r="BD68" i="474"/>
  <c r="BB68" i="474"/>
  <c r="BC68" i="474"/>
  <c r="BA68" i="474"/>
  <c r="BD72" i="474"/>
  <c r="BC72" i="474"/>
  <c r="BA72" i="474"/>
  <c r="BB72" i="474"/>
  <c r="BD84" i="474"/>
  <c r="BB84" i="474"/>
  <c r="BC84" i="474"/>
  <c r="BA84" i="474"/>
  <c r="BD92" i="474"/>
  <c r="BC92" i="474"/>
  <c r="BA92" i="474"/>
  <c r="BB92" i="474"/>
  <c r="BD100" i="474"/>
  <c r="BB100" i="474"/>
  <c r="BA100" i="474"/>
  <c r="BC100" i="474"/>
  <c r="BD116" i="474"/>
  <c r="BB116" i="474"/>
  <c r="BA116" i="474"/>
  <c r="BC116" i="474"/>
  <c r="BC53" i="474"/>
  <c r="BB53" i="474"/>
  <c r="BD53" i="474"/>
  <c r="BA53" i="474"/>
  <c r="BC65" i="474"/>
  <c r="BA65" i="474"/>
  <c r="BB65" i="474"/>
  <c r="BD65" i="474"/>
  <c r="BC81" i="474"/>
  <c r="BA81" i="474"/>
  <c r="BB81" i="474"/>
  <c r="BD81" i="474"/>
  <c r="BC97" i="474"/>
  <c r="BA97" i="474"/>
  <c r="BB97" i="474"/>
  <c r="BD97" i="474"/>
  <c r="BC113" i="474"/>
  <c r="BA113" i="474"/>
  <c r="BB113" i="474"/>
  <c r="BD113" i="474"/>
  <c r="BC129" i="474"/>
  <c r="BB129" i="474"/>
  <c r="BA129" i="474"/>
  <c r="BD129" i="474"/>
  <c r="BB50" i="474"/>
  <c r="BA50" i="474"/>
  <c r="BC50" i="474"/>
  <c r="BD50" i="474"/>
  <c r="BB66" i="474"/>
  <c r="BA66" i="474"/>
  <c r="BC66" i="474"/>
  <c r="BD66" i="474"/>
  <c r="BB110" i="474"/>
  <c r="BD110" i="474"/>
  <c r="BA110" i="474"/>
  <c r="BC110" i="474"/>
  <c r="BB126" i="474"/>
  <c r="BA126" i="474"/>
  <c r="BC126" i="474"/>
  <c r="BD126" i="474"/>
  <c r="BA79" i="474"/>
  <c r="BB79" i="474"/>
  <c r="BD79" i="474"/>
  <c r="BC79" i="474"/>
  <c r="BA91" i="474"/>
  <c r="BD91" i="474"/>
  <c r="BC91" i="474"/>
  <c r="BB91" i="474"/>
  <c r="BA107" i="474"/>
  <c r="BD107" i="474"/>
  <c r="BC107" i="474"/>
  <c r="BB107" i="474"/>
  <c r="BA123" i="474"/>
  <c r="BD123" i="474"/>
  <c r="BC123" i="474"/>
  <c r="BB123" i="474"/>
  <c r="BD52" i="474"/>
  <c r="BB52" i="474"/>
  <c r="BC52" i="474"/>
  <c r="BA52" i="474"/>
  <c r="BB69" i="474"/>
  <c r="BD69" i="474"/>
  <c r="BC85" i="474"/>
  <c r="BB85" i="474"/>
  <c r="BD85" i="474"/>
  <c r="BA85" i="474"/>
  <c r="BC101" i="474"/>
  <c r="BB101" i="474"/>
  <c r="BA101" i="474"/>
  <c r="BD101" i="474"/>
  <c r="BC117" i="474"/>
  <c r="BB117" i="474"/>
  <c r="BA117" i="474"/>
  <c r="BD117" i="474"/>
  <c r="BB54" i="474"/>
  <c r="BC54" i="474"/>
  <c r="BD54" i="474"/>
  <c r="BA54" i="474"/>
  <c r="BB70" i="474"/>
  <c r="BC70" i="474"/>
  <c r="BD70" i="474"/>
  <c r="BA70" i="474"/>
  <c r="BB114" i="474"/>
  <c r="BA114" i="474"/>
  <c r="BC114" i="474"/>
  <c r="BD114" i="474"/>
  <c r="BB130" i="474"/>
  <c r="BA130" i="474"/>
  <c r="BC130" i="474"/>
  <c r="BD130" i="474"/>
  <c r="BA43" i="474"/>
  <c r="BD43" i="474"/>
  <c r="BB43" i="474"/>
  <c r="BC43" i="474"/>
  <c r="BA55" i="474"/>
  <c r="BC55" i="474"/>
  <c r="BD55" i="474"/>
  <c r="BB55" i="474"/>
  <c r="BD59" i="474"/>
  <c r="BA75" i="474"/>
  <c r="BD75" i="474"/>
  <c r="BB75" i="474"/>
  <c r="BC75" i="474"/>
  <c r="BA83" i="474"/>
  <c r="BB83" i="474"/>
  <c r="BC83" i="474"/>
  <c r="BD83" i="474"/>
  <c r="BA95" i="474"/>
  <c r="BD95" i="474"/>
  <c r="BB95" i="474"/>
  <c r="BC95" i="474"/>
  <c r="BA111" i="474"/>
  <c r="BD111" i="474"/>
  <c r="BC111" i="474"/>
  <c r="BB111" i="474"/>
  <c r="BA127" i="474"/>
  <c r="BD127" i="474"/>
  <c r="BB127" i="474"/>
  <c r="BC127" i="474"/>
  <c r="BD56" i="474"/>
  <c r="BC56" i="474"/>
  <c r="BA56" i="474"/>
  <c r="BB56" i="474"/>
  <c r="BD76" i="474"/>
  <c r="BB76" i="474"/>
  <c r="BC76" i="474"/>
  <c r="BD80" i="474"/>
  <c r="BA80" i="474"/>
  <c r="BB80" i="474"/>
  <c r="BC80" i="474"/>
  <c r="BB49" i="473"/>
  <c r="BE49" i="473"/>
  <c r="N49" i="473"/>
  <c r="I49" i="473"/>
  <c r="BD49" i="473"/>
  <c r="BC49" i="473"/>
  <c r="BB61" i="473"/>
  <c r="N61" i="473"/>
  <c r="BD61" i="473"/>
  <c r="BE61" i="473"/>
  <c r="I61" i="473"/>
  <c r="BC61" i="473"/>
  <c r="BB77" i="473"/>
  <c r="N77" i="473"/>
  <c r="BD77" i="473"/>
  <c r="BE77" i="473"/>
  <c r="I77" i="473"/>
  <c r="BC77" i="473"/>
  <c r="BB93" i="473"/>
  <c r="N93" i="473"/>
  <c r="BD93" i="473"/>
  <c r="BE93" i="473"/>
  <c r="BC93" i="473"/>
  <c r="I93" i="473"/>
  <c r="BD109" i="473"/>
  <c r="N109" i="473"/>
  <c r="BE109" i="473"/>
  <c r="I109" i="473"/>
  <c r="BC109" i="473"/>
  <c r="BB109" i="473"/>
  <c r="BE125" i="473"/>
  <c r="N125" i="473"/>
  <c r="BD125" i="473"/>
  <c r="BC125" i="473"/>
  <c r="I125" i="473"/>
  <c r="BB125" i="473"/>
  <c r="N46" i="473"/>
  <c r="BB46" i="473"/>
  <c r="I46" i="473"/>
  <c r="BE46" i="473"/>
  <c r="BD46" i="473"/>
  <c r="BC46" i="473"/>
  <c r="BB50" i="473"/>
  <c r="N50" i="473"/>
  <c r="BE50" i="473"/>
  <c r="BC50" i="473"/>
  <c r="BD50" i="473"/>
  <c r="I50" i="473"/>
  <c r="N62" i="473"/>
  <c r="BB62" i="473"/>
  <c r="BE62" i="473"/>
  <c r="I62" i="473"/>
  <c r="BD62" i="473"/>
  <c r="BC62" i="473"/>
  <c r="BB66" i="473"/>
  <c r="BE66" i="473"/>
  <c r="N66" i="473"/>
  <c r="I66" i="473"/>
  <c r="BC66" i="473"/>
  <c r="BD66" i="473"/>
  <c r="BB90" i="473"/>
  <c r="N90" i="473"/>
  <c r="BE90" i="473"/>
  <c r="I90" i="473"/>
  <c r="BC90" i="473"/>
  <c r="BD90" i="473"/>
  <c r="N106" i="473"/>
  <c r="BD106" i="473"/>
  <c r="I106" i="473"/>
  <c r="BE106" i="473"/>
  <c r="BB106" i="473"/>
  <c r="BC106" i="473"/>
  <c r="I122" i="473"/>
  <c r="BE122" i="473"/>
  <c r="N122" i="473"/>
  <c r="BD122" i="473"/>
  <c r="BB122" i="473"/>
  <c r="BC122" i="473"/>
  <c r="N67" i="473"/>
  <c r="BB67" i="473"/>
  <c r="BC67" i="473"/>
  <c r="I67" i="473"/>
  <c r="BE67" i="473"/>
  <c r="BD67" i="473"/>
  <c r="BB75" i="473"/>
  <c r="BC75" i="473"/>
  <c r="N75" i="473"/>
  <c r="I75" i="473"/>
  <c r="BE75" i="473"/>
  <c r="BD75" i="473"/>
  <c r="N83" i="473"/>
  <c r="BB83" i="473"/>
  <c r="BC83" i="473"/>
  <c r="I83" i="473"/>
  <c r="BE83" i="473"/>
  <c r="BD83" i="473"/>
  <c r="N99" i="473"/>
  <c r="BE99" i="473"/>
  <c r="I99" i="473"/>
  <c r="BD99" i="473"/>
  <c r="BC99" i="473"/>
  <c r="BB99" i="473"/>
  <c r="N115" i="473"/>
  <c r="BE115" i="473"/>
  <c r="I115" i="473"/>
  <c r="BD115" i="473"/>
  <c r="BC115" i="473"/>
  <c r="BB115" i="473"/>
  <c r="N56" i="473"/>
  <c r="I56" i="473"/>
  <c r="BB56" i="473"/>
  <c r="BD56" i="473"/>
  <c r="BC56" i="473"/>
  <c r="BE56" i="473"/>
  <c r="N68" i="473"/>
  <c r="I68" i="473"/>
  <c r="BB68" i="473"/>
  <c r="BC68" i="473"/>
  <c r="BD68" i="473"/>
  <c r="BE68" i="473"/>
  <c r="N84" i="473"/>
  <c r="I84" i="473"/>
  <c r="BB84" i="473"/>
  <c r="BC84" i="473"/>
  <c r="BD84" i="473"/>
  <c r="BE84" i="473"/>
  <c r="N88" i="473"/>
  <c r="I88" i="473"/>
  <c r="BB88" i="473"/>
  <c r="BD88" i="473"/>
  <c r="BC88" i="473"/>
  <c r="BE88" i="473"/>
  <c r="N92" i="473"/>
  <c r="I92" i="473"/>
  <c r="BB92" i="473"/>
  <c r="BD92" i="473"/>
  <c r="BC92" i="473"/>
  <c r="BE92" i="473"/>
  <c r="N96" i="473"/>
  <c r="I96" i="473"/>
  <c r="BB96" i="473"/>
  <c r="BC96" i="473"/>
  <c r="BD96" i="473"/>
  <c r="BE96" i="473"/>
  <c r="N100" i="473"/>
  <c r="I100" i="473"/>
  <c r="BE100" i="473"/>
  <c r="BD100" i="473"/>
  <c r="BB100" i="473"/>
  <c r="BC100" i="473"/>
  <c r="N104" i="473"/>
  <c r="I104" i="473"/>
  <c r="BD104" i="473"/>
  <c r="BE104" i="473"/>
  <c r="BB104" i="473"/>
  <c r="BC104" i="473"/>
  <c r="N108" i="473"/>
  <c r="I108" i="473"/>
  <c r="BE108" i="473"/>
  <c r="BD108" i="473"/>
  <c r="BB108" i="473"/>
  <c r="BC108" i="473"/>
  <c r="N112" i="473"/>
  <c r="I112" i="473"/>
  <c r="BE112" i="473"/>
  <c r="BD112" i="473"/>
  <c r="BB112" i="473"/>
  <c r="BC112" i="473"/>
  <c r="N116" i="473"/>
  <c r="I116" i="473"/>
  <c r="BD116" i="473"/>
  <c r="BE116" i="473"/>
  <c r="BB116" i="473"/>
  <c r="BC116" i="473"/>
  <c r="N120" i="473"/>
  <c r="I120" i="473"/>
  <c r="BE120" i="473"/>
  <c r="BD120" i="473"/>
  <c r="BB120" i="473"/>
  <c r="BC120" i="473"/>
  <c r="N124" i="473"/>
  <c r="I124" i="473"/>
  <c r="BD124" i="473"/>
  <c r="BE124" i="473"/>
  <c r="BB124" i="473"/>
  <c r="BC124" i="473"/>
  <c r="N128" i="473"/>
  <c r="I128" i="473"/>
  <c r="BD128" i="473"/>
  <c r="BE128" i="473"/>
  <c r="BB128" i="473"/>
  <c r="BC128" i="473"/>
  <c r="BB53" i="473"/>
  <c r="BD53" i="473"/>
  <c r="N53" i="473"/>
  <c r="I53" i="473"/>
  <c r="BE53" i="473"/>
  <c r="BC53" i="473"/>
  <c r="BB65" i="473"/>
  <c r="N65" i="473"/>
  <c r="I65" i="473"/>
  <c r="BD65" i="473"/>
  <c r="BE65" i="473"/>
  <c r="BC65" i="473"/>
  <c r="BB81" i="473"/>
  <c r="I81" i="473"/>
  <c r="BD81" i="473"/>
  <c r="N81" i="473"/>
  <c r="BE81" i="473"/>
  <c r="BC81" i="473"/>
  <c r="BB97" i="473"/>
  <c r="BE97" i="473"/>
  <c r="N97" i="473"/>
  <c r="I97" i="473"/>
  <c r="BD97" i="473"/>
  <c r="BC97" i="473"/>
  <c r="N113" i="473"/>
  <c r="I113" i="473"/>
  <c r="BD113" i="473"/>
  <c r="BE113" i="473"/>
  <c r="BC113" i="473"/>
  <c r="BB113" i="473"/>
  <c r="BE129" i="473"/>
  <c r="N129" i="473"/>
  <c r="I129" i="473"/>
  <c r="BD129" i="473"/>
  <c r="BC129" i="473"/>
  <c r="BB129" i="473"/>
  <c r="BB54" i="473"/>
  <c r="N54" i="473"/>
  <c r="I54" i="473"/>
  <c r="BE54" i="473"/>
  <c r="BD54" i="473"/>
  <c r="BC54" i="473"/>
  <c r="BB70" i="473"/>
  <c r="N70" i="473"/>
  <c r="I70" i="473"/>
  <c r="BE70" i="473"/>
  <c r="BD70" i="473"/>
  <c r="BC70" i="473"/>
  <c r="N78" i="473"/>
  <c r="BB78" i="473"/>
  <c r="I78" i="473"/>
  <c r="BE78" i="473"/>
  <c r="BD78" i="473"/>
  <c r="BC78" i="473"/>
  <c r="BB82" i="473"/>
  <c r="N82" i="473"/>
  <c r="BE82" i="473"/>
  <c r="I82" i="473"/>
  <c r="BC82" i="473"/>
  <c r="BD82" i="473"/>
  <c r="BB86" i="473"/>
  <c r="N86" i="473"/>
  <c r="I86" i="473"/>
  <c r="BE86" i="473"/>
  <c r="BD86" i="473"/>
  <c r="BC86" i="473"/>
  <c r="N94" i="473"/>
  <c r="BB94" i="473"/>
  <c r="I94" i="473"/>
  <c r="BE94" i="473"/>
  <c r="BD94" i="473"/>
  <c r="BC94" i="473"/>
  <c r="N98" i="473"/>
  <c r="BD98" i="473"/>
  <c r="BE98" i="473"/>
  <c r="BB98" i="473"/>
  <c r="I98" i="473"/>
  <c r="BC98" i="473"/>
  <c r="BE102" i="473"/>
  <c r="I102" i="473"/>
  <c r="BD102" i="473"/>
  <c r="N102" i="473"/>
  <c r="BB102" i="473"/>
  <c r="BC102" i="473"/>
  <c r="N118" i="473"/>
  <c r="I118" i="473"/>
  <c r="BD118" i="473"/>
  <c r="BE118" i="473"/>
  <c r="BB118" i="473"/>
  <c r="BC118" i="473"/>
  <c r="BB47" i="473"/>
  <c r="I47" i="473"/>
  <c r="BC47" i="473"/>
  <c r="N47" i="473"/>
  <c r="BD47" i="473"/>
  <c r="BE47" i="473"/>
  <c r="BB55" i="473"/>
  <c r="N55" i="473"/>
  <c r="BC55" i="473"/>
  <c r="BD55" i="473"/>
  <c r="I55" i="473"/>
  <c r="BE55" i="473"/>
  <c r="BB63" i="473"/>
  <c r="I63" i="473"/>
  <c r="BC63" i="473"/>
  <c r="N63" i="473"/>
  <c r="BD63" i="473"/>
  <c r="BE63" i="473"/>
  <c r="BB87" i="473"/>
  <c r="N87" i="473"/>
  <c r="BC87" i="473"/>
  <c r="I87" i="473"/>
  <c r="BD87" i="473"/>
  <c r="BE87" i="473"/>
  <c r="BE103" i="473"/>
  <c r="N103" i="473"/>
  <c r="BD103" i="473"/>
  <c r="BC103" i="473"/>
  <c r="I103" i="473"/>
  <c r="BB103" i="473"/>
  <c r="BE119" i="473"/>
  <c r="N119" i="473"/>
  <c r="BD119" i="473"/>
  <c r="BC119" i="473"/>
  <c r="I119" i="473"/>
  <c r="BB119" i="473"/>
  <c r="N44" i="473"/>
  <c r="I44" i="473"/>
  <c r="BB44" i="473"/>
  <c r="BC44" i="473"/>
  <c r="BD44" i="473"/>
  <c r="BE44" i="473"/>
  <c r="N60" i="473"/>
  <c r="I60" i="473"/>
  <c r="BB60" i="473"/>
  <c r="BD60" i="473"/>
  <c r="BC60" i="473"/>
  <c r="BE60" i="473"/>
  <c r="N72" i="473"/>
  <c r="I72" i="473"/>
  <c r="BB72" i="473"/>
  <c r="BD72" i="473"/>
  <c r="BC72" i="473"/>
  <c r="BE72" i="473"/>
  <c r="BB69" i="473"/>
  <c r="BE69" i="473"/>
  <c r="N69" i="473"/>
  <c r="BD69" i="473"/>
  <c r="I69" i="473"/>
  <c r="BC69" i="473"/>
  <c r="BB85" i="473"/>
  <c r="I85" i="473"/>
  <c r="BE85" i="473"/>
  <c r="N85" i="473"/>
  <c r="BD85" i="473"/>
  <c r="BC85" i="473"/>
  <c r="I101" i="473"/>
  <c r="N101" i="473"/>
  <c r="BD101" i="473"/>
  <c r="BE101" i="473"/>
  <c r="BC101" i="473"/>
  <c r="BB101" i="473"/>
  <c r="BE117" i="473"/>
  <c r="BD117" i="473"/>
  <c r="N117" i="473"/>
  <c r="I117" i="473"/>
  <c r="BC117" i="473"/>
  <c r="BB117" i="473"/>
  <c r="BB42" i="473"/>
  <c r="I42" i="473"/>
  <c r="BC42" i="473"/>
  <c r="N42" i="473"/>
  <c r="BE42" i="473"/>
  <c r="BD42" i="473"/>
  <c r="BB58" i="473"/>
  <c r="I58" i="473"/>
  <c r="N58" i="473"/>
  <c r="BE58" i="473"/>
  <c r="BC58" i="473"/>
  <c r="BD58" i="473"/>
  <c r="BB74" i="473"/>
  <c r="I74" i="473"/>
  <c r="BE74" i="473"/>
  <c r="N74" i="473"/>
  <c r="BC74" i="473"/>
  <c r="BD74" i="473"/>
  <c r="N110" i="473"/>
  <c r="BE110" i="473"/>
  <c r="I110" i="473"/>
  <c r="BD110" i="473"/>
  <c r="BB110" i="473"/>
  <c r="BC110" i="473"/>
  <c r="BE114" i="473"/>
  <c r="N114" i="473"/>
  <c r="BD114" i="473"/>
  <c r="BB114" i="473"/>
  <c r="BC114" i="473"/>
  <c r="I114" i="473"/>
  <c r="N126" i="473"/>
  <c r="I126" i="473"/>
  <c r="BD126" i="473"/>
  <c r="BE126" i="473"/>
  <c r="BB126" i="473"/>
  <c r="BC126" i="473"/>
  <c r="BE130" i="473"/>
  <c r="BD130" i="473"/>
  <c r="N130" i="473"/>
  <c r="I130" i="473"/>
  <c r="BB130" i="473"/>
  <c r="BC130" i="473"/>
  <c r="BB71" i="473"/>
  <c r="N71" i="473"/>
  <c r="BC71" i="473"/>
  <c r="BD71" i="473"/>
  <c r="BE71" i="473"/>
  <c r="I71" i="473"/>
  <c r="BB79" i="473"/>
  <c r="BC79" i="473"/>
  <c r="N79" i="473"/>
  <c r="I79" i="473"/>
  <c r="BD79" i="473"/>
  <c r="BE79" i="473"/>
  <c r="BB91" i="473"/>
  <c r="N91" i="473"/>
  <c r="I91" i="473"/>
  <c r="BC91" i="473"/>
  <c r="BE91" i="473"/>
  <c r="BD91" i="473"/>
  <c r="BE107" i="473"/>
  <c r="N107" i="473"/>
  <c r="I107" i="473"/>
  <c r="BD107" i="473"/>
  <c r="BC107" i="473"/>
  <c r="BB107" i="473"/>
  <c r="BE123" i="473"/>
  <c r="I123" i="473"/>
  <c r="BD123" i="473"/>
  <c r="N123" i="473"/>
  <c r="BC123" i="473"/>
  <c r="BB123" i="473"/>
  <c r="N48" i="473"/>
  <c r="I48" i="473"/>
  <c r="BB48" i="473"/>
  <c r="BC48" i="473"/>
  <c r="BD48" i="473"/>
  <c r="BE48" i="473"/>
  <c r="N76" i="473"/>
  <c r="I76" i="473"/>
  <c r="BB76" i="473"/>
  <c r="BD76" i="473"/>
  <c r="BC76" i="473"/>
  <c r="BE76" i="473"/>
  <c r="BB45" i="473"/>
  <c r="BD45" i="473"/>
  <c r="N45" i="473"/>
  <c r="BE45" i="473"/>
  <c r="I45" i="473"/>
  <c r="BC45" i="473"/>
  <c r="N57" i="473"/>
  <c r="BB57" i="473"/>
  <c r="I57" i="473"/>
  <c r="BD57" i="473"/>
  <c r="BE57" i="473"/>
  <c r="BC57" i="473"/>
  <c r="N73" i="473"/>
  <c r="BB73" i="473"/>
  <c r="I73" i="473"/>
  <c r="BD73" i="473"/>
  <c r="BE73" i="473"/>
  <c r="BC73" i="473"/>
  <c r="N89" i="473"/>
  <c r="BB89" i="473"/>
  <c r="BE89" i="473"/>
  <c r="I89" i="473"/>
  <c r="BD89" i="473"/>
  <c r="BC89" i="473"/>
  <c r="N105" i="473"/>
  <c r="BE105" i="473"/>
  <c r="I105" i="473"/>
  <c r="BD105" i="473"/>
  <c r="BC105" i="473"/>
  <c r="BB105" i="473"/>
  <c r="N121" i="473"/>
  <c r="I121" i="473"/>
  <c r="BD121" i="473"/>
  <c r="BE121" i="473"/>
  <c r="BC121" i="473"/>
  <c r="BB121" i="473"/>
  <c r="BB43" i="473"/>
  <c r="BC43" i="473"/>
  <c r="N43" i="473"/>
  <c r="I43" i="473"/>
  <c r="BD43" i="473"/>
  <c r="BE43" i="473"/>
  <c r="N51" i="473"/>
  <c r="BB51" i="473"/>
  <c r="I51" i="473"/>
  <c r="BC51" i="473"/>
  <c r="BE51" i="473"/>
  <c r="BD51" i="473"/>
  <c r="BB59" i="473"/>
  <c r="I59" i="473"/>
  <c r="N59" i="473"/>
  <c r="BC59" i="473"/>
  <c r="BE59" i="473"/>
  <c r="BD59" i="473"/>
  <c r="BB95" i="473"/>
  <c r="I95" i="473"/>
  <c r="BC95" i="473"/>
  <c r="N95" i="473"/>
  <c r="BD95" i="473"/>
  <c r="BE95" i="473"/>
  <c r="I111" i="473"/>
  <c r="N111" i="473"/>
  <c r="BD111" i="473"/>
  <c r="BE111" i="473"/>
  <c r="BC111" i="473"/>
  <c r="BB111" i="473"/>
  <c r="BE127" i="473"/>
  <c r="N127" i="473"/>
  <c r="BD127" i="473"/>
  <c r="I127" i="473"/>
  <c r="BC127" i="473"/>
  <c r="BB127" i="473"/>
  <c r="N52" i="473"/>
  <c r="I52" i="473"/>
  <c r="BB52" i="473"/>
  <c r="BD52" i="473"/>
  <c r="BC52" i="473"/>
  <c r="BE52" i="473"/>
  <c r="N64" i="473"/>
  <c r="I64" i="473"/>
  <c r="BB64" i="473"/>
  <c r="BD64" i="473"/>
  <c r="BC64" i="473"/>
  <c r="BE64" i="473"/>
  <c r="N80" i="473"/>
  <c r="I80" i="473"/>
  <c r="BB80" i="473"/>
  <c r="BD80" i="473"/>
  <c r="BC80" i="473"/>
  <c r="BE80" i="473"/>
  <c r="AQ127" i="370"/>
  <c r="AQ111" i="370"/>
  <c r="AQ103" i="370"/>
  <c r="AQ130" i="370"/>
  <c r="AQ119" i="370"/>
  <c r="AQ116" i="370"/>
  <c r="AQ114" i="370"/>
  <c r="AQ100" i="370"/>
  <c r="AQ75" i="370"/>
  <c r="AQ55" i="370"/>
  <c r="AQ51" i="370"/>
  <c r="AQ95" i="370"/>
  <c r="AQ87" i="370"/>
  <c r="AQ77" i="370"/>
  <c r="AQ53" i="370"/>
  <c r="AQ120" i="370"/>
  <c r="AQ118" i="370"/>
  <c r="AQ109" i="370"/>
  <c r="AQ88" i="370"/>
  <c r="AQ72" i="370"/>
  <c r="AQ69" i="370"/>
  <c r="AQ50" i="370"/>
  <c r="AQ49" i="370"/>
  <c r="AQ64" i="370"/>
  <c r="AQ56" i="370"/>
  <c r="AQ66" i="370"/>
  <c r="AQ65" i="370"/>
  <c r="AQ48" i="370"/>
  <c r="U41" i="469"/>
  <c r="F41" i="522"/>
  <c r="F36" i="522"/>
  <c r="F38" i="522"/>
  <c r="F35" i="522"/>
  <c r="F37" i="522"/>
  <c r="F40" i="522"/>
  <c r="F34" i="522"/>
  <c r="F39" i="522"/>
  <c r="F37" i="370"/>
  <c r="B37" i="370" s="1"/>
  <c r="F38" i="370"/>
  <c r="B38" i="370" s="1"/>
  <c r="AI92" i="370"/>
  <c r="AI118" i="370"/>
  <c r="AI44" i="370"/>
  <c r="AI108" i="370"/>
  <c r="AI120" i="370"/>
  <c r="AI55" i="370"/>
  <c r="AI71" i="370"/>
  <c r="AI79" i="370"/>
  <c r="AI87" i="370"/>
  <c r="AI111" i="370"/>
  <c r="AI48" i="370"/>
  <c r="AI64" i="370"/>
  <c r="AI96" i="370"/>
  <c r="U40" i="469"/>
  <c r="F39" i="370"/>
  <c r="B39" i="370" s="1"/>
  <c r="V41" i="474"/>
  <c r="V40" i="474"/>
  <c r="F41" i="370"/>
  <c r="F40" i="370"/>
  <c r="B40" i="370" s="1"/>
  <c r="V41" i="472"/>
  <c r="V40" i="472"/>
  <c r="F36" i="370"/>
  <c r="B36" i="370" s="1"/>
  <c r="AQ86" i="370"/>
  <c r="AQ102" i="370"/>
  <c r="AQ41" i="370"/>
  <c r="AQ89" i="370"/>
  <c r="H45" i="472"/>
  <c r="H49" i="472"/>
  <c r="H61" i="472"/>
  <c r="H65" i="472"/>
  <c r="H77" i="472"/>
  <c r="H81" i="472"/>
  <c r="H93" i="472"/>
  <c r="H97" i="472"/>
  <c r="H109" i="472"/>
  <c r="H113" i="472"/>
  <c r="H125" i="472"/>
  <c r="H129" i="472"/>
  <c r="H46" i="472"/>
  <c r="H54" i="472"/>
  <c r="H62" i="472"/>
  <c r="H70" i="472"/>
  <c r="H78" i="472"/>
  <c r="H94" i="472"/>
  <c r="H106" i="472"/>
  <c r="H122" i="472"/>
  <c r="H51" i="472"/>
  <c r="H67" i="472"/>
  <c r="H83" i="472"/>
  <c r="H91" i="472"/>
  <c r="H99" i="472"/>
  <c r="H107" i="472"/>
  <c r="H115" i="472"/>
  <c r="H123" i="472"/>
  <c r="H96" i="472"/>
  <c r="H112" i="472"/>
  <c r="H128" i="472"/>
  <c r="H53" i="472"/>
  <c r="H69" i="472"/>
  <c r="H85" i="472"/>
  <c r="H101" i="472"/>
  <c r="H117" i="472"/>
  <c r="H82" i="472"/>
  <c r="H44" i="472"/>
  <c r="H52" i="472"/>
  <c r="H60" i="472"/>
  <c r="H68" i="472"/>
  <c r="H76" i="472"/>
  <c r="H84" i="472"/>
  <c r="H100" i="472"/>
  <c r="H116" i="472"/>
  <c r="H105" i="472"/>
  <c r="H121" i="472"/>
  <c r="H42" i="472"/>
  <c r="H50" i="472"/>
  <c r="H58" i="472"/>
  <c r="H66" i="472"/>
  <c r="H74" i="472"/>
  <c r="H86" i="472"/>
  <c r="H114" i="472"/>
  <c r="H130" i="472"/>
  <c r="H88" i="472"/>
  <c r="H104" i="472"/>
  <c r="H120" i="472"/>
  <c r="H90" i="472"/>
  <c r="H102" i="472"/>
  <c r="H118" i="472"/>
  <c r="H55" i="472"/>
  <c r="H71" i="472"/>
  <c r="H48" i="472"/>
  <c r="H56" i="472"/>
  <c r="H64" i="472"/>
  <c r="H72" i="472"/>
  <c r="H80" i="472"/>
  <c r="H92" i="472"/>
  <c r="H108" i="472"/>
  <c r="H124" i="472"/>
  <c r="H98" i="472"/>
  <c r="H110" i="472"/>
  <c r="H126" i="472"/>
  <c r="H47" i="472"/>
  <c r="H63" i="472"/>
  <c r="H79" i="472"/>
  <c r="AQ85" i="370"/>
  <c r="H89" i="472"/>
  <c r="AQ93" i="370"/>
  <c r="AQ101" i="370"/>
  <c r="AQ117" i="370"/>
  <c r="H43" i="472"/>
  <c r="H59" i="472"/>
  <c r="H75" i="472"/>
  <c r="H87" i="472"/>
  <c r="H95" i="472"/>
  <c r="H103" i="472"/>
  <c r="H111" i="472"/>
  <c r="H119" i="472"/>
  <c r="H127" i="472"/>
  <c r="H57" i="472"/>
  <c r="H73" i="472"/>
  <c r="AH62" i="370"/>
  <c r="AG62" i="370"/>
  <c r="AH42" i="370"/>
  <c r="AH83" i="370"/>
  <c r="AG113" i="370"/>
  <c r="AH81" i="370"/>
  <c r="AG81" i="370"/>
  <c r="AH47" i="370"/>
  <c r="AG47" i="370"/>
  <c r="AH79" i="370"/>
  <c r="AG79" i="370"/>
  <c r="AH48" i="370"/>
  <c r="AG48" i="370"/>
  <c r="AH64" i="370"/>
  <c r="AG64" i="370"/>
  <c r="AH96" i="370"/>
  <c r="AG96" i="370"/>
  <c r="AH77" i="370"/>
  <c r="AG77" i="370"/>
  <c r="AH121" i="370"/>
  <c r="AG121" i="370"/>
  <c r="AH50" i="370"/>
  <c r="AG50" i="370"/>
  <c r="AH44" i="370"/>
  <c r="AG44" i="370"/>
  <c r="AH92" i="370"/>
  <c r="AG92" i="370"/>
  <c r="AH108" i="370"/>
  <c r="AG108" i="370"/>
  <c r="AH124" i="370"/>
  <c r="AG78" i="370"/>
  <c r="AH98" i="370"/>
  <c r="AG98" i="370"/>
  <c r="AH55" i="370"/>
  <c r="AG55" i="370"/>
  <c r="AH71" i="370"/>
  <c r="AG71" i="370"/>
  <c r="AH87" i="370"/>
  <c r="AG87" i="370"/>
  <c r="AH120" i="370"/>
  <c r="AG120" i="370"/>
  <c r="F34" i="370"/>
  <c r="B34" i="370" s="1"/>
  <c r="AQ129" i="370"/>
  <c r="AQ123" i="370"/>
  <c r="AQ113" i="370"/>
  <c r="AQ107" i="370"/>
  <c r="AQ81" i="370"/>
  <c r="AQ78" i="370"/>
  <c r="AQ70" i="370"/>
  <c r="AQ54" i="370"/>
  <c r="AQ45" i="370"/>
  <c r="AQ61" i="370"/>
  <c r="AQ46" i="370"/>
  <c r="AQ62" i="370"/>
  <c r="AQ47" i="370"/>
  <c r="AQ63" i="370"/>
  <c r="AS50" i="370"/>
  <c r="AR58" i="370"/>
  <c r="AS62" i="370"/>
  <c r="AS70" i="370"/>
  <c r="AS82" i="370"/>
  <c r="AR90" i="370"/>
  <c r="AS94" i="370"/>
  <c r="AR106" i="370"/>
  <c r="AS110" i="370"/>
  <c r="AR122" i="370"/>
  <c r="AS126" i="370"/>
  <c r="AR43" i="370"/>
  <c r="AS47" i="370"/>
  <c r="AR59" i="370"/>
  <c r="AS63" i="370"/>
  <c r="AR75" i="370"/>
  <c r="AS79" i="370"/>
  <c r="AR91" i="370"/>
  <c r="AS95" i="370"/>
  <c r="AR107" i="370"/>
  <c r="AS111" i="370"/>
  <c r="AR123" i="370"/>
  <c r="AS127" i="370"/>
  <c r="AR48" i="370"/>
  <c r="AS52" i="370"/>
  <c r="AR64" i="370"/>
  <c r="AS68" i="370"/>
  <c r="AR80" i="370"/>
  <c r="AS84" i="370"/>
  <c r="AR96" i="370"/>
  <c r="AS100" i="370"/>
  <c r="AR112" i="370"/>
  <c r="AS116" i="370"/>
  <c r="AR128" i="370"/>
  <c r="AR49" i="370"/>
  <c r="AS53" i="370"/>
  <c r="AR65" i="370"/>
  <c r="AS69" i="370"/>
  <c r="AR81" i="370"/>
  <c r="AS85" i="370"/>
  <c r="AR97" i="370"/>
  <c r="AS101" i="370"/>
  <c r="AR113" i="370"/>
  <c r="AS117" i="370"/>
  <c r="AR129" i="370"/>
  <c r="AR46" i="370"/>
  <c r="AR54" i="370"/>
  <c r="AS58" i="370"/>
  <c r="AR66" i="370"/>
  <c r="AR78" i="370"/>
  <c r="AR86" i="370"/>
  <c r="AS90" i="370"/>
  <c r="AR102" i="370"/>
  <c r="AS106" i="370"/>
  <c r="AR118" i="370"/>
  <c r="AS122" i="370"/>
  <c r="AS43" i="370"/>
  <c r="AR55" i="370"/>
  <c r="AS59" i="370"/>
  <c r="AR71" i="370"/>
  <c r="AS75" i="370"/>
  <c r="AR87" i="370"/>
  <c r="AS91" i="370"/>
  <c r="AR103" i="370"/>
  <c r="AS107" i="370"/>
  <c r="AR119" i="370"/>
  <c r="AS123" i="370"/>
  <c r="AR44" i="370"/>
  <c r="AS48" i="370"/>
  <c r="AR60" i="370"/>
  <c r="AS64" i="370"/>
  <c r="AR76" i="370"/>
  <c r="AS80" i="370"/>
  <c r="AR92" i="370"/>
  <c r="AS96" i="370"/>
  <c r="AR108" i="370"/>
  <c r="AS112" i="370"/>
  <c r="AR124" i="370"/>
  <c r="AS128" i="370"/>
  <c r="AR45" i="370"/>
  <c r="AS49" i="370"/>
  <c r="AR61" i="370"/>
  <c r="AS65" i="370"/>
  <c r="AR77" i="370"/>
  <c r="AS81" i="370"/>
  <c r="AR93" i="370"/>
  <c r="AS97" i="370"/>
  <c r="AR109" i="370"/>
  <c r="AS113" i="370"/>
  <c r="AR125" i="370"/>
  <c r="AS129" i="370"/>
  <c r="AR42" i="370"/>
  <c r="AS46" i="370"/>
  <c r="AS54" i="370"/>
  <c r="AS66" i="370"/>
  <c r="AR74" i="370"/>
  <c r="AS78" i="370"/>
  <c r="AS86" i="370"/>
  <c r="AR98" i="370"/>
  <c r="AS102" i="370"/>
  <c r="AR114" i="370"/>
  <c r="AS118" i="370"/>
  <c r="AR130" i="370"/>
  <c r="AR51" i="370"/>
  <c r="AS55" i="370"/>
  <c r="AR67" i="370"/>
  <c r="AS71" i="370"/>
  <c r="AR83" i="370"/>
  <c r="AS87" i="370"/>
  <c r="AR99" i="370"/>
  <c r="AS103" i="370"/>
  <c r="AR115" i="370"/>
  <c r="AS119" i="370"/>
  <c r="AS44" i="370"/>
  <c r="AR56" i="370"/>
  <c r="AS60" i="370"/>
  <c r="AR72" i="370"/>
  <c r="AS76" i="370"/>
  <c r="AR88" i="370"/>
  <c r="AS92" i="370"/>
  <c r="AR104" i="370"/>
  <c r="AS108" i="370"/>
  <c r="AR120" i="370"/>
  <c r="AS124" i="370"/>
  <c r="AS45" i="370"/>
  <c r="AR57" i="370"/>
  <c r="AS61" i="370"/>
  <c r="AR73" i="370"/>
  <c r="AS77" i="370"/>
  <c r="AR89" i="370"/>
  <c r="AS93" i="370"/>
  <c r="AR105" i="370"/>
  <c r="AS109" i="370"/>
  <c r="AR121" i="370"/>
  <c r="AS125" i="370"/>
  <c r="AS42" i="370"/>
  <c r="AR50" i="370"/>
  <c r="AR62" i="370"/>
  <c r="AR70" i="370"/>
  <c r="AS74" i="370"/>
  <c r="AR82" i="370"/>
  <c r="AR94" i="370"/>
  <c r="AS98" i="370"/>
  <c r="AR110" i="370"/>
  <c r="AS114" i="370"/>
  <c r="AR126" i="370"/>
  <c r="AS130" i="370"/>
  <c r="AR47" i="370"/>
  <c r="AS51" i="370"/>
  <c r="AR63" i="370"/>
  <c r="AS67" i="370"/>
  <c r="AR79" i="370"/>
  <c r="AS83" i="370"/>
  <c r="AR95" i="370"/>
  <c r="AS99" i="370"/>
  <c r="AR111" i="370"/>
  <c r="AS115" i="370"/>
  <c r="AR127" i="370"/>
  <c r="AR52" i="370"/>
  <c r="AS56" i="370"/>
  <c r="AR68" i="370"/>
  <c r="AS72" i="370"/>
  <c r="AR84" i="370"/>
  <c r="AS88" i="370"/>
  <c r="AR100" i="370"/>
  <c r="AS104" i="370"/>
  <c r="AR116" i="370"/>
  <c r="AS120" i="370"/>
  <c r="AS41" i="370"/>
  <c r="AR53" i="370"/>
  <c r="AS57" i="370"/>
  <c r="AR69" i="370"/>
  <c r="AS73" i="370"/>
  <c r="AR85" i="370"/>
  <c r="AS89" i="370"/>
  <c r="AR101" i="370"/>
  <c r="AS105" i="370"/>
  <c r="AR117" i="370"/>
  <c r="AS121" i="370"/>
  <c r="AI125" i="370"/>
  <c r="AI62" i="370"/>
  <c r="AI78" i="370"/>
  <c r="AI98" i="370"/>
  <c r="AI77" i="370"/>
  <c r="AI50" i="370"/>
  <c r="AI81" i="370"/>
  <c r="AH30" i="370"/>
  <c r="AG57" i="370" l="1"/>
  <c r="AH57" i="370"/>
  <c r="AH85" i="370"/>
  <c r="AI85" i="370"/>
  <c r="AI57" i="370"/>
  <c r="AH118" i="370"/>
  <c r="AG117" i="370"/>
  <c r="AG83" i="370"/>
  <c r="AG115" i="370"/>
  <c r="AG85" i="370"/>
  <c r="AG80" i="370"/>
  <c r="AG53" i="370"/>
  <c r="AG56" i="370"/>
  <c r="AH56" i="370"/>
  <c r="AG76" i="370"/>
  <c r="AI56" i="370"/>
  <c r="AI113" i="370"/>
  <c r="AH76" i="370"/>
  <c r="AI99" i="370"/>
  <c r="AH99" i="370"/>
  <c r="AI76" i="370"/>
  <c r="AI88" i="370"/>
  <c r="AH78" i="370"/>
  <c r="AI42" i="370"/>
  <c r="AH125" i="370"/>
  <c r="AG88" i="370"/>
  <c r="AH113" i="370"/>
  <c r="AH88" i="370"/>
  <c r="AH117" i="370"/>
  <c r="AI53" i="370"/>
  <c r="AH53" i="370"/>
  <c r="AG111" i="370"/>
  <c r="AI121" i="370"/>
  <c r="AI115" i="370"/>
  <c r="AH111" i="370"/>
  <c r="AH115" i="370"/>
  <c r="AG123" i="370"/>
  <c r="AG103" i="370"/>
  <c r="AG128" i="370"/>
  <c r="AH100" i="370"/>
  <c r="AI82" i="370"/>
  <c r="AI109" i="370"/>
  <c r="AI59" i="370"/>
  <c r="AH103" i="370"/>
  <c r="AH123" i="370"/>
  <c r="AH128" i="370"/>
  <c r="AG82" i="370"/>
  <c r="AI103" i="370"/>
  <c r="AI123" i="370"/>
  <c r="AG59" i="370"/>
  <c r="AH82" i="370"/>
  <c r="AG109" i="370"/>
  <c r="AI100" i="370"/>
  <c r="AH59" i="370"/>
  <c r="AG100" i="370"/>
  <c r="AH109" i="370"/>
  <c r="AI128" i="370"/>
  <c r="AG51" i="370"/>
  <c r="AG106" i="370"/>
  <c r="AH106" i="370"/>
  <c r="AH51" i="370"/>
  <c r="AI51" i="370"/>
  <c r="AI106" i="370"/>
  <c r="AG73" i="370"/>
  <c r="BG36" i="473"/>
  <c r="BF36" i="473"/>
  <c r="AA37" i="473"/>
  <c r="BF37" i="473"/>
  <c r="BG37" i="473"/>
  <c r="BF33" i="473"/>
  <c r="BG33" i="473"/>
  <c r="AA34" i="473"/>
  <c r="BF34" i="473"/>
  <c r="BG34" i="473"/>
  <c r="AA39" i="473"/>
  <c r="BF39" i="473"/>
  <c r="BG39" i="473"/>
  <c r="BG32" i="473"/>
  <c r="BF32" i="473"/>
  <c r="AA35" i="473"/>
  <c r="BF35" i="473"/>
  <c r="BG35" i="473"/>
  <c r="AA38" i="473"/>
  <c r="BF38" i="473"/>
  <c r="BG38" i="473"/>
  <c r="AG58" i="370"/>
  <c r="AH58" i="370"/>
  <c r="AH73" i="370"/>
  <c r="AI86" i="370"/>
  <c r="AH86" i="370"/>
  <c r="AI58" i="370"/>
  <c r="AI110" i="370"/>
  <c r="AG86" i="370"/>
  <c r="AI73" i="370"/>
  <c r="AG110" i="370"/>
  <c r="AH110" i="370"/>
  <c r="K37" i="473"/>
  <c r="V37" i="473"/>
  <c r="K39" i="473"/>
  <c r="V39" i="473"/>
  <c r="K35" i="473"/>
  <c r="V35" i="473"/>
  <c r="G35" i="538"/>
  <c r="H35" i="538"/>
  <c r="K34" i="473"/>
  <c r="V34" i="473"/>
  <c r="K38" i="473"/>
  <c r="V38" i="473"/>
  <c r="M37" i="473"/>
  <c r="M34" i="473"/>
  <c r="M39" i="473"/>
  <c r="M35" i="473"/>
  <c r="M38" i="473"/>
  <c r="G38" i="538"/>
  <c r="G39" i="538"/>
  <c r="B34" i="538"/>
  <c r="B32" i="538"/>
  <c r="B33" i="538"/>
  <c r="AG125" i="370"/>
  <c r="AG99" i="370"/>
  <c r="AH80" i="370"/>
  <c r="AI47" i="370"/>
  <c r="AI117" i="370"/>
  <c r="AI83" i="370"/>
  <c r="AG49" i="370"/>
  <c r="AH107" i="370"/>
  <c r="AG42" i="370"/>
  <c r="AI126" i="370"/>
  <c r="AG91" i="370"/>
  <c r="AG126" i="370"/>
  <c r="AG68" i="370"/>
  <c r="AI91" i="370"/>
  <c r="AG118" i="370"/>
  <c r="AH91" i="370"/>
  <c r="AH126" i="370"/>
  <c r="AH68" i="370"/>
  <c r="AI80" i="370"/>
  <c r="AI68" i="370"/>
  <c r="AG54" i="370"/>
  <c r="AH93" i="370"/>
  <c r="AH89" i="370"/>
  <c r="AI70" i="370"/>
  <c r="AH112" i="370"/>
  <c r="AH70" i="370"/>
  <c r="AH69" i="370"/>
  <c r="AH66" i="370"/>
  <c r="AH63" i="370"/>
  <c r="AI60" i="370"/>
  <c r="J38" i="527"/>
  <c r="K38" i="527"/>
  <c r="K68" i="527"/>
  <c r="J68" i="527"/>
  <c r="J58" i="527"/>
  <c r="K58" i="527"/>
  <c r="K108" i="527"/>
  <c r="J108" i="527"/>
  <c r="J43" i="527"/>
  <c r="K43" i="527"/>
  <c r="J104" i="527"/>
  <c r="K104" i="527"/>
  <c r="J93" i="527"/>
  <c r="K93" i="527"/>
  <c r="J94" i="527"/>
  <c r="K94" i="527"/>
  <c r="J119" i="527"/>
  <c r="K119" i="527"/>
  <c r="J128" i="527"/>
  <c r="K128" i="527"/>
  <c r="J127" i="527"/>
  <c r="K127" i="527"/>
  <c r="J86" i="527"/>
  <c r="K86" i="527"/>
  <c r="J91" i="527"/>
  <c r="K91" i="527"/>
  <c r="K112" i="527"/>
  <c r="J112" i="527"/>
  <c r="K65" i="527"/>
  <c r="J65" i="527"/>
  <c r="J74" i="527"/>
  <c r="K74" i="527"/>
  <c r="J101" i="527"/>
  <c r="K101" i="527"/>
  <c r="K105" i="527"/>
  <c r="J105" i="527"/>
  <c r="K116" i="527"/>
  <c r="J116" i="527"/>
  <c r="J126" i="527"/>
  <c r="K126" i="527"/>
  <c r="K60" i="527"/>
  <c r="J60" i="527"/>
  <c r="J46" i="527"/>
  <c r="K46" i="527"/>
  <c r="J42" i="527"/>
  <c r="K42" i="527"/>
  <c r="J95" i="527"/>
  <c r="K95" i="527"/>
  <c r="K89" i="527"/>
  <c r="J89" i="527"/>
  <c r="K100" i="527"/>
  <c r="J100" i="527"/>
  <c r="J82" i="527"/>
  <c r="K82" i="527"/>
  <c r="J102" i="527"/>
  <c r="K102" i="527"/>
  <c r="J111" i="527"/>
  <c r="K111" i="527"/>
  <c r="J114" i="527"/>
  <c r="K114" i="527"/>
  <c r="J117" i="527"/>
  <c r="K117" i="527"/>
  <c r="K124" i="527"/>
  <c r="J124" i="527"/>
  <c r="J40" i="527"/>
  <c r="K40" i="527"/>
  <c r="J64" i="527"/>
  <c r="K64" i="527"/>
  <c r="J50" i="527"/>
  <c r="K50" i="527"/>
  <c r="K84" i="527"/>
  <c r="J84" i="527"/>
  <c r="K49" i="527"/>
  <c r="J49" i="527"/>
  <c r="J53" i="527"/>
  <c r="K53" i="527"/>
  <c r="K57" i="527"/>
  <c r="J57" i="527"/>
  <c r="J61" i="527"/>
  <c r="K61" i="527"/>
  <c r="K81" i="527"/>
  <c r="J81" i="527"/>
  <c r="J69" i="527"/>
  <c r="K69" i="527"/>
  <c r="J77" i="527"/>
  <c r="K77" i="527"/>
  <c r="J87" i="527"/>
  <c r="K87" i="527"/>
  <c r="J107" i="527"/>
  <c r="K107" i="527"/>
  <c r="J130" i="527"/>
  <c r="K130" i="527"/>
  <c r="K44" i="527"/>
  <c r="J44" i="527"/>
  <c r="J56" i="527"/>
  <c r="K56" i="527"/>
  <c r="J54" i="527"/>
  <c r="K54" i="527"/>
  <c r="J63" i="527"/>
  <c r="K63" i="527"/>
  <c r="J45" i="527"/>
  <c r="K45" i="527"/>
  <c r="J78" i="527"/>
  <c r="K78" i="527"/>
  <c r="K92" i="527"/>
  <c r="J92" i="527"/>
  <c r="J106" i="527"/>
  <c r="K106" i="527"/>
  <c r="J120" i="527"/>
  <c r="K120" i="527"/>
  <c r="K129" i="527"/>
  <c r="J129" i="527"/>
  <c r="K52" i="527"/>
  <c r="J52" i="527"/>
  <c r="J110" i="527"/>
  <c r="K110" i="527"/>
  <c r="J62" i="527"/>
  <c r="K62" i="527"/>
  <c r="J66" i="527"/>
  <c r="K66" i="527"/>
  <c r="K76" i="527"/>
  <c r="J76" i="527"/>
  <c r="K97" i="527"/>
  <c r="J97" i="527"/>
  <c r="K103" i="527"/>
  <c r="J103" i="527"/>
  <c r="J109" i="527"/>
  <c r="K109" i="527"/>
  <c r="J118" i="527"/>
  <c r="K118" i="527"/>
  <c r="J125" i="527"/>
  <c r="K125" i="527"/>
  <c r="J88" i="527"/>
  <c r="K88" i="527"/>
  <c r="J80" i="527"/>
  <c r="K80" i="527"/>
  <c r="J72" i="527"/>
  <c r="K72" i="527"/>
  <c r="J85" i="527"/>
  <c r="K85" i="527"/>
  <c r="J98" i="527"/>
  <c r="K98" i="527"/>
  <c r="J79" i="527"/>
  <c r="K79" i="527"/>
  <c r="J83" i="527"/>
  <c r="K83" i="527"/>
  <c r="J99" i="527"/>
  <c r="K99" i="527"/>
  <c r="K113" i="527"/>
  <c r="J113" i="527"/>
  <c r="K115" i="527"/>
  <c r="J115" i="527"/>
  <c r="J121" i="527"/>
  <c r="K121" i="527"/>
  <c r="J39" i="527"/>
  <c r="K39" i="527"/>
  <c r="K41" i="527"/>
  <c r="J41" i="527"/>
  <c r="J90" i="527"/>
  <c r="K90" i="527"/>
  <c r="J48" i="527"/>
  <c r="K48" i="527"/>
  <c r="J47" i="527"/>
  <c r="K47" i="527"/>
  <c r="J70" i="527"/>
  <c r="K70" i="527"/>
  <c r="K51" i="527"/>
  <c r="J51" i="527"/>
  <c r="J55" i="527"/>
  <c r="K55" i="527"/>
  <c r="J59" i="527"/>
  <c r="K59" i="527"/>
  <c r="K73" i="527"/>
  <c r="J73" i="527"/>
  <c r="K67" i="527"/>
  <c r="J67" i="527"/>
  <c r="J75" i="527"/>
  <c r="K75" i="527"/>
  <c r="J71" i="527"/>
  <c r="K71" i="527"/>
  <c r="J96" i="527"/>
  <c r="K96" i="527"/>
  <c r="J122" i="527"/>
  <c r="K122" i="527"/>
  <c r="J123" i="527"/>
  <c r="K123" i="527"/>
  <c r="AI49" i="370"/>
  <c r="AH54" i="370"/>
  <c r="AH49" i="370"/>
  <c r="AG60" i="370"/>
  <c r="AG43" i="370"/>
  <c r="AG90" i="370"/>
  <c r="AG127" i="370"/>
  <c r="AG61" i="370"/>
  <c r="AG84" i="370"/>
  <c r="AG74" i="370"/>
  <c r="AI127" i="370"/>
  <c r="AI69" i="370"/>
  <c r="AI84" i="370"/>
  <c r="AI54" i="370"/>
  <c r="AI112" i="370"/>
  <c r="AI89" i="370"/>
  <c r="AI66" i="370"/>
  <c r="AI61" i="370"/>
  <c r="AG104" i="370"/>
  <c r="AH90" i="370"/>
  <c r="AI93" i="370"/>
  <c r="AI43" i="370"/>
  <c r="AH60" i="370"/>
  <c r="AH43" i="370"/>
  <c r="AH127" i="370"/>
  <c r="AH61" i="370"/>
  <c r="AH84" i="370"/>
  <c r="AH74" i="370"/>
  <c r="AI74" i="370"/>
  <c r="AH104" i="370"/>
  <c r="AG107" i="370"/>
  <c r="AG66" i="370"/>
  <c r="AG112" i="370"/>
  <c r="AG63" i="370"/>
  <c r="AG70" i="370"/>
  <c r="AG93" i="370"/>
  <c r="AG69" i="370"/>
  <c r="AG89" i="370"/>
  <c r="AI104" i="370"/>
  <c r="AI63" i="370"/>
  <c r="AI90" i="370"/>
  <c r="AI107" i="370"/>
  <c r="AH116" i="370"/>
  <c r="AH95" i="370"/>
  <c r="AH45" i="370"/>
  <c r="AH122" i="370"/>
  <c r="AH101" i="370"/>
  <c r="AH129" i="370"/>
  <c r="AI45" i="370"/>
  <c r="AH67" i="370"/>
  <c r="AI129" i="370"/>
  <c r="AI105" i="370"/>
  <c r="AI94" i="370"/>
  <c r="AH130" i="370"/>
  <c r="AH52" i="370"/>
  <c r="AI95" i="370"/>
  <c r="AI119" i="370"/>
  <c r="AI67" i="370"/>
  <c r="AI130" i="370"/>
  <c r="AG72" i="370"/>
  <c r="AG119" i="370"/>
  <c r="AG102" i="370"/>
  <c r="AG105" i="370"/>
  <c r="AG75" i="370"/>
  <c r="AG94" i="370"/>
  <c r="AG97" i="370"/>
  <c r="AG114" i="370"/>
  <c r="AG65" i="370"/>
  <c r="AG46" i="370"/>
  <c r="AI72" i="370"/>
  <c r="AI52" i="370"/>
  <c r="AI122" i="370"/>
  <c r="AI114" i="370"/>
  <c r="AI46" i="370"/>
  <c r="AI97" i="370"/>
  <c r="AH72" i="370"/>
  <c r="AH119" i="370"/>
  <c r="AH102" i="370"/>
  <c r="AH105" i="370"/>
  <c r="AH75" i="370"/>
  <c r="AH94" i="370"/>
  <c r="AH97" i="370"/>
  <c r="AH114" i="370"/>
  <c r="AH65" i="370"/>
  <c r="AH46" i="370"/>
  <c r="AI101" i="370"/>
  <c r="AI116" i="370"/>
  <c r="AI65" i="370"/>
  <c r="AG130" i="370"/>
  <c r="AG122" i="370"/>
  <c r="AG95" i="370"/>
  <c r="AG101" i="370"/>
  <c r="AG116" i="370"/>
  <c r="AG52" i="370"/>
  <c r="AG67" i="370"/>
  <c r="AG129" i="370"/>
  <c r="AG45" i="370"/>
  <c r="AI75" i="370"/>
  <c r="AI102" i="370"/>
  <c r="B38" i="538"/>
  <c r="B36" i="538"/>
  <c r="B37" i="538"/>
  <c r="B39" i="538"/>
  <c r="AG41" i="370"/>
  <c r="B41" i="370"/>
  <c r="AI124" i="370"/>
  <c r="B124" i="370"/>
  <c r="G34" i="475"/>
  <c r="G36" i="475"/>
  <c r="V44" i="475"/>
  <c r="G44" i="475"/>
  <c r="V118" i="475"/>
  <c r="G118" i="475"/>
  <c r="V102" i="475"/>
  <c r="G102" i="475"/>
  <c r="V82" i="475"/>
  <c r="G82" i="475"/>
  <c r="V73" i="475"/>
  <c r="G73" i="475"/>
  <c r="V124" i="475"/>
  <c r="G124" i="475"/>
  <c r="V123" i="475"/>
  <c r="G123" i="475"/>
  <c r="V107" i="475"/>
  <c r="G107" i="475"/>
  <c r="V55" i="475"/>
  <c r="G55" i="475"/>
  <c r="V43" i="475"/>
  <c r="G43" i="475"/>
  <c r="V78" i="475"/>
  <c r="G78" i="475"/>
  <c r="V68" i="475"/>
  <c r="G68" i="475"/>
  <c r="V79" i="475"/>
  <c r="G79" i="475"/>
  <c r="V113" i="475"/>
  <c r="G113" i="475"/>
  <c r="V53" i="475"/>
  <c r="G53" i="475"/>
  <c r="G38" i="475"/>
  <c r="G37" i="475"/>
  <c r="G39" i="475"/>
  <c r="V47" i="475"/>
  <c r="G47" i="475"/>
  <c r="V121" i="475"/>
  <c r="G121" i="475"/>
  <c r="V105" i="475"/>
  <c r="G105" i="475"/>
  <c r="V89" i="475"/>
  <c r="G89" i="475"/>
  <c r="V75" i="475"/>
  <c r="G75" i="475"/>
  <c r="V114" i="475"/>
  <c r="G114" i="475"/>
  <c r="V98" i="475"/>
  <c r="G98" i="475"/>
  <c r="V74" i="475"/>
  <c r="G74" i="475"/>
  <c r="V58" i="475"/>
  <c r="G58" i="475"/>
  <c r="V96" i="475"/>
  <c r="G96" i="475"/>
  <c r="V91" i="475"/>
  <c r="G91" i="475"/>
  <c r="V70" i="475"/>
  <c r="G70" i="475"/>
  <c r="V100" i="475"/>
  <c r="G100" i="475"/>
  <c r="V84" i="475"/>
  <c r="G84" i="475"/>
  <c r="V129" i="475"/>
  <c r="G129" i="475"/>
  <c r="V97" i="475"/>
  <c r="G97" i="475"/>
  <c r="V81" i="475"/>
  <c r="G81" i="475"/>
  <c r="V65" i="475"/>
  <c r="G65" i="475"/>
  <c r="V40" i="475"/>
  <c r="G40" i="475"/>
  <c r="V115" i="475"/>
  <c r="G115" i="475"/>
  <c r="V126" i="475"/>
  <c r="G126" i="475"/>
  <c r="V110" i="475"/>
  <c r="G110" i="475"/>
  <c r="V62" i="475"/>
  <c r="G62" i="475"/>
  <c r="V46" i="475"/>
  <c r="G46" i="475"/>
  <c r="V49" i="475"/>
  <c r="G49" i="475"/>
  <c r="V76" i="475"/>
  <c r="G76" i="475"/>
  <c r="V64" i="475"/>
  <c r="G64" i="475"/>
  <c r="V71" i="475"/>
  <c r="G71" i="475"/>
  <c r="V130" i="475"/>
  <c r="G130" i="475"/>
  <c r="V94" i="475"/>
  <c r="G94" i="475"/>
  <c r="V42" i="475"/>
  <c r="G42" i="475"/>
  <c r="V112" i="475"/>
  <c r="G112" i="475"/>
  <c r="V85" i="475"/>
  <c r="G85" i="475"/>
  <c r="V69" i="475"/>
  <c r="G69" i="475"/>
  <c r="V57" i="475"/>
  <c r="G57" i="475"/>
  <c r="V80" i="475"/>
  <c r="G80" i="475"/>
  <c r="V119" i="475"/>
  <c r="G119" i="475"/>
  <c r="V87" i="475"/>
  <c r="G87" i="475"/>
  <c r="V67" i="475"/>
  <c r="G67" i="475"/>
  <c r="V93" i="475"/>
  <c r="G93" i="475"/>
  <c r="V77" i="475"/>
  <c r="G77" i="475"/>
  <c r="V61" i="475"/>
  <c r="G61" i="475"/>
  <c r="V41" i="475"/>
  <c r="G41" i="475"/>
  <c r="V99" i="475"/>
  <c r="G99" i="475"/>
  <c r="V63" i="475"/>
  <c r="G63" i="475"/>
  <c r="V51" i="475"/>
  <c r="G51" i="475"/>
  <c r="V122" i="475"/>
  <c r="G122" i="475"/>
  <c r="V106" i="475"/>
  <c r="G106" i="475"/>
  <c r="V90" i="475"/>
  <c r="G90" i="475"/>
  <c r="V72" i="475"/>
  <c r="G72" i="475"/>
  <c r="V60" i="475"/>
  <c r="G60" i="475"/>
  <c r="V48" i="475"/>
  <c r="G48" i="475"/>
  <c r="V127" i="475"/>
  <c r="G127" i="475"/>
  <c r="V111" i="475"/>
  <c r="G111" i="475"/>
  <c r="V95" i="475"/>
  <c r="G95" i="475"/>
  <c r="V83" i="475"/>
  <c r="G83" i="475"/>
  <c r="V86" i="475"/>
  <c r="G86" i="475"/>
  <c r="V45" i="475"/>
  <c r="G45" i="475"/>
  <c r="V108" i="475"/>
  <c r="G108" i="475"/>
  <c r="V88" i="475"/>
  <c r="G88" i="475"/>
  <c r="V59" i="475"/>
  <c r="G59" i="475"/>
  <c r="V117" i="475"/>
  <c r="G117" i="475"/>
  <c r="V101" i="475"/>
  <c r="G101" i="475"/>
  <c r="V92" i="475"/>
  <c r="G92" i="475"/>
  <c r="V50" i="475"/>
  <c r="G50" i="475"/>
  <c r="G39" i="469"/>
  <c r="G40" i="469"/>
  <c r="V40" i="469"/>
  <c r="G109" i="469"/>
  <c r="V109" i="469"/>
  <c r="G45" i="469"/>
  <c r="V45" i="469"/>
  <c r="G50" i="469"/>
  <c r="V50" i="469"/>
  <c r="G119" i="469"/>
  <c r="V119" i="469"/>
  <c r="G71" i="469"/>
  <c r="V71" i="469"/>
  <c r="G98" i="469"/>
  <c r="V98" i="469"/>
  <c r="V124" i="469"/>
  <c r="G124" i="469"/>
  <c r="G117" i="469"/>
  <c r="V117" i="469"/>
  <c r="V121" i="469"/>
  <c r="G121" i="469"/>
  <c r="G115" i="469"/>
  <c r="V115" i="469"/>
  <c r="G99" i="469"/>
  <c r="V99" i="469"/>
  <c r="G55" i="469"/>
  <c r="V55" i="469"/>
  <c r="G88" i="469"/>
  <c r="V88" i="469"/>
  <c r="G69" i="469"/>
  <c r="V69" i="469"/>
  <c r="G46" i="469"/>
  <c r="V46" i="469"/>
  <c r="G95" i="469"/>
  <c r="V95" i="469"/>
  <c r="G83" i="469"/>
  <c r="V83" i="469"/>
  <c r="G108" i="469"/>
  <c r="V108" i="469"/>
  <c r="G64" i="469"/>
  <c r="V64" i="469"/>
  <c r="G81" i="469"/>
  <c r="V81" i="469"/>
  <c r="G43" i="469"/>
  <c r="V43" i="469"/>
  <c r="G58" i="469"/>
  <c r="V58" i="469"/>
  <c r="G34" i="469"/>
  <c r="G37" i="469"/>
  <c r="G93" i="469"/>
  <c r="V93" i="469"/>
  <c r="G103" i="469"/>
  <c r="V103" i="469"/>
  <c r="G79" i="469"/>
  <c r="V79" i="469"/>
  <c r="G92" i="469"/>
  <c r="V92" i="469"/>
  <c r="G96" i="469"/>
  <c r="V96" i="469"/>
  <c r="G105" i="469"/>
  <c r="V105" i="469"/>
  <c r="G47" i="469"/>
  <c r="V47" i="469"/>
  <c r="G118" i="469"/>
  <c r="V118" i="469"/>
  <c r="G48" i="469"/>
  <c r="V48" i="469"/>
  <c r="G100" i="469"/>
  <c r="V100" i="469"/>
  <c r="G76" i="469"/>
  <c r="V76" i="469"/>
  <c r="V128" i="469"/>
  <c r="G128" i="469"/>
  <c r="G42" i="469"/>
  <c r="V42" i="469"/>
  <c r="G49" i="469"/>
  <c r="V49" i="469"/>
  <c r="G51" i="469"/>
  <c r="V51" i="469"/>
  <c r="G104" i="469"/>
  <c r="V104" i="469"/>
  <c r="G102" i="469"/>
  <c r="V102" i="469"/>
  <c r="G122" i="469"/>
  <c r="V122" i="469"/>
  <c r="G41" i="469"/>
  <c r="V41" i="469"/>
  <c r="G77" i="469"/>
  <c r="V77" i="469"/>
  <c r="G82" i="469"/>
  <c r="V82" i="469"/>
  <c r="V116" i="469"/>
  <c r="G116" i="469"/>
  <c r="G87" i="469"/>
  <c r="V87" i="469"/>
  <c r="G60" i="469"/>
  <c r="V60" i="469"/>
  <c r="G74" i="469"/>
  <c r="V74" i="469"/>
  <c r="G89" i="469"/>
  <c r="V89" i="469"/>
  <c r="G110" i="469"/>
  <c r="V110" i="469"/>
  <c r="G63" i="469"/>
  <c r="V63" i="469"/>
  <c r="G86" i="469"/>
  <c r="V86" i="469"/>
  <c r="G112" i="469"/>
  <c r="V112" i="469"/>
  <c r="G52" i="469"/>
  <c r="V52" i="469"/>
  <c r="G114" i="469"/>
  <c r="V114" i="469"/>
  <c r="G44" i="469"/>
  <c r="V44" i="469"/>
  <c r="G106" i="469"/>
  <c r="V106" i="469"/>
  <c r="V129" i="469"/>
  <c r="G129" i="469"/>
  <c r="G94" i="469"/>
  <c r="V94" i="469"/>
  <c r="G123" i="469"/>
  <c r="V123" i="469"/>
  <c r="G91" i="469"/>
  <c r="V91" i="469"/>
  <c r="G59" i="469"/>
  <c r="V59" i="469"/>
  <c r="G56" i="469"/>
  <c r="V56" i="469"/>
  <c r="G70" i="469"/>
  <c r="V70" i="469"/>
  <c r="G101" i="469"/>
  <c r="V101" i="469"/>
  <c r="G36" i="469"/>
  <c r="G38" i="469"/>
  <c r="G125" i="469"/>
  <c r="V125" i="469"/>
  <c r="G61" i="469"/>
  <c r="V61" i="469"/>
  <c r="G66" i="469"/>
  <c r="V66" i="469"/>
  <c r="G84" i="469"/>
  <c r="V84" i="469"/>
  <c r="G130" i="469"/>
  <c r="V130" i="469"/>
  <c r="G53" i="469"/>
  <c r="V53" i="469"/>
  <c r="G68" i="469"/>
  <c r="V68" i="469"/>
  <c r="V120" i="469"/>
  <c r="G120" i="469"/>
  <c r="G54" i="469"/>
  <c r="V54" i="469"/>
  <c r="G90" i="469"/>
  <c r="V90" i="469"/>
  <c r="G62" i="469"/>
  <c r="V62" i="469"/>
  <c r="G127" i="469"/>
  <c r="V127" i="469"/>
  <c r="G111" i="469"/>
  <c r="V111" i="469"/>
  <c r="G75" i="469"/>
  <c r="V75" i="469"/>
  <c r="G72" i="469"/>
  <c r="V72" i="469"/>
  <c r="G85" i="469"/>
  <c r="V85" i="469"/>
  <c r="V113" i="469"/>
  <c r="G113" i="469"/>
  <c r="G107" i="469"/>
  <c r="V107" i="469"/>
  <c r="G67" i="469"/>
  <c r="V67" i="469"/>
  <c r="G80" i="469"/>
  <c r="V80" i="469"/>
  <c r="BC59" i="474"/>
  <c r="BA59" i="474"/>
  <c r="BA69" i="474"/>
  <c r="BC69" i="474"/>
  <c r="BA76" i="474"/>
  <c r="BB59" i="474"/>
  <c r="U41" i="472"/>
  <c r="H37" i="527"/>
  <c r="U124" i="472"/>
  <c r="U108" i="472"/>
  <c r="U92" i="472"/>
  <c r="U52" i="472"/>
  <c r="U123" i="472"/>
  <c r="U58" i="472"/>
  <c r="U77" i="472"/>
  <c r="I90" i="522"/>
  <c r="G90" i="522"/>
  <c r="AW90" i="522"/>
  <c r="AJ90" i="522"/>
  <c r="O90" i="522"/>
  <c r="R90" i="522" s="1"/>
  <c r="M90" i="522"/>
  <c r="AQ90" i="522"/>
  <c r="AT90" i="522" s="1"/>
  <c r="Y90" i="522"/>
  <c r="AM90" i="522"/>
  <c r="AP90" i="522" s="1"/>
  <c r="AK90" i="522"/>
  <c r="AY90" i="522"/>
  <c r="Q90" i="522"/>
  <c r="AU90" i="522"/>
  <c r="AX90" i="522" s="1"/>
  <c r="AS90" i="522"/>
  <c r="AF90" i="522"/>
  <c r="K90" i="522"/>
  <c r="N90" i="522" s="1"/>
  <c r="AB90" i="522"/>
  <c r="B90" i="522"/>
  <c r="AN90" i="522"/>
  <c r="S90" i="522"/>
  <c r="V90" i="522" s="1"/>
  <c r="AZ90" i="522"/>
  <c r="AE90" i="522"/>
  <c r="AC90" i="522"/>
  <c r="P90" i="522"/>
  <c r="AO90" i="522"/>
  <c r="L90" i="522"/>
  <c r="BE90" i="522"/>
  <c r="X90" i="522"/>
  <c r="BF90" i="522"/>
  <c r="W90" i="522"/>
  <c r="Z90" i="522" s="1"/>
  <c r="AV90" i="522"/>
  <c r="U90" i="522"/>
  <c r="AG90" i="522"/>
  <c r="AA90" i="522"/>
  <c r="AD90" i="522" s="1"/>
  <c r="AI90" i="522"/>
  <c r="AL90" i="522" s="1"/>
  <c r="T90" i="522"/>
  <c r="AR90" i="522"/>
  <c r="G48" i="522"/>
  <c r="I48" i="522"/>
  <c r="AJ48" i="522"/>
  <c r="O48" i="522"/>
  <c r="R48" i="522" s="1"/>
  <c r="AN48" i="522"/>
  <c r="AW48" i="522"/>
  <c r="AI48" i="522"/>
  <c r="AL48" i="522" s="1"/>
  <c r="BF48" i="522"/>
  <c r="AA48" i="522"/>
  <c r="AD48" i="522" s="1"/>
  <c r="AR48" i="522"/>
  <c r="AG48" i="522"/>
  <c r="T48" i="522"/>
  <c r="BE48" i="522"/>
  <c r="P48" i="522"/>
  <c r="AC48" i="522"/>
  <c r="K48" i="522"/>
  <c r="N48" i="522" s="1"/>
  <c r="AV48" i="522"/>
  <c r="B48" i="522"/>
  <c r="X48" i="522"/>
  <c r="M48" i="522"/>
  <c r="AU48" i="522"/>
  <c r="AX48" i="522" s="1"/>
  <c r="AK48" i="522"/>
  <c r="AM48" i="522"/>
  <c r="AP48" i="522" s="1"/>
  <c r="AF48" i="522"/>
  <c r="AS48" i="522"/>
  <c r="AB48" i="522"/>
  <c r="AO48" i="522"/>
  <c r="AQ48" i="522"/>
  <c r="AT48" i="522" s="1"/>
  <c r="AZ48" i="522"/>
  <c r="AE48" i="522"/>
  <c r="U48" i="522"/>
  <c r="S48" i="522"/>
  <c r="V48" i="522" s="1"/>
  <c r="L48" i="522"/>
  <c r="Y48" i="522"/>
  <c r="AY48" i="522"/>
  <c r="Q48" i="522"/>
  <c r="W48" i="522"/>
  <c r="Z48" i="522" s="1"/>
  <c r="G47" i="522"/>
  <c r="I47" i="522"/>
  <c r="AO47" i="522"/>
  <c r="AA47" i="522"/>
  <c r="AD47" i="522" s="1"/>
  <c r="AK47" i="522"/>
  <c r="T47" i="522"/>
  <c r="AE47" i="522"/>
  <c r="AV47" i="522"/>
  <c r="AI47" i="522"/>
  <c r="AL47" i="522" s="1"/>
  <c r="M47" i="522"/>
  <c r="AQ47" i="522"/>
  <c r="AT47" i="522" s="1"/>
  <c r="Y47" i="522"/>
  <c r="B47" i="522"/>
  <c r="U47" i="522"/>
  <c r="BF47" i="522"/>
  <c r="AW47" i="522"/>
  <c r="AF47" i="522"/>
  <c r="O47" i="522"/>
  <c r="R47" i="522" s="1"/>
  <c r="AR47" i="522"/>
  <c r="W47" i="522"/>
  <c r="Z47" i="522" s="1"/>
  <c r="AN47" i="522"/>
  <c r="AU47" i="522"/>
  <c r="AX47" i="522" s="1"/>
  <c r="AZ47" i="522"/>
  <c r="K47" i="522"/>
  <c r="N47" i="522" s="1"/>
  <c r="AG47" i="522"/>
  <c r="P47" i="522"/>
  <c r="AS47" i="522"/>
  <c r="AB47" i="522"/>
  <c r="S47" i="522"/>
  <c r="V47" i="522" s="1"/>
  <c r="X47" i="522"/>
  <c r="BE47" i="522"/>
  <c r="AJ47" i="522"/>
  <c r="AY47" i="522"/>
  <c r="Q47" i="522"/>
  <c r="AM47" i="522"/>
  <c r="AP47" i="522" s="1"/>
  <c r="AC47" i="522"/>
  <c r="L47" i="522"/>
  <c r="G70" i="522"/>
  <c r="I70" i="522"/>
  <c r="BF70" i="522"/>
  <c r="AV70" i="522"/>
  <c r="AA70" i="522"/>
  <c r="AD70" i="522" s="1"/>
  <c r="AN70" i="522"/>
  <c r="S70" i="522"/>
  <c r="V70" i="522" s="1"/>
  <c r="AZ70" i="522"/>
  <c r="AE70" i="522"/>
  <c r="B70" i="522"/>
  <c r="AM70" i="522"/>
  <c r="AP70" i="522" s="1"/>
  <c r="AG70" i="522"/>
  <c r="P70" i="522"/>
  <c r="AO70" i="522"/>
  <c r="AY70" i="522"/>
  <c r="AK70" i="522"/>
  <c r="T70" i="522"/>
  <c r="AS70" i="522"/>
  <c r="L70" i="522"/>
  <c r="W70" i="522"/>
  <c r="Z70" i="522" s="1"/>
  <c r="Q70" i="522"/>
  <c r="AQ70" i="522"/>
  <c r="AT70" i="522" s="1"/>
  <c r="Y70" i="522"/>
  <c r="AI70" i="522"/>
  <c r="AL70" i="522" s="1"/>
  <c r="U70" i="522"/>
  <c r="AU70" i="522"/>
  <c r="AX70" i="522" s="1"/>
  <c r="AB70" i="522"/>
  <c r="M70" i="522"/>
  <c r="AW70" i="522"/>
  <c r="BE70" i="522"/>
  <c r="AR70" i="522"/>
  <c r="AF70" i="522"/>
  <c r="AJ70" i="522"/>
  <c r="K70" i="522"/>
  <c r="N70" i="522" s="1"/>
  <c r="O70" i="522"/>
  <c r="R70" i="522" s="1"/>
  <c r="X70" i="522"/>
  <c r="AC70" i="522"/>
  <c r="I51" i="522"/>
  <c r="G51" i="522"/>
  <c r="Q51" i="522"/>
  <c r="AM51" i="522"/>
  <c r="AP51" i="522" s="1"/>
  <c r="AC51" i="522"/>
  <c r="L51" i="522"/>
  <c r="AO51" i="522"/>
  <c r="AA51" i="522"/>
  <c r="AD51" i="522" s="1"/>
  <c r="AK51" i="522"/>
  <c r="T51" i="522"/>
  <c r="AE51" i="522"/>
  <c r="AW51" i="522"/>
  <c r="AF51" i="522"/>
  <c r="O51" i="522"/>
  <c r="R51" i="522" s="1"/>
  <c r="AR51" i="522"/>
  <c r="W51" i="522"/>
  <c r="Z51" i="522" s="1"/>
  <c r="AN51" i="522"/>
  <c r="AU51" i="522"/>
  <c r="AX51" i="522" s="1"/>
  <c r="AZ51" i="522"/>
  <c r="K51" i="522"/>
  <c r="N51" i="522" s="1"/>
  <c r="AG51" i="522"/>
  <c r="P51" i="522"/>
  <c r="AS51" i="522"/>
  <c r="AB51" i="522"/>
  <c r="S51" i="522"/>
  <c r="V51" i="522" s="1"/>
  <c r="X51" i="522"/>
  <c r="BE51" i="522"/>
  <c r="AJ51" i="522"/>
  <c r="AY51" i="522"/>
  <c r="AV51" i="522"/>
  <c r="Y51" i="522"/>
  <c r="AI51" i="522"/>
  <c r="AL51" i="522" s="1"/>
  <c r="B51" i="522"/>
  <c r="AQ51" i="522"/>
  <c r="AT51" i="522" s="1"/>
  <c r="M51" i="522"/>
  <c r="U51" i="522"/>
  <c r="BF51" i="522"/>
  <c r="G55" i="522"/>
  <c r="I55" i="522"/>
  <c r="AZ55" i="522"/>
  <c r="K55" i="522"/>
  <c r="N55" i="522" s="1"/>
  <c r="AG55" i="522"/>
  <c r="P55" i="522"/>
  <c r="AS55" i="522"/>
  <c r="AB55" i="522"/>
  <c r="S55" i="522"/>
  <c r="V55" i="522" s="1"/>
  <c r="X55" i="522"/>
  <c r="AK55" i="522"/>
  <c r="T55" i="522"/>
  <c r="AE55" i="522"/>
  <c r="AV55" i="522"/>
  <c r="AI55" i="522"/>
  <c r="AL55" i="522" s="1"/>
  <c r="M55" i="522"/>
  <c r="AQ55" i="522"/>
  <c r="AT55" i="522" s="1"/>
  <c r="Y55" i="522"/>
  <c r="B55" i="522"/>
  <c r="U55" i="522"/>
  <c r="BF55" i="522"/>
  <c r="AW55" i="522"/>
  <c r="AF55" i="522"/>
  <c r="O55" i="522"/>
  <c r="R55" i="522" s="1"/>
  <c r="AR55" i="522"/>
  <c r="W55" i="522"/>
  <c r="Z55" i="522" s="1"/>
  <c r="AN55" i="522"/>
  <c r="AU55" i="522"/>
  <c r="AX55" i="522" s="1"/>
  <c r="Q55" i="522"/>
  <c r="AO55" i="522"/>
  <c r="BE55" i="522"/>
  <c r="AM55" i="522"/>
  <c r="AP55" i="522" s="1"/>
  <c r="AA55" i="522"/>
  <c r="AD55" i="522" s="1"/>
  <c r="AJ55" i="522"/>
  <c r="AC55" i="522"/>
  <c r="AY55" i="522"/>
  <c r="L55" i="522"/>
  <c r="I59" i="522"/>
  <c r="G59" i="522"/>
  <c r="AR59" i="522"/>
  <c r="W59" i="522"/>
  <c r="Z59" i="522" s="1"/>
  <c r="U59" i="522"/>
  <c r="AU59" i="522"/>
  <c r="AX59" i="522" s="1"/>
  <c r="AW59" i="522"/>
  <c r="AF59" i="522"/>
  <c r="K59" i="522"/>
  <c r="N59" i="522" s="1"/>
  <c r="AN59" i="522"/>
  <c r="AS59" i="522"/>
  <c r="AB59" i="522"/>
  <c r="B59" i="522"/>
  <c r="AZ59" i="522"/>
  <c r="AE59" i="522"/>
  <c r="AG59" i="522"/>
  <c r="P59" i="522"/>
  <c r="Y59" i="522"/>
  <c r="S59" i="522"/>
  <c r="V59" i="522" s="1"/>
  <c r="AC59" i="522"/>
  <c r="L59" i="522"/>
  <c r="BE59" i="522"/>
  <c r="AJ59" i="522"/>
  <c r="O59" i="522"/>
  <c r="R59" i="522" s="1"/>
  <c r="Q59" i="522"/>
  <c r="AQ59" i="522"/>
  <c r="AT59" i="522" s="1"/>
  <c r="AY59" i="522"/>
  <c r="AO59" i="522"/>
  <c r="M59" i="522"/>
  <c r="AM59" i="522"/>
  <c r="AP59" i="522" s="1"/>
  <c r="AK59" i="522"/>
  <c r="T59" i="522"/>
  <c r="BF59" i="522"/>
  <c r="AV59" i="522"/>
  <c r="AA59" i="522"/>
  <c r="AD59" i="522" s="1"/>
  <c r="AI59" i="522"/>
  <c r="AL59" i="522" s="1"/>
  <c r="X59" i="522"/>
  <c r="G73" i="522"/>
  <c r="I73" i="522"/>
  <c r="AW73" i="522"/>
  <c r="AJ73" i="522"/>
  <c r="S73" i="522"/>
  <c r="V73" i="522" s="1"/>
  <c r="M73" i="522"/>
  <c r="AQ73" i="522"/>
  <c r="AT73" i="522" s="1"/>
  <c r="AK73" i="522"/>
  <c r="AE73" i="522"/>
  <c r="AR73" i="522"/>
  <c r="W73" i="522"/>
  <c r="Z73" i="522" s="1"/>
  <c r="Q73" i="522"/>
  <c r="AY73" i="522"/>
  <c r="AS73" i="522"/>
  <c r="AF73" i="522"/>
  <c r="K73" i="522"/>
  <c r="N73" i="522" s="1"/>
  <c r="AN73" i="522"/>
  <c r="L73" i="522"/>
  <c r="AO73" i="522"/>
  <c r="B73" i="522"/>
  <c r="AZ73" i="522"/>
  <c r="AI73" i="522"/>
  <c r="AL73" i="522" s="1"/>
  <c r="AC73" i="522"/>
  <c r="P73" i="522"/>
  <c r="BE73" i="522"/>
  <c r="X73" i="522"/>
  <c r="O73" i="522"/>
  <c r="R73" i="522" s="1"/>
  <c r="AB73" i="522"/>
  <c r="BF73" i="522"/>
  <c r="Y73" i="522"/>
  <c r="AM73" i="522"/>
  <c r="AP73" i="522" s="1"/>
  <c r="AV73" i="522"/>
  <c r="AU73" i="522"/>
  <c r="AX73" i="522" s="1"/>
  <c r="AG73" i="522"/>
  <c r="AA73" i="522"/>
  <c r="AD73" i="522" s="1"/>
  <c r="T73" i="522"/>
  <c r="U73" i="522"/>
  <c r="I67" i="522"/>
  <c r="G67" i="522"/>
  <c r="U67" i="522"/>
  <c r="AU67" i="522"/>
  <c r="AX67" i="522" s="1"/>
  <c r="L67" i="522"/>
  <c r="AO67" i="522"/>
  <c r="AQ67" i="522"/>
  <c r="AT67" i="522" s="1"/>
  <c r="M67" i="522"/>
  <c r="W67" i="522"/>
  <c r="Z67" i="522" s="1"/>
  <c r="AV67" i="522"/>
  <c r="AY67" i="522"/>
  <c r="BE67" i="522"/>
  <c r="AJ67" i="522"/>
  <c r="AC67" i="522"/>
  <c r="S67" i="522"/>
  <c r="V67" i="522" s="1"/>
  <c r="AR67" i="522"/>
  <c r="K67" i="522"/>
  <c r="N67" i="522" s="1"/>
  <c r="P67" i="522"/>
  <c r="Y67" i="522"/>
  <c r="AB67" i="522"/>
  <c r="AK67" i="522"/>
  <c r="T67" i="522"/>
  <c r="AF67" i="522"/>
  <c r="BF67" i="522"/>
  <c r="X67" i="522"/>
  <c r="AG67" i="522"/>
  <c r="AM67" i="522"/>
  <c r="AP67" i="522" s="1"/>
  <c r="AE67" i="522"/>
  <c r="AS67" i="522"/>
  <c r="AI67" i="522"/>
  <c r="AL67" i="522" s="1"/>
  <c r="B67" i="522"/>
  <c r="AW67" i="522"/>
  <c r="Q67" i="522"/>
  <c r="O67" i="522"/>
  <c r="R67" i="522" s="1"/>
  <c r="AZ67" i="522"/>
  <c r="AA67" i="522"/>
  <c r="AD67" i="522" s="1"/>
  <c r="AN67" i="522"/>
  <c r="I75" i="522"/>
  <c r="G75" i="522"/>
  <c r="AV75" i="522"/>
  <c r="AA75" i="522"/>
  <c r="AD75" i="522" s="1"/>
  <c r="AZ75" i="522"/>
  <c r="B75" i="522"/>
  <c r="X75" i="522"/>
  <c r="AK75" i="522"/>
  <c r="AM75" i="522"/>
  <c r="AP75" i="522" s="1"/>
  <c r="AJ75" i="522"/>
  <c r="AW75" i="522"/>
  <c r="AF75" i="522"/>
  <c r="K75" i="522"/>
  <c r="N75" i="522" s="1"/>
  <c r="AB75" i="522"/>
  <c r="AO75" i="522"/>
  <c r="AU75" i="522"/>
  <c r="AX75" i="522" s="1"/>
  <c r="M75" i="522"/>
  <c r="S75" i="522"/>
  <c r="V75" i="522" s="1"/>
  <c r="L75" i="522"/>
  <c r="AG75" i="522"/>
  <c r="P75" i="522"/>
  <c r="AS75" i="522"/>
  <c r="AY75" i="522"/>
  <c r="U75" i="522"/>
  <c r="W75" i="522"/>
  <c r="Z75" i="522" s="1"/>
  <c r="AN75" i="522"/>
  <c r="BE75" i="522"/>
  <c r="AI75" i="522"/>
  <c r="AL75" i="522" s="1"/>
  <c r="Q75" i="522"/>
  <c r="AQ75" i="522"/>
  <c r="AT75" i="522" s="1"/>
  <c r="Y75" i="522"/>
  <c r="AE75" i="522"/>
  <c r="AR75" i="522"/>
  <c r="BF75" i="522"/>
  <c r="T75" i="522"/>
  <c r="AC75" i="522"/>
  <c r="O75" i="522"/>
  <c r="R75" i="522" s="1"/>
  <c r="G71" i="522"/>
  <c r="I71" i="522"/>
  <c r="AV71" i="522"/>
  <c r="AA71" i="522"/>
  <c r="AD71" i="522" s="1"/>
  <c r="M71" i="522"/>
  <c r="AM71" i="522"/>
  <c r="AP71" i="522" s="1"/>
  <c r="Y71" i="522"/>
  <c r="AI71" i="522"/>
  <c r="AL71" i="522" s="1"/>
  <c r="AK71" i="522"/>
  <c r="T71" i="522"/>
  <c r="AG71" i="522"/>
  <c r="P71" i="522"/>
  <c r="AS71" i="522"/>
  <c r="AB71" i="522"/>
  <c r="B71" i="522"/>
  <c r="X71" i="522"/>
  <c r="BF71" i="522"/>
  <c r="AZ71" i="522"/>
  <c r="AE71" i="522"/>
  <c r="Q71" i="522"/>
  <c r="AQ71" i="522"/>
  <c r="AT71" i="522" s="1"/>
  <c r="AC71" i="522"/>
  <c r="L71" i="522"/>
  <c r="AO71" i="522"/>
  <c r="AY71" i="522"/>
  <c r="BE71" i="522"/>
  <c r="AJ71" i="522"/>
  <c r="O71" i="522"/>
  <c r="R71" i="522" s="1"/>
  <c r="AF71" i="522"/>
  <c r="AN71" i="522"/>
  <c r="K71" i="522"/>
  <c r="N71" i="522" s="1"/>
  <c r="S71" i="522"/>
  <c r="V71" i="522" s="1"/>
  <c r="AR71" i="522"/>
  <c r="U71" i="522"/>
  <c r="AW71" i="522"/>
  <c r="W71" i="522"/>
  <c r="Z71" i="522" s="1"/>
  <c r="AU71" i="522"/>
  <c r="AX71" i="522" s="1"/>
  <c r="G96" i="522"/>
  <c r="I96" i="522"/>
  <c r="X96" i="522"/>
  <c r="AW96" i="522"/>
  <c r="AJ96" i="522"/>
  <c r="O96" i="522"/>
  <c r="R96" i="522" s="1"/>
  <c r="M96" i="522"/>
  <c r="AQ96" i="522"/>
  <c r="AT96" i="522" s="1"/>
  <c r="Y96" i="522"/>
  <c r="AM96" i="522"/>
  <c r="AP96" i="522" s="1"/>
  <c r="AK96" i="522"/>
  <c r="AY96" i="522"/>
  <c r="AG96" i="522"/>
  <c r="T96" i="522"/>
  <c r="BF96" i="522"/>
  <c r="AV96" i="522"/>
  <c r="AA96" i="522"/>
  <c r="AD96" i="522" s="1"/>
  <c r="AR96" i="522"/>
  <c r="W96" i="522"/>
  <c r="Z96" i="522" s="1"/>
  <c r="U96" i="522"/>
  <c r="AI96" i="522"/>
  <c r="AL96" i="522" s="1"/>
  <c r="Q96" i="522"/>
  <c r="AU96" i="522"/>
  <c r="AX96" i="522" s="1"/>
  <c r="AS96" i="522"/>
  <c r="AF96" i="522"/>
  <c r="K96" i="522"/>
  <c r="N96" i="522" s="1"/>
  <c r="AB96" i="522"/>
  <c r="B96" i="522"/>
  <c r="AN96" i="522"/>
  <c r="S96" i="522"/>
  <c r="V96" i="522" s="1"/>
  <c r="AZ96" i="522"/>
  <c r="AE96" i="522"/>
  <c r="AC96" i="522"/>
  <c r="P96" i="522"/>
  <c r="AO96" i="522"/>
  <c r="L96" i="522"/>
  <c r="BE96" i="522"/>
  <c r="I122" i="522"/>
  <c r="G122" i="522"/>
  <c r="AW122" i="522"/>
  <c r="AJ122" i="522"/>
  <c r="O122" i="522"/>
  <c r="R122" i="522" s="1"/>
  <c r="M122" i="522"/>
  <c r="AQ122" i="522"/>
  <c r="AT122" i="522" s="1"/>
  <c r="Y122" i="522"/>
  <c r="Q122" i="522"/>
  <c r="AU122" i="522"/>
  <c r="AX122" i="522" s="1"/>
  <c r="AS122" i="522"/>
  <c r="AF122" i="522"/>
  <c r="K122" i="522"/>
  <c r="N122" i="522" s="1"/>
  <c r="AZ122" i="522"/>
  <c r="AE122" i="522"/>
  <c r="AC122" i="522"/>
  <c r="P122" i="522"/>
  <c r="AO122" i="522"/>
  <c r="BF122" i="522"/>
  <c r="AB122" i="522"/>
  <c r="B122" i="522"/>
  <c r="AN122" i="522"/>
  <c r="S122" i="522"/>
  <c r="V122" i="522" s="1"/>
  <c r="AV122" i="522"/>
  <c r="L122" i="522"/>
  <c r="BE122" i="522"/>
  <c r="X122" i="522"/>
  <c r="AG122" i="522"/>
  <c r="AA122" i="522"/>
  <c r="AD122" i="522" s="1"/>
  <c r="AM122" i="522"/>
  <c r="AP122" i="522" s="1"/>
  <c r="AK122" i="522"/>
  <c r="AY122" i="522"/>
  <c r="T122" i="522"/>
  <c r="AR122" i="522"/>
  <c r="W122" i="522"/>
  <c r="Z122" i="522" s="1"/>
  <c r="U122" i="522"/>
  <c r="AI122" i="522"/>
  <c r="AL122" i="522" s="1"/>
  <c r="I123" i="522"/>
  <c r="G123" i="522"/>
  <c r="AW123" i="522"/>
  <c r="AF123" i="522"/>
  <c r="K123" i="522"/>
  <c r="N123" i="522" s="1"/>
  <c r="T123" i="522"/>
  <c r="AC123" i="522"/>
  <c r="O123" i="522"/>
  <c r="R123" i="522" s="1"/>
  <c r="AB123" i="522"/>
  <c r="AO123" i="522"/>
  <c r="AU123" i="522"/>
  <c r="AX123" i="522" s="1"/>
  <c r="AG123" i="522"/>
  <c r="P123" i="522"/>
  <c r="AK123" i="522"/>
  <c r="AM123" i="522"/>
  <c r="AP123" i="522" s="1"/>
  <c r="AJ123" i="522"/>
  <c r="AS123" i="522"/>
  <c r="AY123" i="522"/>
  <c r="U123" i="522"/>
  <c r="W123" i="522"/>
  <c r="Z123" i="522" s="1"/>
  <c r="Q123" i="522"/>
  <c r="AQ123" i="522"/>
  <c r="AT123" i="522" s="1"/>
  <c r="M123" i="522"/>
  <c r="S123" i="522"/>
  <c r="V123" i="522" s="1"/>
  <c r="L123" i="522"/>
  <c r="Y123" i="522"/>
  <c r="AE123" i="522"/>
  <c r="AR123" i="522"/>
  <c r="BF123" i="522"/>
  <c r="AV123" i="522"/>
  <c r="AA123" i="522"/>
  <c r="AD123" i="522" s="1"/>
  <c r="AN123" i="522"/>
  <c r="BE123" i="522"/>
  <c r="AI123" i="522"/>
  <c r="AL123" i="522" s="1"/>
  <c r="AZ123" i="522"/>
  <c r="B123" i="522"/>
  <c r="X123" i="522"/>
  <c r="U64" i="472"/>
  <c r="U119" i="472"/>
  <c r="U103" i="472"/>
  <c r="U117" i="472"/>
  <c r="U105" i="472"/>
  <c r="G68" i="522"/>
  <c r="AZ68" i="522"/>
  <c r="AE68" i="522"/>
  <c r="M68" i="522"/>
  <c r="AI68" i="522"/>
  <c r="AL68" i="522" s="1"/>
  <c r="AG68" i="522"/>
  <c r="W68" i="522"/>
  <c r="Z68" i="522" s="1"/>
  <c r="AQ68" i="522"/>
  <c r="AT68" i="522" s="1"/>
  <c r="AM68" i="522"/>
  <c r="AP68" i="522" s="1"/>
  <c r="P68" i="522"/>
  <c r="I68" i="522"/>
  <c r="AJ68" i="522"/>
  <c r="O68" i="522"/>
  <c r="R68" i="522" s="1"/>
  <c r="AN68" i="522"/>
  <c r="S68" i="522"/>
  <c r="V68" i="522" s="1"/>
  <c r="Q68" i="522"/>
  <c r="BE68" i="522"/>
  <c r="K68" i="522"/>
  <c r="N68" i="522" s="1"/>
  <c r="B68" i="522"/>
  <c r="AA68" i="522"/>
  <c r="AD68" i="522" s="1"/>
  <c r="T68" i="522"/>
  <c r="AS68" i="522"/>
  <c r="X68" i="522"/>
  <c r="BF68" i="522"/>
  <c r="AR68" i="522"/>
  <c r="U68" i="522"/>
  <c r="AO68" i="522"/>
  <c r="AK68" i="522"/>
  <c r="Y68" i="522"/>
  <c r="AU68" i="522"/>
  <c r="AX68" i="522" s="1"/>
  <c r="AC68" i="522"/>
  <c r="AY68" i="522"/>
  <c r="AW68" i="522"/>
  <c r="L68" i="522"/>
  <c r="AF68" i="522"/>
  <c r="AB68" i="522"/>
  <c r="AV68" i="522"/>
  <c r="I58" i="522"/>
  <c r="G58" i="522"/>
  <c r="BF58" i="522"/>
  <c r="AR58" i="522"/>
  <c r="W58" i="522"/>
  <c r="Z58" i="522" s="1"/>
  <c r="AN58" i="522"/>
  <c r="S58" i="522"/>
  <c r="V58" i="522" s="1"/>
  <c r="AZ58" i="522"/>
  <c r="AE58" i="522"/>
  <c r="Q58" i="522"/>
  <c r="AQ58" i="522"/>
  <c r="AT58" i="522" s="1"/>
  <c r="AS58" i="522"/>
  <c r="AB58" i="522"/>
  <c r="AC58" i="522"/>
  <c r="L58" i="522"/>
  <c r="AO58" i="522"/>
  <c r="AY58" i="522"/>
  <c r="AK58" i="522"/>
  <c r="T58" i="522"/>
  <c r="AW58" i="522"/>
  <c r="AF58" i="522"/>
  <c r="K58" i="522"/>
  <c r="N58" i="522" s="1"/>
  <c r="M58" i="522"/>
  <c r="AM58" i="522"/>
  <c r="AP58" i="522" s="1"/>
  <c r="Y58" i="522"/>
  <c r="AI58" i="522"/>
  <c r="AL58" i="522" s="1"/>
  <c r="U58" i="522"/>
  <c r="AU58" i="522"/>
  <c r="AX58" i="522" s="1"/>
  <c r="AG58" i="522"/>
  <c r="P58" i="522"/>
  <c r="B58" i="522"/>
  <c r="O58" i="522"/>
  <c r="R58" i="522" s="1"/>
  <c r="X58" i="522"/>
  <c r="AV58" i="522"/>
  <c r="BE58" i="522"/>
  <c r="AA58" i="522"/>
  <c r="AD58" i="522" s="1"/>
  <c r="AJ58" i="522"/>
  <c r="G108" i="522"/>
  <c r="I108" i="522"/>
  <c r="AQ108" i="522"/>
  <c r="AT108" i="522" s="1"/>
  <c r="AK108" i="522"/>
  <c r="T108" i="522"/>
  <c r="BF108" i="522"/>
  <c r="AV108" i="522"/>
  <c r="AE108" i="522"/>
  <c r="X108" i="522"/>
  <c r="AG108" i="522"/>
  <c r="AR108" i="522"/>
  <c r="AA108" i="522"/>
  <c r="AD108" i="522" s="1"/>
  <c r="U108" i="522"/>
  <c r="AY108" i="522"/>
  <c r="AS108" i="522"/>
  <c r="AF108" i="522"/>
  <c r="O108" i="522"/>
  <c r="R108" i="522" s="1"/>
  <c r="B108" i="522"/>
  <c r="AN108" i="522"/>
  <c r="AB108" i="522"/>
  <c r="K108" i="522"/>
  <c r="N108" i="522" s="1"/>
  <c r="AZ108" i="522"/>
  <c r="AI108" i="522"/>
  <c r="AL108" i="522" s="1"/>
  <c r="AC108" i="522"/>
  <c r="P108" i="522"/>
  <c r="AO108" i="522"/>
  <c r="AW108" i="522"/>
  <c r="W108" i="522"/>
  <c r="Z108" i="522" s="1"/>
  <c r="L108" i="522"/>
  <c r="BE108" i="522"/>
  <c r="AJ108" i="522"/>
  <c r="S108" i="522"/>
  <c r="V108" i="522" s="1"/>
  <c r="M108" i="522"/>
  <c r="AU108" i="522"/>
  <c r="AX108" i="522" s="1"/>
  <c r="Y108" i="522"/>
  <c r="AM108" i="522"/>
  <c r="AP108" i="522" s="1"/>
  <c r="Q108" i="522"/>
  <c r="I43" i="522"/>
  <c r="G43" i="522"/>
  <c r="AR43" i="522"/>
  <c r="W43" i="522"/>
  <c r="Z43" i="522" s="1"/>
  <c r="AN43" i="522"/>
  <c r="AU43" i="522"/>
  <c r="AX43" i="522" s="1"/>
  <c r="AZ43" i="522"/>
  <c r="K43" i="522"/>
  <c r="N43" i="522" s="1"/>
  <c r="AG43" i="522"/>
  <c r="P43" i="522"/>
  <c r="AS43" i="522"/>
  <c r="AB43" i="522"/>
  <c r="S43" i="522"/>
  <c r="V43" i="522" s="1"/>
  <c r="X43" i="522"/>
  <c r="BE43" i="522"/>
  <c r="AJ43" i="522"/>
  <c r="AY43" i="522"/>
  <c r="Q43" i="522"/>
  <c r="AM43" i="522"/>
  <c r="AP43" i="522" s="1"/>
  <c r="AC43" i="522"/>
  <c r="L43" i="522"/>
  <c r="AO43" i="522"/>
  <c r="AA43" i="522"/>
  <c r="AD43" i="522" s="1"/>
  <c r="AK43" i="522"/>
  <c r="T43" i="522"/>
  <c r="AE43" i="522"/>
  <c r="AV43" i="522"/>
  <c r="AI43" i="522"/>
  <c r="AL43" i="522" s="1"/>
  <c r="M43" i="522"/>
  <c r="AQ43" i="522"/>
  <c r="AT43" i="522" s="1"/>
  <c r="Y43" i="522"/>
  <c r="B43" i="522"/>
  <c r="U43" i="522"/>
  <c r="BF43" i="522"/>
  <c r="AW43" i="522"/>
  <c r="AF43" i="522"/>
  <c r="O43" i="522"/>
  <c r="R43" i="522" s="1"/>
  <c r="H45" i="527"/>
  <c r="G45" i="527"/>
  <c r="B45" i="527"/>
  <c r="I45" i="527" s="1"/>
  <c r="N45" i="527"/>
  <c r="AC45" i="527"/>
  <c r="F45" i="528"/>
  <c r="G78" i="527"/>
  <c r="H78" i="527"/>
  <c r="B78" i="527"/>
  <c r="I78" i="527" s="1"/>
  <c r="N78" i="527"/>
  <c r="F78" i="528"/>
  <c r="AC78" i="527"/>
  <c r="H92" i="527"/>
  <c r="G92" i="527"/>
  <c r="N92" i="527"/>
  <c r="AC92" i="527"/>
  <c r="F92" i="528"/>
  <c r="B92" i="527"/>
  <c r="I92" i="527" s="1"/>
  <c r="G106" i="527"/>
  <c r="H106" i="527"/>
  <c r="B106" i="527"/>
  <c r="I106" i="527" s="1"/>
  <c r="AC106" i="527"/>
  <c r="F106" i="528"/>
  <c r="N106" i="527"/>
  <c r="H120" i="527"/>
  <c r="G120" i="527"/>
  <c r="F120" i="528"/>
  <c r="AC120" i="527"/>
  <c r="B120" i="527"/>
  <c r="I120" i="527" s="1"/>
  <c r="N120" i="527"/>
  <c r="H129" i="527"/>
  <c r="G129" i="527"/>
  <c r="N129" i="527"/>
  <c r="F129" i="528"/>
  <c r="B129" i="527"/>
  <c r="I129" i="527" s="1"/>
  <c r="AC129" i="527"/>
  <c r="U99" i="472"/>
  <c r="U75" i="472"/>
  <c r="U126" i="472"/>
  <c r="U110" i="472"/>
  <c r="U97" i="472"/>
  <c r="U81" i="472"/>
  <c r="G86" i="522"/>
  <c r="I86" i="522"/>
  <c r="AO86" i="522"/>
  <c r="AY86" i="522"/>
  <c r="AW86" i="522"/>
  <c r="AF86" i="522"/>
  <c r="K86" i="522"/>
  <c r="N86" i="522" s="1"/>
  <c r="AR86" i="522"/>
  <c r="W86" i="522"/>
  <c r="Z86" i="522" s="1"/>
  <c r="AZ86" i="522"/>
  <c r="O86" i="522"/>
  <c r="R86" i="522" s="1"/>
  <c r="AN86" i="522"/>
  <c r="S86" i="522"/>
  <c r="V86" i="522" s="1"/>
  <c r="Q86" i="522"/>
  <c r="AQ86" i="522"/>
  <c r="AT86" i="522" s="1"/>
  <c r="AC86" i="522"/>
  <c r="L86" i="522"/>
  <c r="U86" i="522"/>
  <c r="BE86" i="522"/>
  <c r="T86" i="522"/>
  <c r="X86" i="522"/>
  <c r="BF86" i="522"/>
  <c r="AV86" i="522"/>
  <c r="AA86" i="522"/>
  <c r="AD86" i="522" s="1"/>
  <c r="M86" i="522"/>
  <c r="AM86" i="522"/>
  <c r="AP86" i="522" s="1"/>
  <c r="AU86" i="522"/>
  <c r="AX86" i="522" s="1"/>
  <c r="AJ86" i="522"/>
  <c r="AG86" i="522"/>
  <c r="B86" i="522"/>
  <c r="P86" i="522"/>
  <c r="AE86" i="522"/>
  <c r="Y86" i="522"/>
  <c r="AS86" i="522"/>
  <c r="AK86" i="522"/>
  <c r="AI86" i="522"/>
  <c r="AL86" i="522" s="1"/>
  <c r="AB86" i="522"/>
  <c r="I91" i="522"/>
  <c r="G91" i="522"/>
  <c r="AV91" i="522"/>
  <c r="AA91" i="522"/>
  <c r="AD91" i="522" s="1"/>
  <c r="AR91" i="522"/>
  <c r="BF91" i="522"/>
  <c r="T91" i="522"/>
  <c r="AC91" i="522"/>
  <c r="O91" i="522"/>
  <c r="R91" i="522" s="1"/>
  <c r="AB91" i="522"/>
  <c r="AW91" i="522"/>
  <c r="AF91" i="522"/>
  <c r="K91" i="522"/>
  <c r="N91" i="522" s="1"/>
  <c r="X91" i="522"/>
  <c r="AK91" i="522"/>
  <c r="AM91" i="522"/>
  <c r="AP91" i="522" s="1"/>
  <c r="AJ91" i="522"/>
  <c r="AS91" i="522"/>
  <c r="AY91" i="522"/>
  <c r="AG91" i="522"/>
  <c r="P91" i="522"/>
  <c r="AO91" i="522"/>
  <c r="AU91" i="522"/>
  <c r="AX91" i="522" s="1"/>
  <c r="M91" i="522"/>
  <c r="S91" i="522"/>
  <c r="V91" i="522" s="1"/>
  <c r="L91" i="522"/>
  <c r="Y91" i="522"/>
  <c r="AE91" i="522"/>
  <c r="Q91" i="522"/>
  <c r="AQ91" i="522"/>
  <c r="AT91" i="522" s="1"/>
  <c r="U91" i="522"/>
  <c r="W91" i="522"/>
  <c r="Z91" i="522" s="1"/>
  <c r="AN91" i="522"/>
  <c r="BE91" i="522"/>
  <c r="AI91" i="522"/>
  <c r="AL91" i="522" s="1"/>
  <c r="AZ91" i="522"/>
  <c r="B91" i="522"/>
  <c r="G112" i="522"/>
  <c r="I112" i="522"/>
  <c r="AF112" i="522"/>
  <c r="K112" i="522"/>
  <c r="N112" i="522" s="1"/>
  <c r="AB112" i="522"/>
  <c r="B112" i="522"/>
  <c r="AN112" i="522"/>
  <c r="S112" i="522"/>
  <c r="V112" i="522" s="1"/>
  <c r="AZ112" i="522"/>
  <c r="AE112" i="522"/>
  <c r="AC112" i="522"/>
  <c r="P112" i="522"/>
  <c r="AO112" i="522"/>
  <c r="L112" i="522"/>
  <c r="BE112" i="522"/>
  <c r="X112" i="522"/>
  <c r="AW112" i="522"/>
  <c r="AJ112" i="522"/>
  <c r="O112" i="522"/>
  <c r="R112" i="522" s="1"/>
  <c r="M112" i="522"/>
  <c r="AQ112" i="522"/>
  <c r="AT112" i="522" s="1"/>
  <c r="Y112" i="522"/>
  <c r="AM112" i="522"/>
  <c r="AP112" i="522" s="1"/>
  <c r="AK112" i="522"/>
  <c r="AY112" i="522"/>
  <c r="AG112" i="522"/>
  <c r="T112" i="522"/>
  <c r="BF112" i="522"/>
  <c r="AV112" i="522"/>
  <c r="AA112" i="522"/>
  <c r="AD112" i="522" s="1"/>
  <c r="AR112" i="522"/>
  <c r="W112" i="522"/>
  <c r="Z112" i="522" s="1"/>
  <c r="U112" i="522"/>
  <c r="AI112" i="522"/>
  <c r="AL112" i="522" s="1"/>
  <c r="Q112" i="522"/>
  <c r="AU112" i="522"/>
  <c r="AX112" i="522" s="1"/>
  <c r="AS112" i="522"/>
  <c r="G65" i="522"/>
  <c r="AU65" i="522"/>
  <c r="AX65" i="522" s="1"/>
  <c r="AS65" i="522"/>
  <c r="AB65" i="522"/>
  <c r="K65" i="522"/>
  <c r="N65" i="522" s="1"/>
  <c r="X65" i="522"/>
  <c r="I65" i="522"/>
  <c r="AE65" i="522"/>
  <c r="AC65" i="522"/>
  <c r="L65" i="522"/>
  <c r="AO65" i="522"/>
  <c r="O65" i="522"/>
  <c r="R65" i="522" s="1"/>
  <c r="M65" i="522"/>
  <c r="AQ65" i="522"/>
  <c r="AT65" i="522" s="1"/>
  <c r="BF65" i="522"/>
  <c r="AR65" i="522"/>
  <c r="AA65" i="522"/>
  <c r="AD65" i="522" s="1"/>
  <c r="Y65" i="522"/>
  <c r="B65" i="522"/>
  <c r="AZ65" i="522"/>
  <c r="AI65" i="522"/>
  <c r="AL65" i="522" s="1"/>
  <c r="Q65" i="522"/>
  <c r="AN65" i="522"/>
  <c r="BE65" i="522"/>
  <c r="AJ65" i="522"/>
  <c r="S65" i="522"/>
  <c r="V65" i="522" s="1"/>
  <c r="AV65" i="522"/>
  <c r="AM65" i="522"/>
  <c r="AP65" i="522" s="1"/>
  <c r="AK65" i="522"/>
  <c r="T65" i="522"/>
  <c r="AW65" i="522"/>
  <c r="AF65" i="522"/>
  <c r="W65" i="522"/>
  <c r="Z65" i="522" s="1"/>
  <c r="U65" i="522"/>
  <c r="AY65" i="522"/>
  <c r="AG65" i="522"/>
  <c r="P65" i="522"/>
  <c r="I74" i="522"/>
  <c r="G74" i="522"/>
  <c r="AW74" i="522"/>
  <c r="AJ74" i="522"/>
  <c r="O74" i="522"/>
  <c r="R74" i="522" s="1"/>
  <c r="M74" i="522"/>
  <c r="AQ74" i="522"/>
  <c r="AT74" i="522" s="1"/>
  <c r="Y74" i="522"/>
  <c r="AM74" i="522"/>
  <c r="AP74" i="522" s="1"/>
  <c r="AK74" i="522"/>
  <c r="AY74" i="522"/>
  <c r="Q74" i="522"/>
  <c r="AU74" i="522"/>
  <c r="AX74" i="522" s="1"/>
  <c r="AS74" i="522"/>
  <c r="AF74" i="522"/>
  <c r="K74" i="522"/>
  <c r="N74" i="522" s="1"/>
  <c r="AB74" i="522"/>
  <c r="B74" i="522"/>
  <c r="AN74" i="522"/>
  <c r="S74" i="522"/>
  <c r="V74" i="522" s="1"/>
  <c r="AZ74" i="522"/>
  <c r="AE74" i="522"/>
  <c r="AC74" i="522"/>
  <c r="P74" i="522"/>
  <c r="AO74" i="522"/>
  <c r="L74" i="522"/>
  <c r="BE74" i="522"/>
  <c r="X74" i="522"/>
  <c r="AG74" i="522"/>
  <c r="AA74" i="522"/>
  <c r="AD74" i="522" s="1"/>
  <c r="AI74" i="522"/>
  <c r="AL74" i="522" s="1"/>
  <c r="T74" i="522"/>
  <c r="AR74" i="522"/>
  <c r="BF74" i="522"/>
  <c r="W74" i="522"/>
  <c r="Z74" i="522" s="1"/>
  <c r="AV74" i="522"/>
  <c r="U74" i="522"/>
  <c r="G101" i="522"/>
  <c r="I101" i="522"/>
  <c r="AO101" i="522"/>
  <c r="AY101" i="522"/>
  <c r="AW101" i="522"/>
  <c r="AF101" i="522"/>
  <c r="O101" i="522"/>
  <c r="R101" i="522" s="1"/>
  <c r="AR101" i="522"/>
  <c r="AJ101" i="522"/>
  <c r="W101" i="522"/>
  <c r="Z101" i="522" s="1"/>
  <c r="AQ101" i="522"/>
  <c r="AT101" i="522" s="1"/>
  <c r="Y101" i="522"/>
  <c r="AI101" i="522"/>
  <c r="AL101" i="522" s="1"/>
  <c r="AG101" i="522"/>
  <c r="P101" i="522"/>
  <c r="AS101" i="522"/>
  <c r="AB101" i="522"/>
  <c r="AM101" i="522"/>
  <c r="AP101" i="522" s="1"/>
  <c r="U101" i="522"/>
  <c r="AA101" i="522"/>
  <c r="AD101" i="522" s="1"/>
  <c r="AN101" i="522"/>
  <c r="S101" i="522"/>
  <c r="V101" i="522" s="1"/>
  <c r="Q101" i="522"/>
  <c r="AU101" i="522"/>
  <c r="AX101" i="522" s="1"/>
  <c r="AC101" i="522"/>
  <c r="L101" i="522"/>
  <c r="AK101" i="522"/>
  <c r="B101" i="522"/>
  <c r="K101" i="522"/>
  <c r="N101" i="522" s="1"/>
  <c r="X101" i="522"/>
  <c r="BF101" i="522"/>
  <c r="AV101" i="522"/>
  <c r="AE101" i="522"/>
  <c r="M101" i="522"/>
  <c r="BE101" i="522"/>
  <c r="T101" i="522"/>
  <c r="AZ101" i="522"/>
  <c r="G105" i="522"/>
  <c r="I105" i="522"/>
  <c r="B105" i="522"/>
  <c r="AZ105" i="522"/>
  <c r="AI105" i="522"/>
  <c r="AL105" i="522" s="1"/>
  <c r="AC105" i="522"/>
  <c r="P105" i="522"/>
  <c r="AQ105" i="522"/>
  <c r="AT105" i="522" s="1"/>
  <c r="AK105" i="522"/>
  <c r="AO105" i="522"/>
  <c r="AR105" i="522"/>
  <c r="AM105" i="522"/>
  <c r="AP105" i="522" s="1"/>
  <c r="AG105" i="522"/>
  <c r="T105" i="522"/>
  <c r="BF105" i="522"/>
  <c r="AV105" i="522"/>
  <c r="AE105" i="522"/>
  <c r="K105" i="522"/>
  <c r="N105" i="522" s="1"/>
  <c r="AN105" i="522"/>
  <c r="Y105" i="522"/>
  <c r="W105" i="522"/>
  <c r="Z105" i="522" s="1"/>
  <c r="Q105" i="522"/>
  <c r="AY105" i="522"/>
  <c r="AS105" i="522"/>
  <c r="AF105" i="522"/>
  <c r="O105" i="522"/>
  <c r="R105" i="522" s="1"/>
  <c r="BE105" i="522"/>
  <c r="X105" i="522"/>
  <c r="L105" i="522"/>
  <c r="AW105" i="522"/>
  <c r="AU105" i="522"/>
  <c r="AX105" i="522" s="1"/>
  <c r="AJ105" i="522"/>
  <c r="AA105" i="522"/>
  <c r="AD105" i="522" s="1"/>
  <c r="S105" i="522"/>
  <c r="V105" i="522" s="1"/>
  <c r="U105" i="522"/>
  <c r="M105" i="522"/>
  <c r="AB105" i="522"/>
  <c r="G116" i="522"/>
  <c r="L116" i="522"/>
  <c r="BE116" i="522"/>
  <c r="X116" i="522"/>
  <c r="BF116" i="522"/>
  <c r="AZ116" i="522"/>
  <c r="AE116" i="522"/>
  <c r="M116" i="522"/>
  <c r="AQ116" i="522"/>
  <c r="AT116" i="522" s="1"/>
  <c r="Y116" i="522"/>
  <c r="I116" i="522"/>
  <c r="AM116" i="522"/>
  <c r="AP116" i="522" s="1"/>
  <c r="AK116" i="522"/>
  <c r="AY116" i="522"/>
  <c r="AW116" i="522"/>
  <c r="AJ116" i="522"/>
  <c r="O116" i="522"/>
  <c r="R116" i="522" s="1"/>
  <c r="AV116" i="522"/>
  <c r="AA116" i="522"/>
  <c r="AD116" i="522" s="1"/>
  <c r="AR116" i="522"/>
  <c r="W116" i="522"/>
  <c r="Z116" i="522" s="1"/>
  <c r="U116" i="522"/>
  <c r="AI116" i="522"/>
  <c r="AL116" i="522" s="1"/>
  <c r="AG116" i="522"/>
  <c r="T116" i="522"/>
  <c r="AS116" i="522"/>
  <c r="AF116" i="522"/>
  <c r="K116" i="522"/>
  <c r="N116" i="522" s="1"/>
  <c r="AB116" i="522"/>
  <c r="B116" i="522"/>
  <c r="AN116" i="522"/>
  <c r="S116" i="522"/>
  <c r="V116" i="522" s="1"/>
  <c r="Q116" i="522"/>
  <c r="AU116" i="522"/>
  <c r="AX116" i="522" s="1"/>
  <c r="AC116" i="522"/>
  <c r="P116" i="522"/>
  <c r="AO116" i="522"/>
  <c r="G126" i="522"/>
  <c r="I126" i="522"/>
  <c r="AK126" i="522"/>
  <c r="T126" i="522"/>
  <c r="AW126" i="522"/>
  <c r="AI126" i="522"/>
  <c r="AL126" i="522" s="1"/>
  <c r="Q126" i="522"/>
  <c r="W126" i="522"/>
  <c r="Z126" i="522" s="1"/>
  <c r="U126" i="522"/>
  <c r="AE126" i="522"/>
  <c r="L126" i="522"/>
  <c r="AR126" i="522"/>
  <c r="M126" i="522"/>
  <c r="S126" i="522"/>
  <c r="V126" i="522" s="1"/>
  <c r="AS126" i="522"/>
  <c r="AZ126" i="522"/>
  <c r="O126" i="522"/>
  <c r="R126" i="522" s="1"/>
  <c r="K126" i="522"/>
  <c r="N126" i="522" s="1"/>
  <c r="X126" i="522"/>
  <c r="AN126" i="522"/>
  <c r="AV126" i="522"/>
  <c r="AY126" i="522"/>
  <c r="AJ126" i="522"/>
  <c r="AC126" i="522"/>
  <c r="BF126" i="522"/>
  <c r="AQ126" i="522"/>
  <c r="AT126" i="522" s="1"/>
  <c r="P126" i="522"/>
  <c r="B126" i="522"/>
  <c r="Y126" i="522"/>
  <c r="BE126" i="522"/>
  <c r="AU126" i="522"/>
  <c r="AX126" i="522" s="1"/>
  <c r="AF126" i="522"/>
  <c r="AO126" i="522"/>
  <c r="AG126" i="522"/>
  <c r="AM126" i="522"/>
  <c r="AP126" i="522" s="1"/>
  <c r="AB126" i="522"/>
  <c r="AA126" i="522"/>
  <c r="AD126" i="522" s="1"/>
  <c r="U56" i="472"/>
  <c r="U98" i="472"/>
  <c r="U78" i="472"/>
  <c r="U46" i="472"/>
  <c r="I88" i="522"/>
  <c r="G88" i="522"/>
  <c r="AB88" i="522"/>
  <c r="B88" i="522"/>
  <c r="AZ88" i="522"/>
  <c r="K88" i="522"/>
  <c r="N88" i="522" s="1"/>
  <c r="T88" i="522"/>
  <c r="M88" i="522"/>
  <c r="O88" i="522"/>
  <c r="R88" i="522" s="1"/>
  <c r="BF88" i="522"/>
  <c r="U88" i="522"/>
  <c r="L88" i="522"/>
  <c r="AW88" i="522"/>
  <c r="AF88" i="522"/>
  <c r="AS88" i="522"/>
  <c r="AQ88" i="522"/>
  <c r="AT88" i="522" s="1"/>
  <c r="AJ88" i="522"/>
  <c r="BE88" i="522"/>
  <c r="X88" i="522"/>
  <c r="AA88" i="522"/>
  <c r="AD88" i="522" s="1"/>
  <c r="AM88" i="522"/>
  <c r="AP88" i="522" s="1"/>
  <c r="AG88" i="522"/>
  <c r="AY88" i="522"/>
  <c r="Y88" i="522"/>
  <c r="S88" i="522"/>
  <c r="V88" i="522" s="1"/>
  <c r="P88" i="522"/>
  <c r="AC88" i="522"/>
  <c r="AO88" i="522"/>
  <c r="AR88" i="522"/>
  <c r="W88" i="522"/>
  <c r="Z88" i="522" s="1"/>
  <c r="Q88" i="522"/>
  <c r="AE88" i="522"/>
  <c r="AN88" i="522"/>
  <c r="AK88" i="522"/>
  <c r="AI88" i="522"/>
  <c r="AL88" i="522" s="1"/>
  <c r="AV88" i="522"/>
  <c r="AU88" i="522"/>
  <c r="AX88" i="522" s="1"/>
  <c r="G80" i="522"/>
  <c r="I80" i="522"/>
  <c r="AF80" i="522"/>
  <c r="K80" i="522"/>
  <c r="N80" i="522" s="1"/>
  <c r="AB80" i="522"/>
  <c r="B80" i="522"/>
  <c r="AN80" i="522"/>
  <c r="S80" i="522"/>
  <c r="V80" i="522" s="1"/>
  <c r="AZ80" i="522"/>
  <c r="AE80" i="522"/>
  <c r="AC80" i="522"/>
  <c r="P80" i="522"/>
  <c r="AO80" i="522"/>
  <c r="L80" i="522"/>
  <c r="BE80" i="522"/>
  <c r="X80" i="522"/>
  <c r="AW80" i="522"/>
  <c r="AJ80" i="522"/>
  <c r="O80" i="522"/>
  <c r="R80" i="522" s="1"/>
  <c r="M80" i="522"/>
  <c r="AQ80" i="522"/>
  <c r="AT80" i="522" s="1"/>
  <c r="Y80" i="522"/>
  <c r="AM80" i="522"/>
  <c r="AP80" i="522" s="1"/>
  <c r="AK80" i="522"/>
  <c r="AY80" i="522"/>
  <c r="AG80" i="522"/>
  <c r="T80" i="522"/>
  <c r="BF80" i="522"/>
  <c r="AV80" i="522"/>
  <c r="AA80" i="522"/>
  <c r="AD80" i="522" s="1"/>
  <c r="AR80" i="522"/>
  <c r="W80" i="522"/>
  <c r="Z80" i="522" s="1"/>
  <c r="U80" i="522"/>
  <c r="AI80" i="522"/>
  <c r="AL80" i="522" s="1"/>
  <c r="Q80" i="522"/>
  <c r="AU80" i="522"/>
  <c r="AX80" i="522" s="1"/>
  <c r="AS80" i="522"/>
  <c r="G72" i="522"/>
  <c r="I72" i="522"/>
  <c r="AY72" i="522"/>
  <c r="AS72" i="522"/>
  <c r="AJ72" i="522"/>
  <c r="O72" i="522"/>
  <c r="R72" i="522" s="1"/>
  <c r="AF72" i="522"/>
  <c r="K72" i="522"/>
  <c r="N72" i="522" s="1"/>
  <c r="AR72" i="522"/>
  <c r="W72" i="522"/>
  <c r="Z72" i="522" s="1"/>
  <c r="Q72" i="522"/>
  <c r="AN72" i="522"/>
  <c r="X72" i="522"/>
  <c r="BF72" i="522"/>
  <c r="AZ72" i="522"/>
  <c r="M72" i="522"/>
  <c r="AO72" i="522"/>
  <c r="AQ72" i="522"/>
  <c r="AT72" i="522" s="1"/>
  <c r="U72" i="522"/>
  <c r="B72" i="522"/>
  <c r="AI72" i="522"/>
  <c r="AL72" i="522" s="1"/>
  <c r="T72" i="522"/>
  <c r="Y72" i="522"/>
  <c r="AA72" i="522"/>
  <c r="AD72" i="522" s="1"/>
  <c r="AB72" i="522"/>
  <c r="AW72" i="522"/>
  <c r="S72" i="522"/>
  <c r="V72" i="522" s="1"/>
  <c r="AU72" i="522"/>
  <c r="AX72" i="522" s="1"/>
  <c r="AV72" i="522"/>
  <c r="BE72" i="522"/>
  <c r="L72" i="522"/>
  <c r="AG72" i="522"/>
  <c r="AC72" i="522"/>
  <c r="AE72" i="522"/>
  <c r="P72" i="522"/>
  <c r="AK72" i="522"/>
  <c r="AM72" i="522"/>
  <c r="AP72" i="522" s="1"/>
  <c r="G85" i="522"/>
  <c r="I85" i="522"/>
  <c r="BF85" i="522"/>
  <c r="AV85" i="522"/>
  <c r="AA85" i="522"/>
  <c r="AD85" i="522" s="1"/>
  <c r="AN85" i="522"/>
  <c r="B85" i="522"/>
  <c r="AZ85" i="522"/>
  <c r="M85" i="522"/>
  <c r="AB85" i="522"/>
  <c r="AY85" i="522"/>
  <c r="AW85" i="522"/>
  <c r="AF85" i="522"/>
  <c r="K85" i="522"/>
  <c r="N85" i="522" s="1"/>
  <c r="X85" i="522"/>
  <c r="BE85" i="522"/>
  <c r="AJ85" i="522"/>
  <c r="AR85" i="522"/>
  <c r="AE85" i="522"/>
  <c r="AI85" i="522"/>
  <c r="AL85" i="522" s="1"/>
  <c r="AG85" i="522"/>
  <c r="P85" i="522"/>
  <c r="AO85" i="522"/>
  <c r="AM85" i="522"/>
  <c r="AP85" i="522" s="1"/>
  <c r="AK85" i="522"/>
  <c r="T85" i="522"/>
  <c r="AU85" i="522"/>
  <c r="AX85" i="522" s="1"/>
  <c r="AC85" i="522"/>
  <c r="S85" i="522"/>
  <c r="V85" i="522" s="1"/>
  <c r="Q85" i="522"/>
  <c r="AQ85" i="522"/>
  <c r="AT85" i="522" s="1"/>
  <c r="Y85" i="522"/>
  <c r="W85" i="522"/>
  <c r="Z85" i="522" s="1"/>
  <c r="U85" i="522"/>
  <c r="O85" i="522"/>
  <c r="R85" i="522" s="1"/>
  <c r="AS85" i="522"/>
  <c r="L85" i="522"/>
  <c r="I98" i="522"/>
  <c r="G98" i="522"/>
  <c r="AZ98" i="522"/>
  <c r="AE98" i="522"/>
  <c r="Q98" i="522"/>
  <c r="AQ98" i="522"/>
  <c r="AT98" i="522" s="1"/>
  <c r="AS98" i="522"/>
  <c r="AB98" i="522"/>
  <c r="B98" i="522"/>
  <c r="X98" i="522"/>
  <c r="AK98" i="522"/>
  <c r="T98" i="522"/>
  <c r="AW98" i="522"/>
  <c r="AF98" i="522"/>
  <c r="K98" i="522"/>
  <c r="N98" i="522" s="1"/>
  <c r="M98" i="522"/>
  <c r="AM98" i="522"/>
  <c r="AP98" i="522" s="1"/>
  <c r="Y98" i="522"/>
  <c r="AI98" i="522"/>
  <c r="AL98" i="522" s="1"/>
  <c r="U98" i="522"/>
  <c r="AU98" i="522"/>
  <c r="AX98" i="522" s="1"/>
  <c r="AG98" i="522"/>
  <c r="P98" i="522"/>
  <c r="BF98" i="522"/>
  <c r="AR98" i="522"/>
  <c r="W98" i="522"/>
  <c r="Z98" i="522" s="1"/>
  <c r="AN98" i="522"/>
  <c r="S98" i="522"/>
  <c r="V98" i="522" s="1"/>
  <c r="O98" i="522"/>
  <c r="R98" i="522" s="1"/>
  <c r="L98" i="522"/>
  <c r="AJ98" i="522"/>
  <c r="AV98" i="522"/>
  <c r="AO98" i="522"/>
  <c r="BE98" i="522"/>
  <c r="AA98" i="522"/>
  <c r="AD98" i="522" s="1"/>
  <c r="AY98" i="522"/>
  <c r="AC98" i="522"/>
  <c r="G79" i="522"/>
  <c r="I79" i="522"/>
  <c r="AS79" i="522"/>
  <c r="AB79" i="522"/>
  <c r="B79" i="522"/>
  <c r="AF79" i="522"/>
  <c r="AK79" i="522"/>
  <c r="AQ79" i="522"/>
  <c r="AT79" i="522" s="1"/>
  <c r="AJ79" i="522"/>
  <c r="AO79" i="522"/>
  <c r="AV79" i="522"/>
  <c r="AC79" i="522"/>
  <c r="L79" i="522"/>
  <c r="AW79" i="522"/>
  <c r="AY79" i="522"/>
  <c r="Q79" i="522"/>
  <c r="S79" i="522"/>
  <c r="V79" i="522" s="1"/>
  <c r="P79" i="522"/>
  <c r="AU79" i="522"/>
  <c r="AX79" i="522" s="1"/>
  <c r="BF79" i="522"/>
  <c r="M79" i="522"/>
  <c r="AM79" i="522"/>
  <c r="AP79" i="522" s="1"/>
  <c r="Y79" i="522"/>
  <c r="AE79" i="522"/>
  <c r="AN79" i="522"/>
  <c r="BE79" i="522"/>
  <c r="AI79" i="522"/>
  <c r="AL79" i="522" s="1"/>
  <c r="U79" i="522"/>
  <c r="X79" i="522"/>
  <c r="AR79" i="522"/>
  <c r="W79" i="522"/>
  <c r="Z79" i="522" s="1"/>
  <c r="AZ79" i="522"/>
  <c r="K79" i="522"/>
  <c r="N79" i="522" s="1"/>
  <c r="T79" i="522"/>
  <c r="AG79" i="522"/>
  <c r="O79" i="522"/>
  <c r="R79" i="522" s="1"/>
  <c r="AA79" i="522"/>
  <c r="AD79" i="522" s="1"/>
  <c r="I83" i="522"/>
  <c r="G83" i="522"/>
  <c r="AN83" i="522"/>
  <c r="S83" i="522"/>
  <c r="V83" i="522" s="1"/>
  <c r="U83" i="522"/>
  <c r="AU83" i="522"/>
  <c r="AX83" i="522" s="1"/>
  <c r="AG83" i="522"/>
  <c r="P83" i="522"/>
  <c r="AS83" i="522"/>
  <c r="AB83" i="522"/>
  <c r="B83" i="522"/>
  <c r="AO83" i="522"/>
  <c r="AY83" i="522"/>
  <c r="BE83" i="522"/>
  <c r="AJ83" i="522"/>
  <c r="O83" i="522"/>
  <c r="R83" i="522" s="1"/>
  <c r="AV83" i="522"/>
  <c r="AA83" i="522"/>
  <c r="AD83" i="522" s="1"/>
  <c r="M83" i="522"/>
  <c r="AM83" i="522"/>
  <c r="AP83" i="522" s="1"/>
  <c r="Y83" i="522"/>
  <c r="AI83" i="522"/>
  <c r="AL83" i="522" s="1"/>
  <c r="AK83" i="522"/>
  <c r="T83" i="522"/>
  <c r="AW83" i="522"/>
  <c r="AF83" i="522"/>
  <c r="K83" i="522"/>
  <c r="N83" i="522" s="1"/>
  <c r="AR83" i="522"/>
  <c r="W83" i="522"/>
  <c r="Z83" i="522" s="1"/>
  <c r="X83" i="522"/>
  <c r="Q83" i="522"/>
  <c r="AE83" i="522"/>
  <c r="BF83" i="522"/>
  <c r="AQ83" i="522"/>
  <c r="AT83" i="522" s="1"/>
  <c r="AZ83" i="522"/>
  <c r="AC83" i="522"/>
  <c r="L83" i="522"/>
  <c r="I99" i="522"/>
  <c r="G99" i="522"/>
  <c r="AN99" i="522"/>
  <c r="S99" i="522"/>
  <c r="V99" i="522" s="1"/>
  <c r="U99" i="522"/>
  <c r="AU99" i="522"/>
  <c r="AX99" i="522" s="1"/>
  <c r="AG99" i="522"/>
  <c r="P99" i="522"/>
  <c r="AS99" i="522"/>
  <c r="AB99" i="522"/>
  <c r="B99" i="522"/>
  <c r="AO99" i="522"/>
  <c r="AY99" i="522"/>
  <c r="BE99" i="522"/>
  <c r="AJ99" i="522"/>
  <c r="O99" i="522"/>
  <c r="R99" i="522" s="1"/>
  <c r="Y99" i="522"/>
  <c r="AI99" i="522"/>
  <c r="AL99" i="522" s="1"/>
  <c r="AK99" i="522"/>
  <c r="T99" i="522"/>
  <c r="AW99" i="522"/>
  <c r="AF99" i="522"/>
  <c r="K99" i="522"/>
  <c r="N99" i="522" s="1"/>
  <c r="AR99" i="522"/>
  <c r="W99" i="522"/>
  <c r="Z99" i="522" s="1"/>
  <c r="AZ99" i="522"/>
  <c r="AQ99" i="522"/>
  <c r="AT99" i="522" s="1"/>
  <c r="L99" i="522"/>
  <c r="BF99" i="522"/>
  <c r="AE99" i="522"/>
  <c r="AA99" i="522"/>
  <c r="AD99" i="522" s="1"/>
  <c r="AM99" i="522"/>
  <c r="AP99" i="522" s="1"/>
  <c r="AV99" i="522"/>
  <c r="X99" i="522"/>
  <c r="Q99" i="522"/>
  <c r="AC99" i="522"/>
  <c r="M99" i="522"/>
  <c r="G113" i="522"/>
  <c r="I113" i="522"/>
  <c r="AM113" i="522"/>
  <c r="AP113" i="522" s="1"/>
  <c r="AK113" i="522"/>
  <c r="T113" i="522"/>
  <c r="AW113" i="522"/>
  <c r="AF113" i="522"/>
  <c r="O113" i="522"/>
  <c r="R113" i="522" s="1"/>
  <c r="M113" i="522"/>
  <c r="AQ113" i="522"/>
  <c r="AT113" i="522" s="1"/>
  <c r="Y113" i="522"/>
  <c r="W113" i="522"/>
  <c r="Z113" i="522" s="1"/>
  <c r="U113" i="522"/>
  <c r="AY113" i="522"/>
  <c r="AG113" i="522"/>
  <c r="P113" i="522"/>
  <c r="BF113" i="522"/>
  <c r="B113" i="522"/>
  <c r="AZ113" i="522"/>
  <c r="AI113" i="522"/>
  <c r="AL113" i="522" s="1"/>
  <c r="Q113" i="522"/>
  <c r="AU113" i="522"/>
  <c r="AX113" i="522" s="1"/>
  <c r="AS113" i="522"/>
  <c r="AB113" i="522"/>
  <c r="K113" i="522"/>
  <c r="N113" i="522" s="1"/>
  <c r="X113" i="522"/>
  <c r="BE113" i="522"/>
  <c r="AJ113" i="522"/>
  <c r="S113" i="522"/>
  <c r="V113" i="522" s="1"/>
  <c r="AV113" i="522"/>
  <c r="AE113" i="522"/>
  <c r="AC113" i="522"/>
  <c r="L113" i="522"/>
  <c r="AO113" i="522"/>
  <c r="AR113" i="522"/>
  <c r="AA113" i="522"/>
  <c r="AD113" i="522" s="1"/>
  <c r="AN113" i="522"/>
  <c r="I115" i="522"/>
  <c r="G115" i="522"/>
  <c r="AN115" i="522"/>
  <c r="S115" i="522"/>
  <c r="V115" i="522" s="1"/>
  <c r="U115" i="522"/>
  <c r="AU115" i="522"/>
  <c r="AX115" i="522" s="1"/>
  <c r="AG115" i="522"/>
  <c r="P115" i="522"/>
  <c r="AS115" i="522"/>
  <c r="AB115" i="522"/>
  <c r="B115" i="522"/>
  <c r="Y115" i="522"/>
  <c r="AI115" i="522"/>
  <c r="AL115" i="522" s="1"/>
  <c r="AK115" i="522"/>
  <c r="T115" i="522"/>
  <c r="AW115" i="522"/>
  <c r="AF115" i="522"/>
  <c r="K115" i="522"/>
  <c r="N115" i="522" s="1"/>
  <c r="AR115" i="522"/>
  <c r="W115" i="522"/>
  <c r="Z115" i="522" s="1"/>
  <c r="BF115" i="522"/>
  <c r="AE115" i="522"/>
  <c r="AQ115" i="522"/>
  <c r="AT115" i="522" s="1"/>
  <c r="L115" i="522"/>
  <c r="AV115" i="522"/>
  <c r="AO115" i="522"/>
  <c r="BE115" i="522"/>
  <c r="O115" i="522"/>
  <c r="R115" i="522" s="1"/>
  <c r="AA115" i="522"/>
  <c r="AD115" i="522" s="1"/>
  <c r="AM115" i="522"/>
  <c r="AP115" i="522" s="1"/>
  <c r="AY115" i="522"/>
  <c r="X115" i="522"/>
  <c r="AZ115" i="522"/>
  <c r="Q115" i="522"/>
  <c r="AC115" i="522"/>
  <c r="AJ115" i="522"/>
  <c r="M115" i="522"/>
  <c r="G121" i="522"/>
  <c r="I121" i="522"/>
  <c r="AI121" i="522"/>
  <c r="AL121" i="522" s="1"/>
  <c r="AC121" i="522"/>
  <c r="P121" i="522"/>
  <c r="AO121" i="522"/>
  <c r="L121" i="522"/>
  <c r="BE121" i="522"/>
  <c r="X121" i="522"/>
  <c r="AW121" i="522"/>
  <c r="AJ121" i="522"/>
  <c r="BF121" i="522"/>
  <c r="AV121" i="522"/>
  <c r="AE121" i="522"/>
  <c r="AR121" i="522"/>
  <c r="AA121" i="522"/>
  <c r="AD121" i="522" s="1"/>
  <c r="U121" i="522"/>
  <c r="W121" i="522"/>
  <c r="Z121" i="522" s="1"/>
  <c r="Q121" i="522"/>
  <c r="AY121" i="522"/>
  <c r="AS121" i="522"/>
  <c r="AF121" i="522"/>
  <c r="O121" i="522"/>
  <c r="R121" i="522" s="1"/>
  <c r="AB121" i="522"/>
  <c r="K121" i="522"/>
  <c r="N121" i="522" s="1"/>
  <c r="AN121" i="522"/>
  <c r="B121" i="522"/>
  <c r="AZ121" i="522"/>
  <c r="AU121" i="522"/>
  <c r="AX121" i="522" s="1"/>
  <c r="AM121" i="522"/>
  <c r="AP121" i="522" s="1"/>
  <c r="Y121" i="522"/>
  <c r="AG121" i="522"/>
  <c r="S121" i="522"/>
  <c r="V121" i="522" s="1"/>
  <c r="AQ121" i="522"/>
  <c r="AT121" i="522" s="1"/>
  <c r="T121" i="522"/>
  <c r="M121" i="522"/>
  <c r="AK121" i="522"/>
  <c r="H39" i="527"/>
  <c r="H35" i="527"/>
  <c r="H41" i="527"/>
  <c r="G41" i="527"/>
  <c r="U120" i="472"/>
  <c r="U104" i="472"/>
  <c r="U88" i="472"/>
  <c r="U107" i="472"/>
  <c r="U71" i="472"/>
  <c r="U42" i="472"/>
  <c r="U125" i="472"/>
  <c r="U73" i="472"/>
  <c r="U61" i="472"/>
  <c r="U45" i="472"/>
  <c r="G90" i="527"/>
  <c r="H90" i="527"/>
  <c r="B90" i="527"/>
  <c r="I90" i="527" s="1"/>
  <c r="AC90" i="527"/>
  <c r="F90" i="528"/>
  <c r="N90" i="527"/>
  <c r="G48" i="527"/>
  <c r="H48" i="527"/>
  <c r="B48" i="527"/>
  <c r="I48" i="527" s="1"/>
  <c r="F48" i="528"/>
  <c r="N48" i="527"/>
  <c r="AC48" i="527"/>
  <c r="H47" i="527"/>
  <c r="G47" i="527"/>
  <c r="N47" i="527"/>
  <c r="B47" i="527"/>
  <c r="I47" i="527" s="1"/>
  <c r="AC47" i="527"/>
  <c r="F47" i="528"/>
  <c r="G70" i="527"/>
  <c r="H70" i="527"/>
  <c r="N70" i="527"/>
  <c r="B70" i="527"/>
  <c r="I70" i="527" s="1"/>
  <c r="AC70" i="527"/>
  <c r="F70" i="528"/>
  <c r="H51" i="527"/>
  <c r="G51" i="527"/>
  <c r="AC51" i="527"/>
  <c r="B51" i="527"/>
  <c r="I51" i="527" s="1"/>
  <c r="N51" i="527"/>
  <c r="F51" i="528"/>
  <c r="H55" i="527"/>
  <c r="G55" i="527"/>
  <c r="N55" i="527"/>
  <c r="F55" i="528"/>
  <c r="AC55" i="527"/>
  <c r="B55" i="527"/>
  <c r="I55" i="527" s="1"/>
  <c r="H59" i="527"/>
  <c r="G59" i="527"/>
  <c r="AC59" i="527"/>
  <c r="F59" i="528"/>
  <c r="B59" i="527"/>
  <c r="I59" i="527" s="1"/>
  <c r="N59" i="527"/>
  <c r="H73" i="527"/>
  <c r="G73" i="527"/>
  <c r="AC73" i="527"/>
  <c r="F73" i="528"/>
  <c r="B73" i="527"/>
  <c r="I73" i="527" s="1"/>
  <c r="N73" i="527"/>
  <c r="H67" i="527"/>
  <c r="G67" i="527"/>
  <c r="AC67" i="527"/>
  <c r="B67" i="527"/>
  <c r="I67" i="527" s="1"/>
  <c r="N67" i="527"/>
  <c r="F67" i="528"/>
  <c r="H75" i="527"/>
  <c r="G75" i="527"/>
  <c r="F75" i="528"/>
  <c r="N75" i="527"/>
  <c r="B75" i="527"/>
  <c r="I75" i="527" s="1"/>
  <c r="AC75" i="527"/>
  <c r="H71" i="527"/>
  <c r="G71" i="527"/>
  <c r="N71" i="527"/>
  <c r="F71" i="528"/>
  <c r="AC71" i="527"/>
  <c r="B71" i="527"/>
  <c r="I71" i="527" s="1"/>
  <c r="G96" i="527"/>
  <c r="H96" i="527"/>
  <c r="AC96" i="527"/>
  <c r="N96" i="527"/>
  <c r="F96" i="528"/>
  <c r="B96" i="527"/>
  <c r="I96" i="527" s="1"/>
  <c r="G122" i="527"/>
  <c r="H122" i="527"/>
  <c r="F122" i="528"/>
  <c r="AC122" i="527"/>
  <c r="B122" i="527"/>
  <c r="I122" i="527" s="1"/>
  <c r="N122" i="527"/>
  <c r="H123" i="527"/>
  <c r="G123" i="527"/>
  <c r="F123" i="528"/>
  <c r="AC123" i="527"/>
  <c r="B123" i="527"/>
  <c r="I123" i="527" s="1"/>
  <c r="N123" i="527"/>
  <c r="U48" i="472"/>
  <c r="U87" i="472"/>
  <c r="U55" i="472"/>
  <c r="U101" i="472"/>
  <c r="U89" i="472"/>
  <c r="U57" i="472"/>
  <c r="H68" i="527"/>
  <c r="G68" i="527"/>
  <c r="F68" i="528"/>
  <c r="N68" i="527"/>
  <c r="B68" i="527"/>
  <c r="I68" i="527" s="1"/>
  <c r="AC68" i="527"/>
  <c r="G58" i="527"/>
  <c r="H58" i="527"/>
  <c r="B58" i="527"/>
  <c r="I58" i="527" s="1"/>
  <c r="AC58" i="527"/>
  <c r="N58" i="527"/>
  <c r="F58" i="528"/>
  <c r="H108" i="527"/>
  <c r="G108" i="527"/>
  <c r="N108" i="527"/>
  <c r="AC108" i="527"/>
  <c r="F108" i="528"/>
  <c r="B108" i="527"/>
  <c r="I108" i="527" s="1"/>
  <c r="H43" i="527"/>
  <c r="G43" i="527"/>
  <c r="F43" i="528"/>
  <c r="N43" i="527"/>
  <c r="B43" i="527"/>
  <c r="I43" i="527" s="1"/>
  <c r="AC43" i="527"/>
  <c r="I104" i="522"/>
  <c r="G104" i="522"/>
  <c r="T104" i="522"/>
  <c r="AO104" i="522"/>
  <c r="AY104" i="522"/>
  <c r="U104" i="522"/>
  <c r="S104" i="522"/>
  <c r="V104" i="522" s="1"/>
  <c r="AF104" i="522"/>
  <c r="AW104" i="522"/>
  <c r="BF104" i="522"/>
  <c r="Q104" i="522"/>
  <c r="AU104" i="522"/>
  <c r="AX104" i="522" s="1"/>
  <c r="Y104" i="522"/>
  <c r="AA104" i="522"/>
  <c r="AD104" i="522" s="1"/>
  <c r="AN104" i="522"/>
  <c r="BE104" i="522"/>
  <c r="L104" i="522"/>
  <c r="AC104" i="522"/>
  <c r="X104" i="522"/>
  <c r="AZ104" i="522"/>
  <c r="AE104" i="522"/>
  <c r="AV104" i="522"/>
  <c r="B104" i="522"/>
  <c r="P104" i="522"/>
  <c r="AG104" i="522"/>
  <c r="AI104" i="522"/>
  <c r="AL104" i="522" s="1"/>
  <c r="W104" i="522"/>
  <c r="Z104" i="522" s="1"/>
  <c r="AK104" i="522"/>
  <c r="AJ104" i="522"/>
  <c r="O104" i="522"/>
  <c r="R104" i="522" s="1"/>
  <c r="AB104" i="522"/>
  <c r="AS104" i="522"/>
  <c r="AM104" i="522"/>
  <c r="AP104" i="522" s="1"/>
  <c r="M104" i="522"/>
  <c r="K104" i="522"/>
  <c r="N104" i="522" s="1"/>
  <c r="AR104" i="522"/>
  <c r="AQ104" i="522"/>
  <c r="AT104" i="522" s="1"/>
  <c r="G93" i="522"/>
  <c r="I93" i="522"/>
  <c r="S93" i="522"/>
  <c r="V93" i="522" s="1"/>
  <c r="M93" i="522"/>
  <c r="AU93" i="522"/>
  <c r="AX93" i="522" s="1"/>
  <c r="U93" i="522"/>
  <c r="W93" i="522"/>
  <c r="Z93" i="522" s="1"/>
  <c r="T93" i="522"/>
  <c r="AG93" i="522"/>
  <c r="K93" i="522"/>
  <c r="N93" i="522" s="1"/>
  <c r="AF93" i="522"/>
  <c r="BF93" i="522"/>
  <c r="AA93" i="522"/>
  <c r="AD93" i="522" s="1"/>
  <c r="AV93" i="522"/>
  <c r="AK93" i="522"/>
  <c r="AJ93" i="522"/>
  <c r="AW93" i="522"/>
  <c r="AR93" i="522"/>
  <c r="AM93" i="522"/>
  <c r="AP93" i="522" s="1"/>
  <c r="AY93" i="522"/>
  <c r="AS93" i="522"/>
  <c r="AB93" i="522"/>
  <c r="B93" i="522"/>
  <c r="X93" i="522"/>
  <c r="Q93" i="522"/>
  <c r="O93" i="522"/>
  <c r="R93" i="522" s="1"/>
  <c r="P93" i="522"/>
  <c r="Y93" i="522"/>
  <c r="AI93" i="522"/>
  <c r="AL93" i="522" s="1"/>
  <c r="AC93" i="522"/>
  <c r="L93" i="522"/>
  <c r="AO93" i="522"/>
  <c r="AQ93" i="522"/>
  <c r="AT93" i="522" s="1"/>
  <c r="AN93" i="522"/>
  <c r="BE93" i="522"/>
  <c r="AE93" i="522"/>
  <c r="AZ93" i="522"/>
  <c r="G94" i="522"/>
  <c r="I94" i="522"/>
  <c r="Y94" i="522"/>
  <c r="W94" i="522"/>
  <c r="Z94" i="522" s="1"/>
  <c r="U94" i="522"/>
  <c r="AY94" i="522"/>
  <c r="AS94" i="522"/>
  <c r="AB94" i="522"/>
  <c r="K94" i="522"/>
  <c r="N94" i="522" s="1"/>
  <c r="AG94" i="522"/>
  <c r="AV94" i="522"/>
  <c r="X94" i="522"/>
  <c r="BE94" i="522"/>
  <c r="AJ94" i="522"/>
  <c r="S94" i="522"/>
  <c r="V94" i="522" s="1"/>
  <c r="M94" i="522"/>
  <c r="AQ94" i="522"/>
  <c r="AT94" i="522" s="1"/>
  <c r="AF94" i="522"/>
  <c r="Q94" i="522"/>
  <c r="AO94" i="522"/>
  <c r="AM94" i="522"/>
  <c r="AP94" i="522" s="1"/>
  <c r="AK94" i="522"/>
  <c r="T94" i="522"/>
  <c r="BF94" i="522"/>
  <c r="AR94" i="522"/>
  <c r="AA94" i="522"/>
  <c r="AD94" i="522" s="1"/>
  <c r="O94" i="522"/>
  <c r="R94" i="522" s="1"/>
  <c r="AU94" i="522"/>
  <c r="AX94" i="522" s="1"/>
  <c r="AZ94" i="522"/>
  <c r="AW94" i="522"/>
  <c r="AI94" i="522"/>
  <c r="AL94" i="522" s="1"/>
  <c r="P94" i="522"/>
  <c r="AN94" i="522"/>
  <c r="AC94" i="522"/>
  <c r="AE94" i="522"/>
  <c r="B94" i="522"/>
  <c r="L94" i="522"/>
  <c r="G119" i="522"/>
  <c r="I119" i="522"/>
  <c r="AZ119" i="522"/>
  <c r="AE119" i="522"/>
  <c r="Q119" i="522"/>
  <c r="AQ119" i="522"/>
  <c r="AT119" i="522" s="1"/>
  <c r="AC119" i="522"/>
  <c r="L119" i="522"/>
  <c r="AO119" i="522"/>
  <c r="AY119" i="522"/>
  <c r="BE119" i="522"/>
  <c r="AJ119" i="522"/>
  <c r="O119" i="522"/>
  <c r="R119" i="522" s="1"/>
  <c r="AV119" i="522"/>
  <c r="AA119" i="522"/>
  <c r="AD119" i="522" s="1"/>
  <c r="M119" i="522"/>
  <c r="AM119" i="522"/>
  <c r="AP119" i="522" s="1"/>
  <c r="Y119" i="522"/>
  <c r="AI119" i="522"/>
  <c r="AL119" i="522" s="1"/>
  <c r="AK119" i="522"/>
  <c r="T119" i="522"/>
  <c r="AW119" i="522"/>
  <c r="AF119" i="522"/>
  <c r="K119" i="522"/>
  <c r="N119" i="522" s="1"/>
  <c r="AR119" i="522"/>
  <c r="W119" i="522"/>
  <c r="Z119" i="522" s="1"/>
  <c r="AN119" i="522"/>
  <c r="S119" i="522"/>
  <c r="V119" i="522" s="1"/>
  <c r="U119" i="522"/>
  <c r="AU119" i="522"/>
  <c r="AX119" i="522" s="1"/>
  <c r="AG119" i="522"/>
  <c r="P119" i="522"/>
  <c r="AS119" i="522"/>
  <c r="AB119" i="522"/>
  <c r="B119" i="522"/>
  <c r="X119" i="522"/>
  <c r="BF119" i="522"/>
  <c r="G128" i="522"/>
  <c r="I128" i="522"/>
  <c r="X128" i="522"/>
  <c r="BF128" i="522"/>
  <c r="AZ128" i="522"/>
  <c r="AE128" i="522"/>
  <c r="AV128" i="522"/>
  <c r="AA128" i="522"/>
  <c r="AD128" i="522" s="1"/>
  <c r="U128" i="522"/>
  <c r="AM128" i="522"/>
  <c r="AP128" i="522" s="1"/>
  <c r="AG128" i="522"/>
  <c r="AY128" i="522"/>
  <c r="AS128" i="522"/>
  <c r="AJ128" i="522"/>
  <c r="O128" i="522"/>
  <c r="R128" i="522" s="1"/>
  <c r="AF128" i="522"/>
  <c r="K128" i="522"/>
  <c r="N128" i="522" s="1"/>
  <c r="AR128" i="522"/>
  <c r="W128" i="522"/>
  <c r="Z128" i="522" s="1"/>
  <c r="Q128" i="522"/>
  <c r="AI128" i="522"/>
  <c r="AL128" i="522" s="1"/>
  <c r="AC128" i="522"/>
  <c r="T128" i="522"/>
  <c r="AO128" i="522"/>
  <c r="P128" i="522"/>
  <c r="BE128" i="522"/>
  <c r="AB128" i="522"/>
  <c r="B128" i="522"/>
  <c r="AN128" i="522"/>
  <c r="S128" i="522"/>
  <c r="V128" i="522" s="1"/>
  <c r="M128" i="522"/>
  <c r="AU128" i="522"/>
  <c r="AX128" i="522" s="1"/>
  <c r="Y128" i="522"/>
  <c r="AQ128" i="522"/>
  <c r="AT128" i="522" s="1"/>
  <c r="AK128" i="522"/>
  <c r="L128" i="522"/>
  <c r="AW128" i="522"/>
  <c r="G127" i="522"/>
  <c r="I127" i="522"/>
  <c r="Q127" i="522"/>
  <c r="AQ127" i="522"/>
  <c r="AT127" i="522" s="1"/>
  <c r="AC127" i="522"/>
  <c r="L127" i="522"/>
  <c r="AO127" i="522"/>
  <c r="AY127" i="522"/>
  <c r="BE127" i="522"/>
  <c r="AJ127" i="522"/>
  <c r="O127" i="522"/>
  <c r="R127" i="522" s="1"/>
  <c r="AG127" i="522"/>
  <c r="P127" i="522"/>
  <c r="AS127" i="522"/>
  <c r="AB127" i="522"/>
  <c r="B127" i="522"/>
  <c r="X127" i="522"/>
  <c r="BF127" i="522"/>
  <c r="AZ127" i="522"/>
  <c r="AE127" i="522"/>
  <c r="AA127" i="522"/>
  <c r="AD127" i="522" s="1"/>
  <c r="AM127" i="522"/>
  <c r="AP127" i="522" s="1"/>
  <c r="AI127" i="522"/>
  <c r="AL127" i="522" s="1"/>
  <c r="T127" i="522"/>
  <c r="AN127" i="522"/>
  <c r="U127" i="522"/>
  <c r="AW127" i="522"/>
  <c r="K127" i="522"/>
  <c r="N127" i="522" s="1"/>
  <c r="W127" i="522"/>
  <c r="Z127" i="522" s="1"/>
  <c r="S127" i="522"/>
  <c r="V127" i="522" s="1"/>
  <c r="AU127" i="522"/>
  <c r="AX127" i="522" s="1"/>
  <c r="AF127" i="522"/>
  <c r="AV127" i="522"/>
  <c r="M127" i="522"/>
  <c r="Y127" i="522"/>
  <c r="AK127" i="522"/>
  <c r="AR127" i="522"/>
  <c r="U76" i="472"/>
  <c r="U60" i="472"/>
  <c r="U44" i="472"/>
  <c r="U83" i="472"/>
  <c r="U122" i="472"/>
  <c r="U102" i="472"/>
  <c r="U65" i="472"/>
  <c r="U53" i="472"/>
  <c r="G86" i="527"/>
  <c r="H86" i="527"/>
  <c r="AC86" i="527"/>
  <c r="F86" i="528"/>
  <c r="B86" i="527"/>
  <c r="I86" i="527" s="1"/>
  <c r="N86" i="527"/>
  <c r="H91" i="527"/>
  <c r="G91" i="527"/>
  <c r="N91" i="527"/>
  <c r="AC91" i="527"/>
  <c r="F91" i="528"/>
  <c r="B91" i="527"/>
  <c r="I91" i="527" s="1"/>
  <c r="H112" i="527"/>
  <c r="G112" i="527"/>
  <c r="F112" i="528"/>
  <c r="AC112" i="527"/>
  <c r="N112" i="527"/>
  <c r="B112" i="527"/>
  <c r="I112" i="527" s="1"/>
  <c r="G65" i="527"/>
  <c r="H65" i="527"/>
  <c r="N65" i="527"/>
  <c r="AC65" i="527"/>
  <c r="F65" i="528"/>
  <c r="B65" i="527"/>
  <c r="I65" i="527" s="1"/>
  <c r="G74" i="527"/>
  <c r="H74" i="527"/>
  <c r="F74" i="528"/>
  <c r="B74" i="527"/>
  <c r="I74" i="527" s="1"/>
  <c r="AC74" i="527"/>
  <c r="N74" i="527"/>
  <c r="G101" i="527"/>
  <c r="H101" i="527"/>
  <c r="B101" i="527"/>
  <c r="I101" i="527" s="1"/>
  <c r="F101" i="528"/>
  <c r="N101" i="527"/>
  <c r="AC101" i="527"/>
  <c r="G105" i="527"/>
  <c r="H105" i="527"/>
  <c r="N105" i="527"/>
  <c r="AC105" i="527"/>
  <c r="F105" i="528"/>
  <c r="B105" i="527"/>
  <c r="I105" i="527" s="1"/>
  <c r="H116" i="527"/>
  <c r="G116" i="527"/>
  <c r="F116" i="528"/>
  <c r="N116" i="527"/>
  <c r="B116" i="527"/>
  <c r="I116" i="527" s="1"/>
  <c r="AC116" i="527"/>
  <c r="G126" i="527"/>
  <c r="H126" i="527"/>
  <c r="AC126" i="527"/>
  <c r="B126" i="527"/>
  <c r="I126" i="527" s="1"/>
  <c r="F126" i="528"/>
  <c r="N126" i="527"/>
  <c r="U43" i="472"/>
  <c r="U94" i="472"/>
  <c r="U49" i="472"/>
  <c r="H88" i="527"/>
  <c r="G88" i="527"/>
  <c r="F88" i="528"/>
  <c r="AC88" i="527"/>
  <c r="B88" i="527"/>
  <c r="I88" i="527" s="1"/>
  <c r="N88" i="527"/>
  <c r="G80" i="527"/>
  <c r="H80" i="527"/>
  <c r="F80" i="528"/>
  <c r="AC80" i="527"/>
  <c r="B80" i="527"/>
  <c r="I80" i="527" s="1"/>
  <c r="N80" i="527"/>
  <c r="H72" i="527"/>
  <c r="G72" i="527"/>
  <c r="B72" i="527"/>
  <c r="I72" i="527" s="1"/>
  <c r="AC72" i="527"/>
  <c r="F72" i="528"/>
  <c r="N72" i="527"/>
  <c r="G85" i="527"/>
  <c r="H85" i="527"/>
  <c r="AC85" i="527"/>
  <c r="B85" i="527"/>
  <c r="I85" i="527" s="1"/>
  <c r="F85" i="528"/>
  <c r="N85" i="527"/>
  <c r="H98" i="527"/>
  <c r="G98" i="527"/>
  <c r="B98" i="527"/>
  <c r="I98" i="527" s="1"/>
  <c r="N98" i="527"/>
  <c r="AC98" i="527"/>
  <c r="F98" i="528"/>
  <c r="H79" i="527"/>
  <c r="G79" i="527"/>
  <c r="AC79" i="527"/>
  <c r="F79" i="528"/>
  <c r="N79" i="527"/>
  <c r="B79" i="527"/>
  <c r="I79" i="527" s="1"/>
  <c r="H83" i="527"/>
  <c r="G83" i="527"/>
  <c r="F83" i="528"/>
  <c r="N83" i="527"/>
  <c r="AC83" i="527"/>
  <c r="B83" i="527"/>
  <c r="I83" i="527" s="1"/>
  <c r="H99" i="527"/>
  <c r="G99" i="527"/>
  <c r="B99" i="527"/>
  <c r="I99" i="527" s="1"/>
  <c r="AC99" i="527"/>
  <c r="N99" i="527"/>
  <c r="F99" i="528"/>
  <c r="H113" i="527"/>
  <c r="G113" i="527"/>
  <c r="B113" i="527"/>
  <c r="I113" i="527" s="1"/>
  <c r="F113" i="528"/>
  <c r="N113" i="527"/>
  <c r="AC113" i="527"/>
  <c r="H115" i="527"/>
  <c r="G115" i="527"/>
  <c r="B115" i="527"/>
  <c r="I115" i="527" s="1"/>
  <c r="F115" i="528"/>
  <c r="AC115" i="527"/>
  <c r="N115" i="527"/>
  <c r="G121" i="527"/>
  <c r="H121" i="527"/>
  <c r="AC121" i="527"/>
  <c r="F121" i="528"/>
  <c r="B121" i="527"/>
  <c r="I121" i="527" s="1"/>
  <c r="N121" i="527"/>
  <c r="H34" i="527"/>
  <c r="H38" i="527"/>
  <c r="U116" i="472"/>
  <c r="U100" i="472"/>
  <c r="U84" i="472"/>
  <c r="U91" i="472"/>
  <c r="U79" i="472"/>
  <c r="U109" i="472"/>
  <c r="G64" i="522"/>
  <c r="I64" i="522"/>
  <c r="AB64" i="522"/>
  <c r="B64" i="522"/>
  <c r="AN64" i="522"/>
  <c r="S64" i="522"/>
  <c r="V64" i="522" s="1"/>
  <c r="AZ64" i="522"/>
  <c r="AE64" i="522"/>
  <c r="AC64" i="522"/>
  <c r="P64" i="522"/>
  <c r="AO64" i="522"/>
  <c r="L64" i="522"/>
  <c r="BE64" i="522"/>
  <c r="X64" i="522"/>
  <c r="AW64" i="522"/>
  <c r="AJ64" i="522"/>
  <c r="O64" i="522"/>
  <c r="R64" i="522" s="1"/>
  <c r="M64" i="522"/>
  <c r="AQ64" i="522"/>
  <c r="AT64" i="522" s="1"/>
  <c r="Y64" i="522"/>
  <c r="AM64" i="522"/>
  <c r="AP64" i="522" s="1"/>
  <c r="AK64" i="522"/>
  <c r="AY64" i="522"/>
  <c r="AG64" i="522"/>
  <c r="T64" i="522"/>
  <c r="BF64" i="522"/>
  <c r="AV64" i="522"/>
  <c r="AA64" i="522"/>
  <c r="AD64" i="522" s="1"/>
  <c r="AR64" i="522"/>
  <c r="W64" i="522"/>
  <c r="Z64" i="522" s="1"/>
  <c r="U64" i="522"/>
  <c r="AI64" i="522"/>
  <c r="AL64" i="522" s="1"/>
  <c r="Q64" i="522"/>
  <c r="AU64" i="522"/>
  <c r="AX64" i="522" s="1"/>
  <c r="AS64" i="522"/>
  <c r="AF64" i="522"/>
  <c r="K64" i="522"/>
  <c r="N64" i="522" s="1"/>
  <c r="I50" i="522"/>
  <c r="G50" i="522"/>
  <c r="M50" i="522"/>
  <c r="P50" i="522"/>
  <c r="Y50" i="522"/>
  <c r="AR50" i="522"/>
  <c r="U50" i="522"/>
  <c r="AV50" i="522"/>
  <c r="AG50" i="522"/>
  <c r="O50" i="522"/>
  <c r="R50" i="522" s="1"/>
  <c r="AS50" i="522"/>
  <c r="AA50" i="522"/>
  <c r="AD50" i="522" s="1"/>
  <c r="T50" i="522"/>
  <c r="W50" i="522"/>
  <c r="Z50" i="522" s="1"/>
  <c r="BE50" i="522"/>
  <c r="AI50" i="522"/>
  <c r="AL50" i="522" s="1"/>
  <c r="AZ50" i="522"/>
  <c r="AU50" i="522"/>
  <c r="AX50" i="522" s="1"/>
  <c r="L50" i="522"/>
  <c r="AC50" i="522"/>
  <c r="K50" i="522"/>
  <c r="N50" i="522" s="1"/>
  <c r="AO50" i="522"/>
  <c r="B50" i="522"/>
  <c r="AK50" i="522"/>
  <c r="S50" i="522"/>
  <c r="V50" i="522" s="1"/>
  <c r="AW50" i="522"/>
  <c r="AE50" i="522"/>
  <c r="AJ50" i="522"/>
  <c r="BF50" i="522"/>
  <c r="X50" i="522"/>
  <c r="AF50" i="522"/>
  <c r="AQ50" i="522"/>
  <c r="AT50" i="522" s="1"/>
  <c r="AY50" i="522"/>
  <c r="AN50" i="522"/>
  <c r="AB50" i="522"/>
  <c r="AM50" i="522"/>
  <c r="AP50" i="522" s="1"/>
  <c r="Q50" i="522"/>
  <c r="G84" i="522"/>
  <c r="I84" i="522"/>
  <c r="L84" i="522"/>
  <c r="BE84" i="522"/>
  <c r="AB84" i="522"/>
  <c r="AK84" i="522"/>
  <c r="AY84" i="522"/>
  <c r="AW84" i="522"/>
  <c r="AJ84" i="522"/>
  <c r="O84" i="522"/>
  <c r="R84" i="522" s="1"/>
  <c r="AV84" i="522"/>
  <c r="AA84" i="522"/>
  <c r="AD84" i="522" s="1"/>
  <c r="AM84" i="522"/>
  <c r="AP84" i="522" s="1"/>
  <c r="U84" i="522"/>
  <c r="AI84" i="522"/>
  <c r="AL84" i="522" s="1"/>
  <c r="AG84" i="522"/>
  <c r="T84" i="522"/>
  <c r="AS84" i="522"/>
  <c r="AF84" i="522"/>
  <c r="K84" i="522"/>
  <c r="N84" i="522" s="1"/>
  <c r="W84" i="522"/>
  <c r="Z84" i="522" s="1"/>
  <c r="AN84" i="522"/>
  <c r="S84" i="522"/>
  <c r="V84" i="522" s="1"/>
  <c r="Q84" i="522"/>
  <c r="AU84" i="522"/>
  <c r="AX84" i="522" s="1"/>
  <c r="AC84" i="522"/>
  <c r="P84" i="522"/>
  <c r="AO84" i="522"/>
  <c r="AR84" i="522"/>
  <c r="B84" i="522"/>
  <c r="X84" i="522"/>
  <c r="BF84" i="522"/>
  <c r="AZ84" i="522"/>
  <c r="AE84" i="522"/>
  <c r="M84" i="522"/>
  <c r="AQ84" i="522"/>
  <c r="AT84" i="522" s="1"/>
  <c r="Y84" i="522"/>
  <c r="G49" i="522"/>
  <c r="I49" i="522"/>
  <c r="B49" i="522"/>
  <c r="AK49" i="522"/>
  <c r="AI49" i="522"/>
  <c r="AL49" i="522" s="1"/>
  <c r="P49" i="522"/>
  <c r="AU49" i="522"/>
  <c r="AX49" i="522" s="1"/>
  <c r="AR49" i="522"/>
  <c r="AC49" i="522"/>
  <c r="AN49" i="522"/>
  <c r="M49" i="522"/>
  <c r="AZ49" i="522"/>
  <c r="Q49" i="522"/>
  <c r="S49" i="522"/>
  <c r="V49" i="522" s="1"/>
  <c r="U49" i="522"/>
  <c r="AE49" i="522"/>
  <c r="AB49" i="522"/>
  <c r="AQ49" i="522"/>
  <c r="AT49" i="522" s="1"/>
  <c r="X49" i="522"/>
  <c r="AM49" i="522"/>
  <c r="AP49" i="522" s="1"/>
  <c r="AJ49" i="522"/>
  <c r="AO49" i="522"/>
  <c r="AV49" i="522"/>
  <c r="AS49" i="522"/>
  <c r="O49" i="522"/>
  <c r="R49" i="522" s="1"/>
  <c r="L49" i="522"/>
  <c r="AA49" i="522"/>
  <c r="AD49" i="522" s="1"/>
  <c r="BE49" i="522"/>
  <c r="W49" i="522"/>
  <c r="Z49" i="522" s="1"/>
  <c r="T49" i="522"/>
  <c r="AY49" i="522"/>
  <c r="AF49" i="522"/>
  <c r="Y49" i="522"/>
  <c r="BF49" i="522"/>
  <c r="AW49" i="522"/>
  <c r="K49" i="522"/>
  <c r="N49" i="522" s="1"/>
  <c r="AG49" i="522"/>
  <c r="I53" i="522"/>
  <c r="G53" i="522"/>
  <c r="AV53" i="522"/>
  <c r="AS53" i="522"/>
  <c r="K53" i="522"/>
  <c r="N53" i="522" s="1"/>
  <c r="AG53" i="522"/>
  <c r="B53" i="522"/>
  <c r="AK53" i="522"/>
  <c r="AW53" i="522"/>
  <c r="AE53" i="522"/>
  <c r="AY53" i="522"/>
  <c r="AF53" i="522"/>
  <c r="Y53" i="522"/>
  <c r="AN53" i="522"/>
  <c r="M53" i="522"/>
  <c r="AZ53" i="522"/>
  <c r="Q53" i="522"/>
  <c r="AU53" i="522"/>
  <c r="AX53" i="522" s="1"/>
  <c r="AB53" i="522"/>
  <c r="AI53" i="522"/>
  <c r="AL53" i="522" s="1"/>
  <c r="P53" i="522"/>
  <c r="AQ53" i="522"/>
  <c r="AT53" i="522" s="1"/>
  <c r="X53" i="522"/>
  <c r="AM53" i="522"/>
  <c r="AP53" i="522" s="1"/>
  <c r="AJ53" i="522"/>
  <c r="AO53" i="522"/>
  <c r="AR53" i="522"/>
  <c r="O53" i="522"/>
  <c r="R53" i="522" s="1"/>
  <c r="S53" i="522"/>
  <c r="V53" i="522" s="1"/>
  <c r="U53" i="522"/>
  <c r="AA53" i="522"/>
  <c r="AD53" i="522" s="1"/>
  <c r="BE53" i="522"/>
  <c r="W53" i="522"/>
  <c r="Z53" i="522" s="1"/>
  <c r="T53" i="522"/>
  <c r="BF53" i="522"/>
  <c r="AC53" i="522"/>
  <c r="L53" i="522"/>
  <c r="G57" i="522"/>
  <c r="I57" i="522"/>
  <c r="AU57" i="522"/>
  <c r="AX57" i="522" s="1"/>
  <c r="AS57" i="522"/>
  <c r="T57" i="522"/>
  <c r="AO57" i="522"/>
  <c r="P57" i="522"/>
  <c r="AW57" i="522"/>
  <c r="BE57" i="522"/>
  <c r="X57" i="522"/>
  <c r="B57" i="522"/>
  <c r="AE57" i="522"/>
  <c r="AC57" i="522"/>
  <c r="AQ57" i="522"/>
  <c r="AT57" i="522" s="1"/>
  <c r="Y57" i="522"/>
  <c r="AY57" i="522"/>
  <c r="AG57" i="522"/>
  <c r="AB57" i="522"/>
  <c r="W57" i="522"/>
  <c r="Z57" i="522" s="1"/>
  <c r="AR57" i="522"/>
  <c r="O57" i="522"/>
  <c r="R57" i="522" s="1"/>
  <c r="AZ57" i="522"/>
  <c r="AA57" i="522"/>
  <c r="AD57" i="522" s="1"/>
  <c r="AV57" i="522"/>
  <c r="AI57" i="522"/>
  <c r="AL57" i="522" s="1"/>
  <c r="Q57" i="522"/>
  <c r="AM57" i="522"/>
  <c r="AP57" i="522" s="1"/>
  <c r="U57" i="522"/>
  <c r="M57" i="522"/>
  <c r="BF57" i="522"/>
  <c r="AJ57" i="522"/>
  <c r="K57" i="522"/>
  <c r="N57" i="522" s="1"/>
  <c r="AF57" i="522"/>
  <c r="S57" i="522"/>
  <c r="V57" i="522" s="1"/>
  <c r="AN57" i="522"/>
  <c r="AK57" i="522"/>
  <c r="L57" i="522"/>
  <c r="G61" i="522"/>
  <c r="I61" i="522"/>
  <c r="O61" i="522"/>
  <c r="R61" i="522" s="1"/>
  <c r="M61" i="522"/>
  <c r="AY61" i="522"/>
  <c r="Y61" i="522"/>
  <c r="W61" i="522"/>
  <c r="Z61" i="522" s="1"/>
  <c r="X61" i="522"/>
  <c r="Q61" i="522"/>
  <c r="K61" i="522"/>
  <c r="N61" i="522" s="1"/>
  <c r="P61" i="522"/>
  <c r="BF61" i="522"/>
  <c r="AR61" i="522"/>
  <c r="AA61" i="522"/>
  <c r="AD61" i="522" s="1"/>
  <c r="AZ61" i="522"/>
  <c r="AO61" i="522"/>
  <c r="AM61" i="522"/>
  <c r="AP61" i="522" s="1"/>
  <c r="AN61" i="522"/>
  <c r="BE61" i="522"/>
  <c r="AU61" i="522"/>
  <c r="AX61" i="522" s="1"/>
  <c r="AS61" i="522"/>
  <c r="AB61" i="522"/>
  <c r="B61" i="522"/>
  <c r="AF61" i="522"/>
  <c r="U61" i="522"/>
  <c r="S61" i="522"/>
  <c r="V61" i="522" s="1"/>
  <c r="T61" i="522"/>
  <c r="AG61" i="522"/>
  <c r="AE61" i="522"/>
  <c r="AC61" i="522"/>
  <c r="L61" i="522"/>
  <c r="AW61" i="522"/>
  <c r="AQ61" i="522"/>
  <c r="AT61" i="522" s="1"/>
  <c r="AV61" i="522"/>
  <c r="AK61" i="522"/>
  <c r="AI61" i="522"/>
  <c r="AL61" i="522" s="1"/>
  <c r="AJ61" i="522"/>
  <c r="G81" i="522"/>
  <c r="I81" i="522"/>
  <c r="AM81" i="522"/>
  <c r="AP81" i="522" s="1"/>
  <c r="AK81" i="522"/>
  <c r="T81" i="522"/>
  <c r="AW81" i="522"/>
  <c r="AF81" i="522"/>
  <c r="O81" i="522"/>
  <c r="R81" i="522" s="1"/>
  <c r="M81" i="522"/>
  <c r="AQ81" i="522"/>
  <c r="AT81" i="522" s="1"/>
  <c r="Y81" i="522"/>
  <c r="W81" i="522"/>
  <c r="Z81" i="522" s="1"/>
  <c r="U81" i="522"/>
  <c r="AY81" i="522"/>
  <c r="AG81" i="522"/>
  <c r="P81" i="522"/>
  <c r="BF81" i="522"/>
  <c r="AR81" i="522"/>
  <c r="AA81" i="522"/>
  <c r="AD81" i="522" s="1"/>
  <c r="AN81" i="522"/>
  <c r="B81" i="522"/>
  <c r="AZ81" i="522"/>
  <c r="AI81" i="522"/>
  <c r="AL81" i="522" s="1"/>
  <c r="Q81" i="522"/>
  <c r="AU81" i="522"/>
  <c r="AX81" i="522" s="1"/>
  <c r="AS81" i="522"/>
  <c r="AB81" i="522"/>
  <c r="K81" i="522"/>
  <c r="N81" i="522" s="1"/>
  <c r="X81" i="522"/>
  <c r="BE81" i="522"/>
  <c r="AJ81" i="522"/>
  <c r="S81" i="522"/>
  <c r="V81" i="522" s="1"/>
  <c r="AV81" i="522"/>
  <c r="AE81" i="522"/>
  <c r="AC81" i="522"/>
  <c r="L81" i="522"/>
  <c r="AO81" i="522"/>
  <c r="I69" i="522"/>
  <c r="G69" i="522"/>
  <c r="K69" i="522"/>
  <c r="N69" i="522" s="1"/>
  <c r="X69" i="522"/>
  <c r="BF69" i="522"/>
  <c r="AV69" i="522"/>
  <c r="AE69" i="522"/>
  <c r="M69" i="522"/>
  <c r="AM69" i="522"/>
  <c r="AP69" i="522" s="1"/>
  <c r="U69" i="522"/>
  <c r="AJ69" i="522"/>
  <c r="AQ69" i="522"/>
  <c r="AT69" i="522" s="1"/>
  <c r="Y69" i="522"/>
  <c r="AI69" i="522"/>
  <c r="AL69" i="522" s="1"/>
  <c r="AG69" i="522"/>
  <c r="P69" i="522"/>
  <c r="AS69" i="522"/>
  <c r="AB69" i="522"/>
  <c r="T69" i="522"/>
  <c r="AZ69" i="522"/>
  <c r="AA69" i="522"/>
  <c r="AD69" i="522" s="1"/>
  <c r="AN69" i="522"/>
  <c r="S69" i="522"/>
  <c r="V69" i="522" s="1"/>
  <c r="Q69" i="522"/>
  <c r="AU69" i="522"/>
  <c r="AX69" i="522" s="1"/>
  <c r="AC69" i="522"/>
  <c r="L69" i="522"/>
  <c r="W69" i="522"/>
  <c r="Z69" i="522" s="1"/>
  <c r="BE69" i="522"/>
  <c r="AF69" i="522"/>
  <c r="B69" i="522"/>
  <c r="AO69" i="522"/>
  <c r="O69" i="522"/>
  <c r="R69" i="522" s="1"/>
  <c r="AY69" i="522"/>
  <c r="AR69" i="522"/>
  <c r="AW69" i="522"/>
  <c r="AK69" i="522"/>
  <c r="G77" i="522"/>
  <c r="I77" i="522"/>
  <c r="BE77" i="522"/>
  <c r="AJ77" i="522"/>
  <c r="B77" i="522"/>
  <c r="AB77" i="522"/>
  <c r="AO77" i="522"/>
  <c r="AM77" i="522"/>
  <c r="AP77" i="522" s="1"/>
  <c r="AN77" i="522"/>
  <c r="AW77" i="522"/>
  <c r="AQ77" i="522"/>
  <c r="AT77" i="522" s="1"/>
  <c r="AK77" i="522"/>
  <c r="T77" i="522"/>
  <c r="AS77" i="522"/>
  <c r="AU77" i="522"/>
  <c r="AX77" i="522" s="1"/>
  <c r="Q77" i="522"/>
  <c r="S77" i="522"/>
  <c r="V77" i="522" s="1"/>
  <c r="P77" i="522"/>
  <c r="AC77" i="522"/>
  <c r="AA77" i="522"/>
  <c r="AD77" i="522" s="1"/>
  <c r="U77" i="522"/>
  <c r="AY77" i="522"/>
  <c r="Y77" i="522"/>
  <c r="W77" i="522"/>
  <c r="Z77" i="522" s="1"/>
  <c r="AR77" i="522"/>
  <c r="AG77" i="522"/>
  <c r="AI77" i="522"/>
  <c r="AL77" i="522" s="1"/>
  <c r="AF77" i="522"/>
  <c r="K77" i="522"/>
  <c r="N77" i="522" s="1"/>
  <c r="AZ77" i="522"/>
  <c r="AE77" i="522"/>
  <c r="AV77" i="522"/>
  <c r="BF77" i="522"/>
  <c r="X77" i="522"/>
  <c r="M77" i="522"/>
  <c r="O77" i="522"/>
  <c r="R77" i="522" s="1"/>
  <c r="L77" i="522"/>
  <c r="G87" i="522"/>
  <c r="I87" i="522"/>
  <c r="X87" i="522"/>
  <c r="BF87" i="522"/>
  <c r="AB87" i="522"/>
  <c r="AK87" i="522"/>
  <c r="AQ87" i="522"/>
  <c r="AT87" i="522" s="1"/>
  <c r="M87" i="522"/>
  <c r="O87" i="522"/>
  <c r="R87" i="522" s="1"/>
  <c r="AF87" i="522"/>
  <c r="Y87" i="522"/>
  <c r="AI87" i="522"/>
  <c r="AL87" i="522" s="1"/>
  <c r="U87" i="522"/>
  <c r="AA87" i="522"/>
  <c r="AD87" i="522" s="1"/>
  <c r="AR87" i="522"/>
  <c r="BE87" i="522"/>
  <c r="P87" i="522"/>
  <c r="AC87" i="522"/>
  <c r="AE87" i="522"/>
  <c r="AN87" i="522"/>
  <c r="S87" i="522"/>
  <c r="V87" i="522" s="1"/>
  <c r="AV87" i="522"/>
  <c r="B87" i="522"/>
  <c r="T87" i="522"/>
  <c r="AG87" i="522"/>
  <c r="AM87" i="522"/>
  <c r="AP87" i="522" s="1"/>
  <c r="AZ87" i="522"/>
  <c r="K87" i="522"/>
  <c r="N87" i="522" s="1"/>
  <c r="AU87" i="522"/>
  <c r="AX87" i="522" s="1"/>
  <c r="AW87" i="522"/>
  <c r="AO87" i="522"/>
  <c r="Q87" i="522"/>
  <c r="L87" i="522"/>
  <c r="AY87" i="522"/>
  <c r="W87" i="522"/>
  <c r="Z87" i="522" s="1"/>
  <c r="AS87" i="522"/>
  <c r="AJ87" i="522"/>
  <c r="I107" i="522"/>
  <c r="G107" i="522"/>
  <c r="AZ107" i="522"/>
  <c r="AE107" i="522"/>
  <c r="AV107" i="522"/>
  <c r="B107" i="522"/>
  <c r="P107" i="522"/>
  <c r="AC107" i="522"/>
  <c r="K107" i="522"/>
  <c r="N107" i="522" s="1"/>
  <c r="Q107" i="522"/>
  <c r="BE107" i="522"/>
  <c r="AJ107" i="522"/>
  <c r="O107" i="522"/>
  <c r="R107" i="522" s="1"/>
  <c r="AB107" i="522"/>
  <c r="AG107" i="522"/>
  <c r="AM107" i="522"/>
  <c r="AP107" i="522" s="1"/>
  <c r="AF107" i="522"/>
  <c r="X107" i="522"/>
  <c r="W107" i="522"/>
  <c r="Z107" i="522" s="1"/>
  <c r="AK107" i="522"/>
  <c r="T107" i="522"/>
  <c r="AS107" i="522"/>
  <c r="AY107" i="522"/>
  <c r="M107" i="522"/>
  <c r="S107" i="522"/>
  <c r="V107" i="522" s="1"/>
  <c r="L107" i="522"/>
  <c r="AO107" i="522"/>
  <c r="AR107" i="522"/>
  <c r="U107" i="522"/>
  <c r="AU107" i="522"/>
  <c r="AX107" i="522" s="1"/>
  <c r="Y107" i="522"/>
  <c r="AA107" i="522"/>
  <c r="AD107" i="522" s="1"/>
  <c r="AN107" i="522"/>
  <c r="AW107" i="522"/>
  <c r="AI107" i="522"/>
  <c r="AL107" i="522" s="1"/>
  <c r="AQ107" i="522"/>
  <c r="AT107" i="522" s="1"/>
  <c r="BF107" i="522"/>
  <c r="I130" i="522"/>
  <c r="G130" i="522"/>
  <c r="M130" i="522"/>
  <c r="AQ130" i="522"/>
  <c r="AT130" i="522" s="1"/>
  <c r="Y130" i="522"/>
  <c r="AM130" i="522"/>
  <c r="AP130" i="522" s="1"/>
  <c r="AK130" i="522"/>
  <c r="AY130" i="522"/>
  <c r="AG130" i="522"/>
  <c r="T130" i="522"/>
  <c r="BF130" i="522"/>
  <c r="AV130" i="522"/>
  <c r="AA130" i="522"/>
  <c r="AD130" i="522" s="1"/>
  <c r="AR130" i="522"/>
  <c r="W130" i="522"/>
  <c r="Z130" i="522" s="1"/>
  <c r="U130" i="522"/>
  <c r="AI130" i="522"/>
  <c r="AL130" i="522" s="1"/>
  <c r="Q130" i="522"/>
  <c r="AU130" i="522"/>
  <c r="AX130" i="522" s="1"/>
  <c r="AS130" i="522"/>
  <c r="AF130" i="522"/>
  <c r="K130" i="522"/>
  <c r="N130" i="522" s="1"/>
  <c r="AB130" i="522"/>
  <c r="B130" i="522"/>
  <c r="AN130" i="522"/>
  <c r="S130" i="522"/>
  <c r="V130" i="522" s="1"/>
  <c r="AZ130" i="522"/>
  <c r="AE130" i="522"/>
  <c r="AC130" i="522"/>
  <c r="P130" i="522"/>
  <c r="AO130" i="522"/>
  <c r="L130" i="522"/>
  <c r="BE130" i="522"/>
  <c r="X130" i="522"/>
  <c r="AW130" i="522"/>
  <c r="AJ130" i="522"/>
  <c r="O130" i="522"/>
  <c r="R130" i="522" s="1"/>
  <c r="U54" i="472"/>
  <c r="U85" i="472"/>
  <c r="G44" i="522"/>
  <c r="I44" i="522"/>
  <c r="AV44" i="522"/>
  <c r="AA44" i="522"/>
  <c r="AD44" i="522" s="1"/>
  <c r="Q44" i="522"/>
  <c r="AY44" i="522"/>
  <c r="U44" i="522"/>
  <c r="S44" i="522"/>
  <c r="V44" i="522" s="1"/>
  <c r="L44" i="522"/>
  <c r="Y44" i="522"/>
  <c r="M44" i="522"/>
  <c r="AF44" i="522"/>
  <c r="K44" i="522"/>
  <c r="N44" i="522" s="1"/>
  <c r="BF44" i="522"/>
  <c r="AE44" i="522"/>
  <c r="AN44" i="522"/>
  <c r="BE44" i="522"/>
  <c r="AI44" i="522"/>
  <c r="AL44" i="522" s="1"/>
  <c r="X44" i="522"/>
  <c r="W44" i="522"/>
  <c r="Z44" i="522" s="1"/>
  <c r="P44" i="522"/>
  <c r="AW44" i="522"/>
  <c r="AZ44" i="522"/>
  <c r="B44" i="522"/>
  <c r="T44" i="522"/>
  <c r="AC44" i="522"/>
  <c r="O44" i="522"/>
  <c r="R44" i="522" s="1"/>
  <c r="AK44" i="522"/>
  <c r="AR44" i="522"/>
  <c r="AQ44" i="522"/>
  <c r="AT44" i="522" s="1"/>
  <c r="AG44" i="522"/>
  <c r="AB44" i="522"/>
  <c r="AO44" i="522"/>
  <c r="AM44" i="522"/>
  <c r="AP44" i="522" s="1"/>
  <c r="AJ44" i="522"/>
  <c r="AS44" i="522"/>
  <c r="AU44" i="522"/>
  <c r="AX44" i="522" s="1"/>
  <c r="G56" i="522"/>
  <c r="I56" i="522"/>
  <c r="T56" i="522"/>
  <c r="BE56" i="522"/>
  <c r="AF56" i="522"/>
  <c r="K56" i="522"/>
  <c r="N56" i="522" s="1"/>
  <c r="BF56" i="522"/>
  <c r="AM56" i="522"/>
  <c r="AP56" i="522" s="1"/>
  <c r="AC56" i="522"/>
  <c r="AY56" i="522"/>
  <c r="Y56" i="522"/>
  <c r="AZ56" i="522"/>
  <c r="AE56" i="522"/>
  <c r="U56" i="522"/>
  <c r="AQ56" i="522"/>
  <c r="AT56" i="522" s="1"/>
  <c r="AG56" i="522"/>
  <c r="AB56" i="522"/>
  <c r="B56" i="522"/>
  <c r="AN56" i="522"/>
  <c r="S56" i="522"/>
  <c r="V56" i="522" s="1"/>
  <c r="AJ56" i="522"/>
  <c r="O56" i="522"/>
  <c r="R56" i="522" s="1"/>
  <c r="AV56" i="522"/>
  <c r="AA56" i="522"/>
  <c r="AD56" i="522" s="1"/>
  <c r="Q56" i="522"/>
  <c r="L56" i="522"/>
  <c r="AS56" i="522"/>
  <c r="X56" i="522"/>
  <c r="AO56" i="522"/>
  <c r="AK56" i="522"/>
  <c r="W56" i="522"/>
  <c r="Z56" i="522" s="1"/>
  <c r="P56" i="522"/>
  <c r="M56" i="522"/>
  <c r="AW56" i="522"/>
  <c r="AI56" i="522"/>
  <c r="AL56" i="522" s="1"/>
  <c r="AU56" i="522"/>
  <c r="AX56" i="522" s="1"/>
  <c r="AR56" i="522"/>
  <c r="G54" i="522"/>
  <c r="I54" i="522"/>
  <c r="BE54" i="522"/>
  <c r="AI54" i="522"/>
  <c r="AL54" i="522" s="1"/>
  <c r="AZ54" i="522"/>
  <c r="AU54" i="522"/>
  <c r="AX54" i="522" s="1"/>
  <c r="L54" i="522"/>
  <c r="AC54" i="522"/>
  <c r="K54" i="522"/>
  <c r="N54" i="522" s="1"/>
  <c r="AM54" i="522"/>
  <c r="AP54" i="522" s="1"/>
  <c r="X54" i="522"/>
  <c r="U54" i="522"/>
  <c r="AV54" i="522"/>
  <c r="AG54" i="522"/>
  <c r="O54" i="522"/>
  <c r="R54" i="522" s="1"/>
  <c r="BF54" i="522"/>
  <c r="AQ54" i="522"/>
  <c r="AT54" i="522" s="1"/>
  <c r="AO54" i="522"/>
  <c r="B54" i="522"/>
  <c r="T54" i="522"/>
  <c r="AY54" i="522"/>
  <c r="AB54" i="522"/>
  <c r="Q54" i="522"/>
  <c r="AF54" i="522"/>
  <c r="AS54" i="522"/>
  <c r="AA54" i="522"/>
  <c r="AD54" i="522" s="1"/>
  <c r="Y54" i="522"/>
  <c r="AR54" i="522"/>
  <c r="AW54" i="522"/>
  <c r="P54" i="522"/>
  <c r="AE54" i="522"/>
  <c r="W54" i="522"/>
  <c r="Z54" i="522" s="1"/>
  <c r="AK54" i="522"/>
  <c r="AJ54" i="522"/>
  <c r="AN54" i="522"/>
  <c r="S54" i="522"/>
  <c r="V54" i="522" s="1"/>
  <c r="M54" i="522"/>
  <c r="G63" i="522"/>
  <c r="I63" i="522"/>
  <c r="AO63" i="522"/>
  <c r="AW63" i="522"/>
  <c r="L63" i="522"/>
  <c r="AS63" i="522"/>
  <c r="AY63" i="522"/>
  <c r="AK63" i="522"/>
  <c r="AU63" i="522"/>
  <c r="AX63" i="522" s="1"/>
  <c r="AG63" i="522"/>
  <c r="AQ63" i="522"/>
  <c r="AT63" i="522" s="1"/>
  <c r="Y63" i="522"/>
  <c r="AC63" i="522"/>
  <c r="AM63" i="522"/>
  <c r="AP63" i="522" s="1"/>
  <c r="U63" i="522"/>
  <c r="AI63" i="522"/>
  <c r="AL63" i="522" s="1"/>
  <c r="Q63" i="522"/>
  <c r="AE63" i="522"/>
  <c r="M63" i="522"/>
  <c r="AA63" i="522"/>
  <c r="AD63" i="522" s="1"/>
  <c r="AN63" i="522"/>
  <c r="AZ63" i="522"/>
  <c r="W63" i="522"/>
  <c r="Z63" i="522" s="1"/>
  <c r="AV63" i="522"/>
  <c r="S63" i="522"/>
  <c r="V63" i="522" s="1"/>
  <c r="AR63" i="522"/>
  <c r="O63" i="522"/>
  <c r="R63" i="522" s="1"/>
  <c r="AJ63" i="522"/>
  <c r="K63" i="522"/>
  <c r="N63" i="522" s="1"/>
  <c r="X63" i="522"/>
  <c r="AF63" i="522"/>
  <c r="B63" i="522"/>
  <c r="AB63" i="522"/>
  <c r="BF63" i="522"/>
  <c r="T63" i="522"/>
  <c r="BE63" i="522"/>
  <c r="P63" i="522"/>
  <c r="H104" i="527"/>
  <c r="G104" i="527"/>
  <c r="F104" i="528"/>
  <c r="N104" i="527"/>
  <c r="B104" i="527"/>
  <c r="I104" i="527" s="1"/>
  <c r="AC104" i="527"/>
  <c r="H93" i="527"/>
  <c r="G93" i="527"/>
  <c r="F93" i="528"/>
  <c r="N93" i="527"/>
  <c r="AC93" i="527"/>
  <c r="B93" i="527"/>
  <c r="I93" i="527" s="1"/>
  <c r="G94" i="527"/>
  <c r="H94" i="527"/>
  <c r="B94" i="527"/>
  <c r="I94" i="527" s="1"/>
  <c r="F94" i="528"/>
  <c r="AC94" i="527"/>
  <c r="N94" i="527"/>
  <c r="H119" i="527"/>
  <c r="G119" i="527"/>
  <c r="AC119" i="527"/>
  <c r="F119" i="528"/>
  <c r="N119" i="527"/>
  <c r="B119" i="527"/>
  <c r="I119" i="527" s="1"/>
  <c r="G128" i="527"/>
  <c r="H128" i="527"/>
  <c r="N128" i="527"/>
  <c r="F128" i="528"/>
  <c r="B128" i="527"/>
  <c r="I128" i="527" s="1"/>
  <c r="AC128" i="527"/>
  <c r="H127" i="527"/>
  <c r="G127" i="527"/>
  <c r="F127" i="528"/>
  <c r="B127" i="527"/>
  <c r="I127" i="527" s="1"/>
  <c r="AC127" i="527"/>
  <c r="N127" i="527"/>
  <c r="U118" i="472"/>
  <c r="U50" i="472"/>
  <c r="G52" i="522"/>
  <c r="AN52" i="522"/>
  <c r="S52" i="522"/>
  <c r="V52" i="522" s="1"/>
  <c r="AJ52" i="522"/>
  <c r="O52" i="522"/>
  <c r="R52" i="522" s="1"/>
  <c r="AV52" i="522"/>
  <c r="AA52" i="522"/>
  <c r="AD52" i="522" s="1"/>
  <c r="Q52" i="522"/>
  <c r="L52" i="522"/>
  <c r="AS52" i="522"/>
  <c r="I52" i="522"/>
  <c r="X52" i="522"/>
  <c r="AO52" i="522"/>
  <c r="T52" i="522"/>
  <c r="BE52" i="522"/>
  <c r="AF52" i="522"/>
  <c r="K52" i="522"/>
  <c r="N52" i="522" s="1"/>
  <c r="BF52" i="522"/>
  <c r="AM52" i="522"/>
  <c r="AP52" i="522" s="1"/>
  <c r="AC52" i="522"/>
  <c r="AY52" i="522"/>
  <c r="Y52" i="522"/>
  <c r="AU52" i="522"/>
  <c r="AX52" i="522" s="1"/>
  <c r="AK52" i="522"/>
  <c r="P52" i="522"/>
  <c r="AW52" i="522"/>
  <c r="AR52" i="522"/>
  <c r="W52" i="522"/>
  <c r="Z52" i="522" s="1"/>
  <c r="M52" i="522"/>
  <c r="AI52" i="522"/>
  <c r="AL52" i="522" s="1"/>
  <c r="AZ52" i="522"/>
  <c r="AE52" i="522"/>
  <c r="U52" i="522"/>
  <c r="AQ52" i="522"/>
  <c r="AT52" i="522" s="1"/>
  <c r="AG52" i="522"/>
  <c r="AB52" i="522"/>
  <c r="B52" i="522"/>
  <c r="G110" i="522"/>
  <c r="I110" i="522"/>
  <c r="AG110" i="522"/>
  <c r="P110" i="522"/>
  <c r="BF110" i="522"/>
  <c r="AR110" i="522"/>
  <c r="AA110" i="522"/>
  <c r="AD110" i="522" s="1"/>
  <c r="AK110" i="522"/>
  <c r="T110" i="522"/>
  <c r="Y110" i="522"/>
  <c r="X110" i="522"/>
  <c r="AV110" i="522"/>
  <c r="AW110" i="522"/>
  <c r="AF110" i="522"/>
  <c r="O110" i="522"/>
  <c r="R110" i="522" s="1"/>
  <c r="M110" i="522"/>
  <c r="AQ110" i="522"/>
  <c r="AT110" i="522" s="1"/>
  <c r="BE110" i="522"/>
  <c r="AJ110" i="522"/>
  <c r="S110" i="522"/>
  <c r="V110" i="522" s="1"/>
  <c r="W110" i="522"/>
  <c r="Z110" i="522" s="1"/>
  <c r="Q110" i="522"/>
  <c r="AC110" i="522"/>
  <c r="AO110" i="522"/>
  <c r="AI110" i="522"/>
  <c r="AL110" i="522" s="1"/>
  <c r="AU110" i="522"/>
  <c r="AX110" i="522" s="1"/>
  <c r="AB110" i="522"/>
  <c r="U110" i="522"/>
  <c r="AM110" i="522"/>
  <c r="AP110" i="522" s="1"/>
  <c r="AE110" i="522"/>
  <c r="L110" i="522"/>
  <c r="AZ110" i="522"/>
  <c r="AN110" i="522"/>
  <c r="AS110" i="522"/>
  <c r="K110" i="522"/>
  <c r="N110" i="522" s="1"/>
  <c r="AY110" i="522"/>
  <c r="B110" i="522"/>
  <c r="G62" i="522"/>
  <c r="I62" i="522"/>
  <c r="Y62" i="522"/>
  <c r="W62" i="522"/>
  <c r="Z62" i="522" s="1"/>
  <c r="U62" i="522"/>
  <c r="AY62" i="522"/>
  <c r="AC62" i="522"/>
  <c r="AW62" i="522"/>
  <c r="O62" i="522"/>
  <c r="R62" i="522" s="1"/>
  <c r="AQ62" i="522"/>
  <c r="AT62" i="522" s="1"/>
  <c r="P62" i="522"/>
  <c r="X62" i="522"/>
  <c r="BE62" i="522"/>
  <c r="AJ62" i="522"/>
  <c r="S62" i="522"/>
  <c r="V62" i="522" s="1"/>
  <c r="L62" i="522"/>
  <c r="AF62" i="522"/>
  <c r="M62" i="522"/>
  <c r="AG62" i="522"/>
  <c r="AO62" i="522"/>
  <c r="AM62" i="522"/>
  <c r="AP62" i="522" s="1"/>
  <c r="AK62" i="522"/>
  <c r="T62" i="522"/>
  <c r="BF62" i="522"/>
  <c r="AA62" i="522"/>
  <c r="AD62" i="522" s="1"/>
  <c r="AU62" i="522"/>
  <c r="AX62" i="522" s="1"/>
  <c r="AB62" i="522"/>
  <c r="AV62" i="522"/>
  <c r="AZ62" i="522"/>
  <c r="AS62" i="522"/>
  <c r="AI62" i="522"/>
  <c r="AL62" i="522" s="1"/>
  <c r="K62" i="522"/>
  <c r="N62" i="522" s="1"/>
  <c r="AN62" i="522"/>
  <c r="AR62" i="522"/>
  <c r="AE62" i="522"/>
  <c r="B62" i="522"/>
  <c r="Q62" i="522"/>
  <c r="I66" i="522"/>
  <c r="G66" i="522"/>
  <c r="M66" i="522"/>
  <c r="AM66" i="522"/>
  <c r="AP66" i="522" s="1"/>
  <c r="Y66" i="522"/>
  <c r="AI66" i="522"/>
  <c r="AL66" i="522" s="1"/>
  <c r="U66" i="522"/>
  <c r="AU66" i="522"/>
  <c r="AX66" i="522" s="1"/>
  <c r="AG66" i="522"/>
  <c r="P66" i="522"/>
  <c r="AS66" i="522"/>
  <c r="AB66" i="522"/>
  <c r="B66" i="522"/>
  <c r="X66" i="522"/>
  <c r="BE66" i="522"/>
  <c r="AJ66" i="522"/>
  <c r="O66" i="522"/>
  <c r="R66" i="522" s="1"/>
  <c r="AV66" i="522"/>
  <c r="AA66" i="522"/>
  <c r="AD66" i="522" s="1"/>
  <c r="AC66" i="522"/>
  <c r="L66" i="522"/>
  <c r="AO66" i="522"/>
  <c r="AY66" i="522"/>
  <c r="AK66" i="522"/>
  <c r="T66" i="522"/>
  <c r="AW66" i="522"/>
  <c r="AF66" i="522"/>
  <c r="K66" i="522"/>
  <c r="N66" i="522" s="1"/>
  <c r="W66" i="522"/>
  <c r="Z66" i="522" s="1"/>
  <c r="AE66" i="522"/>
  <c r="AR66" i="522"/>
  <c r="AN66" i="522"/>
  <c r="Q66" i="522"/>
  <c r="AZ66" i="522"/>
  <c r="BF66" i="522"/>
  <c r="S66" i="522"/>
  <c r="V66" i="522" s="1"/>
  <c r="AQ66" i="522"/>
  <c r="AT66" i="522" s="1"/>
  <c r="G76" i="522"/>
  <c r="I76" i="522"/>
  <c r="AR76" i="522"/>
  <c r="AA76" i="522"/>
  <c r="AD76" i="522" s="1"/>
  <c r="U76" i="522"/>
  <c r="AU76" i="522"/>
  <c r="AX76" i="522" s="1"/>
  <c r="Y76" i="522"/>
  <c r="BF76" i="522"/>
  <c r="AW76" i="522"/>
  <c r="S76" i="522"/>
  <c r="V76" i="522" s="1"/>
  <c r="AM76" i="522"/>
  <c r="AP76" i="522" s="1"/>
  <c r="AB76" i="522"/>
  <c r="K76" i="522"/>
  <c r="N76" i="522" s="1"/>
  <c r="AV76" i="522"/>
  <c r="AE76" i="522"/>
  <c r="AZ76" i="522"/>
  <c r="AC76" i="522"/>
  <c r="Q76" i="522"/>
  <c r="AS76" i="522"/>
  <c r="B76" i="522"/>
  <c r="L76" i="522"/>
  <c r="BE76" i="522"/>
  <c r="AF76" i="522"/>
  <c r="O76" i="522"/>
  <c r="R76" i="522" s="1"/>
  <c r="T76" i="522"/>
  <c r="AN76" i="522"/>
  <c r="AJ76" i="522"/>
  <c r="M76" i="522"/>
  <c r="AG76" i="522"/>
  <c r="AQ76" i="522"/>
  <c r="AT76" i="522" s="1"/>
  <c r="AK76" i="522"/>
  <c r="P76" i="522"/>
  <c r="AO76" i="522"/>
  <c r="AI76" i="522"/>
  <c r="AL76" i="522" s="1"/>
  <c r="W76" i="522"/>
  <c r="Z76" i="522" s="1"/>
  <c r="AY76" i="522"/>
  <c r="X76" i="522"/>
  <c r="G97" i="522"/>
  <c r="I97" i="522"/>
  <c r="AU97" i="522"/>
  <c r="AX97" i="522" s="1"/>
  <c r="AS97" i="522"/>
  <c r="AB97" i="522"/>
  <c r="K97" i="522"/>
  <c r="N97" i="522" s="1"/>
  <c r="X97" i="522"/>
  <c r="BE97" i="522"/>
  <c r="AJ97" i="522"/>
  <c r="S97" i="522"/>
  <c r="V97" i="522" s="1"/>
  <c r="AV97" i="522"/>
  <c r="AE97" i="522"/>
  <c r="AC97" i="522"/>
  <c r="L97" i="522"/>
  <c r="AO97" i="522"/>
  <c r="AM97" i="522"/>
  <c r="AP97" i="522" s="1"/>
  <c r="AK97" i="522"/>
  <c r="T97" i="522"/>
  <c r="AW97" i="522"/>
  <c r="AF97" i="522"/>
  <c r="O97" i="522"/>
  <c r="R97" i="522" s="1"/>
  <c r="M97" i="522"/>
  <c r="AQ97" i="522"/>
  <c r="AT97" i="522" s="1"/>
  <c r="Y97" i="522"/>
  <c r="W97" i="522"/>
  <c r="Z97" i="522" s="1"/>
  <c r="U97" i="522"/>
  <c r="AY97" i="522"/>
  <c r="AG97" i="522"/>
  <c r="P97" i="522"/>
  <c r="BF97" i="522"/>
  <c r="AR97" i="522"/>
  <c r="AA97" i="522"/>
  <c r="AD97" i="522" s="1"/>
  <c r="AN97" i="522"/>
  <c r="B97" i="522"/>
  <c r="AZ97" i="522"/>
  <c r="AI97" i="522"/>
  <c r="AL97" i="522" s="1"/>
  <c r="Q97" i="522"/>
  <c r="G103" i="522"/>
  <c r="I103" i="522"/>
  <c r="X103" i="522"/>
  <c r="BF103" i="522"/>
  <c r="T103" i="522"/>
  <c r="AG103" i="522"/>
  <c r="AM103" i="522"/>
  <c r="AP103" i="522" s="1"/>
  <c r="AZ103" i="522"/>
  <c r="K103" i="522"/>
  <c r="N103" i="522" s="1"/>
  <c r="AB103" i="522"/>
  <c r="Y103" i="522"/>
  <c r="AI103" i="522"/>
  <c r="AL103" i="522" s="1"/>
  <c r="Q103" i="522"/>
  <c r="W103" i="522"/>
  <c r="Z103" i="522" s="1"/>
  <c r="AJ103" i="522"/>
  <c r="AW103" i="522"/>
  <c r="L103" i="522"/>
  <c r="U103" i="522"/>
  <c r="AA103" i="522"/>
  <c r="AD103" i="522" s="1"/>
  <c r="AN103" i="522"/>
  <c r="S103" i="522"/>
  <c r="V103" i="522" s="1"/>
  <c r="AR103" i="522"/>
  <c r="BE103" i="522"/>
  <c r="P103" i="522"/>
  <c r="AC103" i="522"/>
  <c r="AE103" i="522"/>
  <c r="AV103" i="522"/>
  <c r="B103" i="522"/>
  <c r="AY103" i="522"/>
  <c r="O103" i="522"/>
  <c r="R103" i="522" s="1"/>
  <c r="AK103" i="522"/>
  <c r="AF103" i="522"/>
  <c r="AQ103" i="522"/>
  <c r="AT103" i="522" s="1"/>
  <c r="AS103" i="522"/>
  <c r="AO103" i="522"/>
  <c r="M103" i="522"/>
  <c r="AU103" i="522"/>
  <c r="AX103" i="522" s="1"/>
  <c r="G109" i="522"/>
  <c r="I109" i="522"/>
  <c r="BE109" i="522"/>
  <c r="AJ109" i="522"/>
  <c r="B109" i="522"/>
  <c r="AO109" i="522"/>
  <c r="AI109" i="522"/>
  <c r="AL109" i="522" s="1"/>
  <c r="AN109" i="522"/>
  <c r="AF109" i="522"/>
  <c r="AS109" i="522"/>
  <c r="AA109" i="522"/>
  <c r="AD109" i="522" s="1"/>
  <c r="U109" i="522"/>
  <c r="AM109" i="522"/>
  <c r="AP109" i="522" s="1"/>
  <c r="AU109" i="522"/>
  <c r="AX109" i="522" s="1"/>
  <c r="AR109" i="522"/>
  <c r="AG109" i="522"/>
  <c r="AE109" i="522"/>
  <c r="AY109" i="522"/>
  <c r="AV109" i="522"/>
  <c r="K109" i="522"/>
  <c r="N109" i="522" s="1"/>
  <c r="AZ109" i="522"/>
  <c r="W109" i="522"/>
  <c r="Z109" i="522" s="1"/>
  <c r="O109" i="522"/>
  <c r="R109" i="522" s="1"/>
  <c r="X109" i="522"/>
  <c r="M109" i="522"/>
  <c r="AC109" i="522"/>
  <c r="S109" i="522"/>
  <c r="V109" i="522" s="1"/>
  <c r="AB109" i="522"/>
  <c r="AQ109" i="522"/>
  <c r="AT109" i="522" s="1"/>
  <c r="Q109" i="522"/>
  <c r="Y109" i="522"/>
  <c r="AK109" i="522"/>
  <c r="BF109" i="522"/>
  <c r="T109" i="522"/>
  <c r="P109" i="522"/>
  <c r="AW109" i="522"/>
  <c r="L109" i="522"/>
  <c r="G118" i="522"/>
  <c r="I118" i="522"/>
  <c r="AO118" i="522"/>
  <c r="AY118" i="522"/>
  <c r="AK118" i="522"/>
  <c r="T118" i="522"/>
  <c r="BF118" i="522"/>
  <c r="AV118" i="522"/>
  <c r="AA118" i="522"/>
  <c r="AD118" i="522" s="1"/>
  <c r="M118" i="522"/>
  <c r="AM118" i="522"/>
  <c r="AP118" i="522" s="1"/>
  <c r="AN118" i="522"/>
  <c r="S118" i="522"/>
  <c r="V118" i="522" s="1"/>
  <c r="AZ118" i="522"/>
  <c r="AE118" i="522"/>
  <c r="AG118" i="522"/>
  <c r="P118" i="522"/>
  <c r="AS118" i="522"/>
  <c r="AB118" i="522"/>
  <c r="B118" i="522"/>
  <c r="X118" i="522"/>
  <c r="BE118" i="522"/>
  <c r="AJ118" i="522"/>
  <c r="O118" i="522"/>
  <c r="R118" i="522" s="1"/>
  <c r="Q118" i="522"/>
  <c r="AQ118" i="522"/>
  <c r="AT118" i="522" s="1"/>
  <c r="AC118" i="522"/>
  <c r="L118" i="522"/>
  <c r="U118" i="522"/>
  <c r="K118" i="522"/>
  <c r="N118" i="522" s="1"/>
  <c r="AU118" i="522"/>
  <c r="AX118" i="522" s="1"/>
  <c r="AR118" i="522"/>
  <c r="Y118" i="522"/>
  <c r="AW118" i="522"/>
  <c r="W118" i="522"/>
  <c r="Z118" i="522" s="1"/>
  <c r="AI118" i="522"/>
  <c r="AL118" i="522" s="1"/>
  <c r="AF118" i="522"/>
  <c r="I125" i="522"/>
  <c r="G125" i="522"/>
  <c r="AW125" i="522"/>
  <c r="AF125" i="522"/>
  <c r="O125" i="522"/>
  <c r="R125" i="522" s="1"/>
  <c r="M125" i="522"/>
  <c r="AQ125" i="522"/>
  <c r="AT125" i="522" s="1"/>
  <c r="Y125" i="522"/>
  <c r="W125" i="522"/>
  <c r="Z125" i="522" s="1"/>
  <c r="U125" i="522"/>
  <c r="AI125" i="522"/>
  <c r="AL125" i="522" s="1"/>
  <c r="Q125" i="522"/>
  <c r="AU125" i="522"/>
  <c r="AX125" i="522" s="1"/>
  <c r="AS125" i="522"/>
  <c r="AB125" i="522"/>
  <c r="K125" i="522"/>
  <c r="N125" i="522" s="1"/>
  <c r="X125" i="522"/>
  <c r="BE125" i="522"/>
  <c r="AJ125" i="522"/>
  <c r="S125" i="522"/>
  <c r="V125" i="522" s="1"/>
  <c r="AV125" i="522"/>
  <c r="AE125" i="522"/>
  <c r="AC125" i="522"/>
  <c r="L125" i="522"/>
  <c r="AO125" i="522"/>
  <c r="AM125" i="522"/>
  <c r="AP125" i="522" s="1"/>
  <c r="AK125" i="522"/>
  <c r="T125" i="522"/>
  <c r="P125" i="522"/>
  <c r="AN125" i="522"/>
  <c r="BF125" i="522"/>
  <c r="B125" i="522"/>
  <c r="AY125" i="522"/>
  <c r="AR125" i="522"/>
  <c r="AZ125" i="522"/>
  <c r="AG125" i="522"/>
  <c r="AA125" i="522"/>
  <c r="AD125" i="522" s="1"/>
  <c r="U127" i="472"/>
  <c r="U51" i="472"/>
  <c r="U90" i="472"/>
  <c r="G60" i="522"/>
  <c r="I60" i="522"/>
  <c r="AR60" i="522"/>
  <c r="W60" i="522"/>
  <c r="Z60" i="522" s="1"/>
  <c r="U60" i="522"/>
  <c r="AI60" i="522"/>
  <c r="AL60" i="522" s="1"/>
  <c r="AF60" i="522"/>
  <c r="AW60" i="522"/>
  <c r="AU60" i="522"/>
  <c r="AX60" i="522" s="1"/>
  <c r="AN60" i="522"/>
  <c r="BF60" i="522"/>
  <c r="AB60" i="522"/>
  <c r="B60" i="522"/>
  <c r="AV60" i="522"/>
  <c r="O60" i="522"/>
  <c r="R60" i="522" s="1"/>
  <c r="AY60" i="522"/>
  <c r="AC60" i="522"/>
  <c r="AA60" i="522"/>
  <c r="AD60" i="522" s="1"/>
  <c r="T60" i="522"/>
  <c r="AO60" i="522"/>
  <c r="L60" i="522"/>
  <c r="BE60" i="522"/>
  <c r="AJ60" i="522"/>
  <c r="AG60" i="522"/>
  <c r="AE60" i="522"/>
  <c r="AZ60" i="522"/>
  <c r="AS60" i="522"/>
  <c r="AQ60" i="522"/>
  <c r="AT60" i="522" s="1"/>
  <c r="Q60" i="522"/>
  <c r="AM60" i="522"/>
  <c r="AP60" i="522" s="1"/>
  <c r="AK60" i="522"/>
  <c r="P60" i="522"/>
  <c r="M60" i="522"/>
  <c r="K60" i="522"/>
  <c r="N60" i="522" s="1"/>
  <c r="X60" i="522"/>
  <c r="Y60" i="522"/>
  <c r="S60" i="522"/>
  <c r="V60" i="522" s="1"/>
  <c r="G46" i="522"/>
  <c r="I46" i="522"/>
  <c r="AK46" i="522"/>
  <c r="S46" i="522"/>
  <c r="V46" i="522" s="1"/>
  <c r="AW46" i="522"/>
  <c r="AE46" i="522"/>
  <c r="AJ46" i="522"/>
  <c r="M46" i="522"/>
  <c r="P46" i="522"/>
  <c r="Y46" i="522"/>
  <c r="AR46" i="522"/>
  <c r="AY46" i="522"/>
  <c r="AB46" i="522"/>
  <c r="Q46" i="522"/>
  <c r="AF46" i="522"/>
  <c r="AS46" i="522"/>
  <c r="AA46" i="522"/>
  <c r="AD46" i="522" s="1"/>
  <c r="T46" i="522"/>
  <c r="W46" i="522"/>
  <c r="Z46" i="522" s="1"/>
  <c r="BE46" i="522"/>
  <c r="AI46" i="522"/>
  <c r="AL46" i="522" s="1"/>
  <c r="AZ46" i="522"/>
  <c r="AU46" i="522"/>
  <c r="AX46" i="522" s="1"/>
  <c r="L46" i="522"/>
  <c r="AC46" i="522"/>
  <c r="K46" i="522"/>
  <c r="N46" i="522" s="1"/>
  <c r="AO46" i="522"/>
  <c r="B46" i="522"/>
  <c r="U46" i="522"/>
  <c r="BF46" i="522"/>
  <c r="X46" i="522"/>
  <c r="AV46" i="522"/>
  <c r="AQ46" i="522"/>
  <c r="AT46" i="522" s="1"/>
  <c r="AG46" i="522"/>
  <c r="AN46" i="522"/>
  <c r="O46" i="522"/>
  <c r="R46" i="522" s="1"/>
  <c r="AM46" i="522"/>
  <c r="AP46" i="522" s="1"/>
  <c r="I42" i="522"/>
  <c r="G42" i="522"/>
  <c r="BF42" i="522"/>
  <c r="AQ42" i="522"/>
  <c r="AT42" i="522" s="1"/>
  <c r="AN42" i="522"/>
  <c r="AM42" i="522"/>
  <c r="AP42" i="522" s="1"/>
  <c r="X42" i="522"/>
  <c r="AY42" i="522"/>
  <c r="AB42" i="522"/>
  <c r="Q42" i="522"/>
  <c r="AF42" i="522"/>
  <c r="AS42" i="522"/>
  <c r="AA42" i="522"/>
  <c r="AD42" i="522" s="1"/>
  <c r="T42" i="522"/>
  <c r="W42" i="522"/>
  <c r="Z42" i="522" s="1"/>
  <c r="BE42" i="522"/>
  <c r="AI42" i="522"/>
  <c r="AL42" i="522" s="1"/>
  <c r="AZ42" i="522"/>
  <c r="AU42" i="522"/>
  <c r="AX42" i="522" s="1"/>
  <c r="L42" i="522"/>
  <c r="AC42" i="522"/>
  <c r="K42" i="522"/>
  <c r="N42" i="522" s="1"/>
  <c r="AO42" i="522"/>
  <c r="B42" i="522"/>
  <c r="AK42" i="522"/>
  <c r="S42" i="522"/>
  <c r="V42" i="522" s="1"/>
  <c r="AW42" i="522"/>
  <c r="AE42" i="522"/>
  <c r="AJ42" i="522"/>
  <c r="M42" i="522"/>
  <c r="P42" i="522"/>
  <c r="Y42" i="522"/>
  <c r="AR42" i="522"/>
  <c r="U42" i="522"/>
  <c r="AV42" i="522"/>
  <c r="AG42" i="522"/>
  <c r="O42" i="522"/>
  <c r="R42" i="522" s="1"/>
  <c r="G95" i="522"/>
  <c r="I95" i="522"/>
  <c r="AW95" i="522"/>
  <c r="AF95" i="522"/>
  <c r="K95" i="522"/>
  <c r="N95" i="522" s="1"/>
  <c r="AR95" i="522"/>
  <c r="W95" i="522"/>
  <c r="Z95" i="522" s="1"/>
  <c r="AN95" i="522"/>
  <c r="S95" i="522"/>
  <c r="V95" i="522" s="1"/>
  <c r="U95" i="522"/>
  <c r="AU95" i="522"/>
  <c r="AX95" i="522" s="1"/>
  <c r="AG95" i="522"/>
  <c r="P95" i="522"/>
  <c r="AS95" i="522"/>
  <c r="AB95" i="522"/>
  <c r="B95" i="522"/>
  <c r="X95" i="522"/>
  <c r="BF95" i="522"/>
  <c r="AZ95" i="522"/>
  <c r="AE95" i="522"/>
  <c r="Q95" i="522"/>
  <c r="AQ95" i="522"/>
  <c r="AT95" i="522" s="1"/>
  <c r="AC95" i="522"/>
  <c r="L95" i="522"/>
  <c r="AO95" i="522"/>
  <c r="AY95" i="522"/>
  <c r="BE95" i="522"/>
  <c r="AJ95" i="522"/>
  <c r="O95" i="522"/>
  <c r="R95" i="522" s="1"/>
  <c r="AV95" i="522"/>
  <c r="AA95" i="522"/>
  <c r="AD95" i="522" s="1"/>
  <c r="M95" i="522"/>
  <c r="AM95" i="522"/>
  <c r="AP95" i="522" s="1"/>
  <c r="Y95" i="522"/>
  <c r="AI95" i="522"/>
  <c r="AL95" i="522" s="1"/>
  <c r="AK95" i="522"/>
  <c r="T95" i="522"/>
  <c r="I89" i="522"/>
  <c r="G89" i="522"/>
  <c r="AE89" i="522"/>
  <c r="AR89" i="522"/>
  <c r="AA89" i="522"/>
  <c r="AD89" i="522" s="1"/>
  <c r="U89" i="522"/>
  <c r="AI89" i="522"/>
  <c r="AL89" i="522" s="1"/>
  <c r="AC89" i="522"/>
  <c r="P89" i="522"/>
  <c r="AJ89" i="522"/>
  <c r="W89" i="522"/>
  <c r="Z89" i="522" s="1"/>
  <c r="O89" i="522"/>
  <c r="R89" i="522" s="1"/>
  <c r="K89" i="522"/>
  <c r="N89" i="522" s="1"/>
  <c r="S89" i="522"/>
  <c r="V89" i="522" s="1"/>
  <c r="M89" i="522"/>
  <c r="B89" i="522"/>
  <c r="Q89" i="522"/>
  <c r="AB89" i="522"/>
  <c r="AN89" i="522"/>
  <c r="AM89" i="522"/>
  <c r="AP89" i="522" s="1"/>
  <c r="AO89" i="522"/>
  <c r="L89" i="522"/>
  <c r="BE89" i="522"/>
  <c r="X89" i="522"/>
  <c r="BF89" i="522"/>
  <c r="AV89" i="522"/>
  <c r="AZ89" i="522"/>
  <c r="AG89" i="522"/>
  <c r="AU89" i="522"/>
  <c r="AX89" i="522" s="1"/>
  <c r="Y89" i="522"/>
  <c r="AQ89" i="522"/>
  <c r="AT89" i="522" s="1"/>
  <c r="AK89" i="522"/>
  <c r="AY89" i="522"/>
  <c r="AS89" i="522"/>
  <c r="AF89" i="522"/>
  <c r="AW89" i="522"/>
  <c r="T89" i="522"/>
  <c r="G100" i="522"/>
  <c r="I100" i="522"/>
  <c r="AQ100" i="522"/>
  <c r="AT100" i="522" s="1"/>
  <c r="AI100" i="522"/>
  <c r="AL100" i="522" s="1"/>
  <c r="M100" i="522"/>
  <c r="AE100" i="522"/>
  <c r="AR100" i="522"/>
  <c r="B100" i="522"/>
  <c r="AN100" i="522"/>
  <c r="BF100" i="522"/>
  <c r="AV100" i="522"/>
  <c r="AA100" i="522"/>
  <c r="AD100" i="522" s="1"/>
  <c r="O100" i="522"/>
  <c r="R100" i="522" s="1"/>
  <c r="AZ100" i="522"/>
  <c r="K100" i="522"/>
  <c r="N100" i="522" s="1"/>
  <c r="X100" i="522"/>
  <c r="BE100" i="522"/>
  <c r="T100" i="522"/>
  <c r="AW100" i="522"/>
  <c r="AF100" i="522"/>
  <c r="AJ100" i="522"/>
  <c r="AS100" i="522"/>
  <c r="AB100" i="522"/>
  <c r="AO100" i="522"/>
  <c r="AU100" i="522"/>
  <c r="AX100" i="522" s="1"/>
  <c r="AK100" i="522"/>
  <c r="AM100" i="522"/>
  <c r="AP100" i="522" s="1"/>
  <c r="AG100" i="522"/>
  <c r="P100" i="522"/>
  <c r="L100" i="522"/>
  <c r="AC100" i="522"/>
  <c r="AY100" i="522"/>
  <c r="Y100" i="522"/>
  <c r="W100" i="522"/>
  <c r="Z100" i="522" s="1"/>
  <c r="U100" i="522"/>
  <c r="S100" i="522"/>
  <c r="V100" i="522" s="1"/>
  <c r="Q100" i="522"/>
  <c r="I82" i="522"/>
  <c r="G82" i="522"/>
  <c r="M82" i="522"/>
  <c r="AM82" i="522"/>
  <c r="AP82" i="522" s="1"/>
  <c r="Y82" i="522"/>
  <c r="AI82" i="522"/>
  <c r="AL82" i="522" s="1"/>
  <c r="U82" i="522"/>
  <c r="AU82" i="522"/>
  <c r="AX82" i="522" s="1"/>
  <c r="AG82" i="522"/>
  <c r="P82" i="522"/>
  <c r="AS82" i="522"/>
  <c r="AB82" i="522"/>
  <c r="B82" i="522"/>
  <c r="X82" i="522"/>
  <c r="BE82" i="522"/>
  <c r="AJ82" i="522"/>
  <c r="O82" i="522"/>
  <c r="R82" i="522" s="1"/>
  <c r="AV82" i="522"/>
  <c r="AA82" i="522"/>
  <c r="AD82" i="522" s="1"/>
  <c r="AC82" i="522"/>
  <c r="L82" i="522"/>
  <c r="AO82" i="522"/>
  <c r="AY82" i="522"/>
  <c r="AK82" i="522"/>
  <c r="T82" i="522"/>
  <c r="AW82" i="522"/>
  <c r="AF82" i="522"/>
  <c r="K82" i="522"/>
  <c r="N82" i="522" s="1"/>
  <c r="BF82" i="522"/>
  <c r="S82" i="522"/>
  <c r="V82" i="522" s="1"/>
  <c r="AQ82" i="522"/>
  <c r="AT82" i="522" s="1"/>
  <c r="AR82" i="522"/>
  <c r="AZ82" i="522"/>
  <c r="W82" i="522"/>
  <c r="Z82" i="522" s="1"/>
  <c r="AE82" i="522"/>
  <c r="AN82" i="522"/>
  <c r="Q82" i="522"/>
  <c r="G102" i="522"/>
  <c r="I102" i="522"/>
  <c r="BF102" i="522"/>
  <c r="AV102" i="522"/>
  <c r="AA102" i="522"/>
  <c r="AD102" i="522" s="1"/>
  <c r="AN102" i="522"/>
  <c r="S102" i="522"/>
  <c r="V102" i="522" s="1"/>
  <c r="AZ102" i="522"/>
  <c r="AE102" i="522"/>
  <c r="AS102" i="522"/>
  <c r="L102" i="522"/>
  <c r="AG102" i="522"/>
  <c r="P102" i="522"/>
  <c r="AO102" i="522"/>
  <c r="AY102" i="522"/>
  <c r="AK102" i="522"/>
  <c r="T102" i="522"/>
  <c r="AR102" i="522"/>
  <c r="B102" i="522"/>
  <c r="AM102" i="522"/>
  <c r="AP102" i="522" s="1"/>
  <c r="Q102" i="522"/>
  <c r="AQ102" i="522"/>
  <c r="AT102" i="522" s="1"/>
  <c r="Y102" i="522"/>
  <c r="AI102" i="522"/>
  <c r="AL102" i="522" s="1"/>
  <c r="U102" i="522"/>
  <c r="AU102" i="522"/>
  <c r="AX102" i="522" s="1"/>
  <c r="W102" i="522"/>
  <c r="Z102" i="522" s="1"/>
  <c r="AC102" i="522"/>
  <c r="AW102" i="522"/>
  <c r="BE102" i="522"/>
  <c r="M102" i="522"/>
  <c r="AF102" i="522"/>
  <c r="AJ102" i="522"/>
  <c r="K102" i="522"/>
  <c r="N102" i="522" s="1"/>
  <c r="O102" i="522"/>
  <c r="R102" i="522" s="1"/>
  <c r="X102" i="522"/>
  <c r="AB102" i="522"/>
  <c r="G111" i="522"/>
  <c r="I111" i="522"/>
  <c r="AW111" i="522"/>
  <c r="AF111" i="522"/>
  <c r="K111" i="522"/>
  <c r="N111" i="522" s="1"/>
  <c r="AR111" i="522"/>
  <c r="W111" i="522"/>
  <c r="Z111" i="522" s="1"/>
  <c r="AN111" i="522"/>
  <c r="S111" i="522"/>
  <c r="V111" i="522" s="1"/>
  <c r="U111" i="522"/>
  <c r="AU111" i="522"/>
  <c r="AX111" i="522" s="1"/>
  <c r="AG111" i="522"/>
  <c r="P111" i="522"/>
  <c r="AS111" i="522"/>
  <c r="AB111" i="522"/>
  <c r="B111" i="522"/>
  <c r="X111" i="522"/>
  <c r="BF111" i="522"/>
  <c r="AZ111" i="522"/>
  <c r="AE111" i="522"/>
  <c r="Q111" i="522"/>
  <c r="AQ111" i="522"/>
  <c r="AT111" i="522" s="1"/>
  <c r="AC111" i="522"/>
  <c r="L111" i="522"/>
  <c r="AO111" i="522"/>
  <c r="AY111" i="522"/>
  <c r="BE111" i="522"/>
  <c r="AJ111" i="522"/>
  <c r="O111" i="522"/>
  <c r="R111" i="522" s="1"/>
  <c r="AV111" i="522"/>
  <c r="AA111" i="522"/>
  <c r="AD111" i="522" s="1"/>
  <c r="M111" i="522"/>
  <c r="AM111" i="522"/>
  <c r="AP111" i="522" s="1"/>
  <c r="Y111" i="522"/>
  <c r="AI111" i="522"/>
  <c r="AL111" i="522" s="1"/>
  <c r="AK111" i="522"/>
  <c r="T111" i="522"/>
  <c r="I114" i="522"/>
  <c r="G114" i="522"/>
  <c r="M114" i="522"/>
  <c r="AM114" i="522"/>
  <c r="AP114" i="522" s="1"/>
  <c r="Y114" i="522"/>
  <c r="AE114" i="522"/>
  <c r="AN114" i="522"/>
  <c r="BE114" i="522"/>
  <c r="AI114" i="522"/>
  <c r="AL114" i="522" s="1"/>
  <c r="AV114" i="522"/>
  <c r="AS114" i="522"/>
  <c r="AB114" i="522"/>
  <c r="B114" i="522"/>
  <c r="AF114" i="522"/>
  <c r="AK114" i="522"/>
  <c r="AQ114" i="522"/>
  <c r="AT114" i="522" s="1"/>
  <c r="AJ114" i="522"/>
  <c r="U114" i="522"/>
  <c r="AO114" i="522"/>
  <c r="AC114" i="522"/>
  <c r="L114" i="522"/>
  <c r="AW114" i="522"/>
  <c r="AY114" i="522"/>
  <c r="Q114" i="522"/>
  <c r="S114" i="522"/>
  <c r="V114" i="522" s="1"/>
  <c r="P114" i="522"/>
  <c r="AA114" i="522"/>
  <c r="AD114" i="522" s="1"/>
  <c r="AU114" i="522"/>
  <c r="AX114" i="522" s="1"/>
  <c r="BF114" i="522"/>
  <c r="K114" i="522"/>
  <c r="N114" i="522" s="1"/>
  <c r="X114" i="522"/>
  <c r="AZ114" i="522"/>
  <c r="AR114" i="522"/>
  <c r="T114" i="522"/>
  <c r="W114" i="522"/>
  <c r="Z114" i="522" s="1"/>
  <c r="AG114" i="522"/>
  <c r="O114" i="522"/>
  <c r="R114" i="522" s="1"/>
  <c r="M117" i="522"/>
  <c r="G117" i="522"/>
  <c r="I117" i="522"/>
  <c r="BF117" i="522"/>
  <c r="AV117" i="522"/>
  <c r="AA117" i="522"/>
  <c r="AD117" i="522" s="1"/>
  <c r="AZ117" i="522"/>
  <c r="AO117" i="522"/>
  <c r="AM117" i="522"/>
  <c r="AP117" i="522" s="1"/>
  <c r="T117" i="522"/>
  <c r="AC117" i="522"/>
  <c r="AY117" i="522"/>
  <c r="AW117" i="522"/>
  <c r="AF117" i="522"/>
  <c r="B117" i="522"/>
  <c r="AB117" i="522"/>
  <c r="U117" i="522"/>
  <c r="O117" i="522"/>
  <c r="R117" i="522" s="1"/>
  <c r="AE117" i="522"/>
  <c r="AJ117" i="522"/>
  <c r="AI117" i="522"/>
  <c r="AL117" i="522" s="1"/>
  <c r="AG117" i="522"/>
  <c r="P117" i="522"/>
  <c r="AS117" i="522"/>
  <c r="AQ117" i="522"/>
  <c r="AT117" i="522" s="1"/>
  <c r="AR117" i="522"/>
  <c r="AK117" i="522"/>
  <c r="K117" i="522"/>
  <c r="N117" i="522" s="1"/>
  <c r="L117" i="522"/>
  <c r="S117" i="522"/>
  <c r="V117" i="522" s="1"/>
  <c r="Q117" i="522"/>
  <c r="AU117" i="522"/>
  <c r="AX117" i="522" s="1"/>
  <c r="Y117" i="522"/>
  <c r="W117" i="522"/>
  <c r="Z117" i="522" s="1"/>
  <c r="X117" i="522"/>
  <c r="AN117" i="522"/>
  <c r="BE117" i="522"/>
  <c r="G124" i="522"/>
  <c r="I124" i="522"/>
  <c r="AQ124" i="522"/>
  <c r="AT124" i="522" s="1"/>
  <c r="AK124" i="522"/>
  <c r="L124" i="522"/>
  <c r="AW124" i="522"/>
  <c r="X124" i="522"/>
  <c r="BF124" i="522"/>
  <c r="AZ124" i="522"/>
  <c r="AE124" i="522"/>
  <c r="AV124" i="522"/>
  <c r="AA124" i="522"/>
  <c r="AD124" i="522" s="1"/>
  <c r="U124" i="522"/>
  <c r="AM124" i="522"/>
  <c r="AP124" i="522" s="1"/>
  <c r="AG124" i="522"/>
  <c r="AY124" i="522"/>
  <c r="AS124" i="522"/>
  <c r="AJ124" i="522"/>
  <c r="O124" i="522"/>
  <c r="R124" i="522" s="1"/>
  <c r="AF124" i="522"/>
  <c r="K124" i="522"/>
  <c r="N124" i="522" s="1"/>
  <c r="AR124" i="522"/>
  <c r="W124" i="522"/>
  <c r="Z124" i="522" s="1"/>
  <c r="Q124" i="522"/>
  <c r="AI124" i="522"/>
  <c r="AL124" i="522" s="1"/>
  <c r="AC124" i="522"/>
  <c r="T124" i="522"/>
  <c r="AO124" i="522"/>
  <c r="P124" i="522"/>
  <c r="BE124" i="522"/>
  <c r="AB124" i="522"/>
  <c r="B124" i="522"/>
  <c r="AN124" i="522"/>
  <c r="S124" i="522"/>
  <c r="V124" i="522" s="1"/>
  <c r="M124" i="522"/>
  <c r="AU124" i="522"/>
  <c r="AX124" i="522" s="1"/>
  <c r="Y124" i="522"/>
  <c r="H40" i="527"/>
  <c r="G40" i="527"/>
  <c r="H36" i="527"/>
  <c r="U128" i="472"/>
  <c r="U112" i="472"/>
  <c r="U96" i="472"/>
  <c r="U68" i="472"/>
  <c r="U74" i="472"/>
  <c r="U93" i="472"/>
  <c r="G64" i="527"/>
  <c r="H64" i="527"/>
  <c r="B64" i="527"/>
  <c r="I64" i="527" s="1"/>
  <c r="F64" i="528"/>
  <c r="N64" i="527"/>
  <c r="AC64" i="527"/>
  <c r="G50" i="527"/>
  <c r="H50" i="527"/>
  <c r="B50" i="527"/>
  <c r="I50" i="527" s="1"/>
  <c r="F50" i="528"/>
  <c r="N50" i="527"/>
  <c r="AC50" i="527"/>
  <c r="H84" i="527"/>
  <c r="G84" i="527"/>
  <c r="F84" i="528"/>
  <c r="N84" i="527"/>
  <c r="AC84" i="527"/>
  <c r="B84" i="527"/>
  <c r="I84" i="527" s="1"/>
  <c r="G49" i="527"/>
  <c r="H49" i="527"/>
  <c r="AC49" i="527"/>
  <c r="F49" i="528"/>
  <c r="B49" i="527"/>
  <c r="I49" i="527" s="1"/>
  <c r="N49" i="527"/>
  <c r="G53" i="527"/>
  <c r="H53" i="527"/>
  <c r="AC53" i="527"/>
  <c r="F53" i="528"/>
  <c r="B53" i="527"/>
  <c r="I53" i="527" s="1"/>
  <c r="N53" i="527"/>
  <c r="H57" i="527"/>
  <c r="G57" i="527"/>
  <c r="F57" i="528"/>
  <c r="B57" i="527"/>
  <c r="I57" i="527" s="1"/>
  <c r="N57" i="527"/>
  <c r="AC57" i="527"/>
  <c r="H61" i="527"/>
  <c r="G61" i="527"/>
  <c r="B61" i="527"/>
  <c r="I61" i="527" s="1"/>
  <c r="N61" i="527"/>
  <c r="F61" i="528"/>
  <c r="AC61" i="527"/>
  <c r="G81" i="527"/>
  <c r="H81" i="527"/>
  <c r="N81" i="527"/>
  <c r="AC81" i="527"/>
  <c r="B81" i="527"/>
  <c r="I81" i="527" s="1"/>
  <c r="F81" i="528"/>
  <c r="G69" i="527"/>
  <c r="H69" i="527"/>
  <c r="N69" i="527"/>
  <c r="AC69" i="527"/>
  <c r="F69" i="528"/>
  <c r="B69" i="527"/>
  <c r="I69" i="527" s="1"/>
  <c r="H77" i="527"/>
  <c r="G77" i="527"/>
  <c r="F77" i="528"/>
  <c r="AC77" i="527"/>
  <c r="B77" i="527"/>
  <c r="I77" i="527" s="1"/>
  <c r="N77" i="527"/>
  <c r="H87" i="527"/>
  <c r="G87" i="527"/>
  <c r="N87" i="527"/>
  <c r="AC87" i="527"/>
  <c r="B87" i="527"/>
  <c r="I87" i="527" s="1"/>
  <c r="F87" i="528"/>
  <c r="H107" i="527"/>
  <c r="G107" i="527"/>
  <c r="N107" i="527"/>
  <c r="B107" i="527"/>
  <c r="I107" i="527" s="1"/>
  <c r="AC107" i="527"/>
  <c r="F107" i="528"/>
  <c r="H130" i="527"/>
  <c r="G130" i="527"/>
  <c r="B130" i="527"/>
  <c r="I130" i="527" s="1"/>
  <c r="AC130" i="527"/>
  <c r="F130" i="528"/>
  <c r="N130" i="527"/>
  <c r="U80" i="472"/>
  <c r="U63" i="472"/>
  <c r="U121" i="472"/>
  <c r="G44" i="527"/>
  <c r="H44" i="527"/>
  <c r="N44" i="527"/>
  <c r="B44" i="527"/>
  <c r="I44" i="527" s="1"/>
  <c r="AC44" i="527"/>
  <c r="F44" i="528"/>
  <c r="H56" i="527"/>
  <c r="G56" i="527"/>
  <c r="B56" i="527"/>
  <c r="I56" i="527" s="1"/>
  <c r="AC56" i="527"/>
  <c r="F56" i="528"/>
  <c r="N56" i="527"/>
  <c r="G54" i="527"/>
  <c r="H54" i="527"/>
  <c r="F54" i="528"/>
  <c r="AC54" i="527"/>
  <c r="B54" i="527"/>
  <c r="I54" i="527" s="1"/>
  <c r="N54" i="527"/>
  <c r="H63" i="527"/>
  <c r="G63" i="527"/>
  <c r="AC63" i="527"/>
  <c r="B63" i="527"/>
  <c r="I63" i="527" s="1"/>
  <c r="F63" i="528"/>
  <c r="N63" i="527"/>
  <c r="G45" i="522"/>
  <c r="I45" i="522"/>
  <c r="AZ45" i="522"/>
  <c r="Q45" i="522"/>
  <c r="K45" i="522"/>
  <c r="N45" i="522" s="1"/>
  <c r="AS45" i="522"/>
  <c r="X45" i="522"/>
  <c r="S45" i="522"/>
  <c r="V45" i="522" s="1"/>
  <c r="AW45" i="522"/>
  <c r="AF45" i="522"/>
  <c r="AM45" i="522"/>
  <c r="AP45" i="522" s="1"/>
  <c r="AJ45" i="522"/>
  <c r="AO45" i="522"/>
  <c r="AV45" i="522"/>
  <c r="AU45" i="522"/>
  <c r="AX45" i="522" s="1"/>
  <c r="U45" i="522"/>
  <c r="BF45" i="522"/>
  <c r="M45" i="522"/>
  <c r="L45" i="522"/>
  <c r="W45" i="522"/>
  <c r="Z45" i="522" s="1"/>
  <c r="T45" i="522"/>
  <c r="AY45" i="522"/>
  <c r="AB45" i="522"/>
  <c r="AA45" i="522"/>
  <c r="AD45" i="522" s="1"/>
  <c r="AC45" i="522"/>
  <c r="AN45" i="522"/>
  <c r="AI45" i="522"/>
  <c r="AL45" i="522" s="1"/>
  <c r="AG45" i="522"/>
  <c r="B45" i="522"/>
  <c r="AK45" i="522"/>
  <c r="AE45" i="522"/>
  <c r="BE45" i="522"/>
  <c r="AR45" i="522"/>
  <c r="AQ45" i="522"/>
  <c r="AT45" i="522" s="1"/>
  <c r="P45" i="522"/>
  <c r="O45" i="522"/>
  <c r="R45" i="522" s="1"/>
  <c r="Y45" i="522"/>
  <c r="G78" i="522"/>
  <c r="I78" i="522"/>
  <c r="AG78" i="522"/>
  <c r="P78" i="522"/>
  <c r="BF78" i="522"/>
  <c r="AR78" i="522"/>
  <c r="AA78" i="522"/>
  <c r="AD78" i="522" s="1"/>
  <c r="U78" i="522"/>
  <c r="AN78" i="522"/>
  <c r="AY78" i="522"/>
  <c r="AM78" i="522"/>
  <c r="AP78" i="522" s="1"/>
  <c r="AV78" i="522"/>
  <c r="AE78" i="522"/>
  <c r="AC78" i="522"/>
  <c r="L78" i="522"/>
  <c r="BE78" i="522"/>
  <c r="T78" i="522"/>
  <c r="AO78" i="522"/>
  <c r="Y78" i="522"/>
  <c r="AW78" i="522"/>
  <c r="AF78" i="522"/>
  <c r="O78" i="522"/>
  <c r="R78" i="522" s="1"/>
  <c r="M78" i="522"/>
  <c r="AQ78" i="522"/>
  <c r="AT78" i="522" s="1"/>
  <c r="AK78" i="522"/>
  <c r="AI78" i="522"/>
  <c r="AL78" i="522" s="1"/>
  <c r="AJ78" i="522"/>
  <c r="X78" i="522"/>
  <c r="Q78" i="522"/>
  <c r="K78" i="522"/>
  <c r="N78" i="522" s="1"/>
  <c r="B78" i="522"/>
  <c r="AU78" i="522"/>
  <c r="AX78" i="522" s="1"/>
  <c r="AZ78" i="522"/>
  <c r="AS78" i="522"/>
  <c r="W78" i="522"/>
  <c r="Z78" i="522" s="1"/>
  <c r="AB78" i="522"/>
  <c r="S78" i="522"/>
  <c r="V78" i="522" s="1"/>
  <c r="G92" i="522"/>
  <c r="I92" i="522"/>
  <c r="T92" i="522"/>
  <c r="BF92" i="522"/>
  <c r="AR92" i="522"/>
  <c r="AA92" i="522"/>
  <c r="AD92" i="522" s="1"/>
  <c r="X92" i="522"/>
  <c r="AW92" i="522"/>
  <c r="AE92" i="522"/>
  <c r="Y92" i="522"/>
  <c r="AO92" i="522"/>
  <c r="AY92" i="522"/>
  <c r="AS92" i="522"/>
  <c r="AB92" i="522"/>
  <c r="K92" i="522"/>
  <c r="N92" i="522" s="1"/>
  <c r="AM92" i="522"/>
  <c r="AP92" i="522" s="1"/>
  <c r="AG92" i="522"/>
  <c r="AK92" i="522"/>
  <c r="P92" i="522"/>
  <c r="AZ92" i="522"/>
  <c r="AI92" i="522"/>
  <c r="AL92" i="522" s="1"/>
  <c r="AC92" i="522"/>
  <c r="L92" i="522"/>
  <c r="BE92" i="522"/>
  <c r="W92" i="522"/>
  <c r="Z92" i="522" s="1"/>
  <c r="Q92" i="522"/>
  <c r="AF92" i="522"/>
  <c r="U92" i="522"/>
  <c r="AJ92" i="522"/>
  <c r="S92" i="522"/>
  <c r="V92" i="522" s="1"/>
  <c r="M92" i="522"/>
  <c r="AQ92" i="522"/>
  <c r="AT92" i="522" s="1"/>
  <c r="AN92" i="522"/>
  <c r="B92" i="522"/>
  <c r="AV92" i="522"/>
  <c r="O92" i="522"/>
  <c r="R92" i="522" s="1"/>
  <c r="AU92" i="522"/>
  <c r="AX92" i="522" s="1"/>
  <c r="I106" i="522"/>
  <c r="G106" i="522"/>
  <c r="AO106" i="522"/>
  <c r="L106" i="522"/>
  <c r="BE106" i="522"/>
  <c r="X106" i="522"/>
  <c r="AW106" i="522"/>
  <c r="AJ106" i="522"/>
  <c r="O106" i="522"/>
  <c r="R106" i="522" s="1"/>
  <c r="M106" i="522"/>
  <c r="AQ106" i="522"/>
  <c r="AT106" i="522" s="1"/>
  <c r="AR106" i="522"/>
  <c r="W106" i="522"/>
  <c r="Z106" i="522" s="1"/>
  <c r="U106" i="522"/>
  <c r="AI106" i="522"/>
  <c r="AL106" i="522" s="1"/>
  <c r="Q106" i="522"/>
  <c r="AU106" i="522"/>
  <c r="AX106" i="522" s="1"/>
  <c r="AS106" i="522"/>
  <c r="AF106" i="522"/>
  <c r="K106" i="522"/>
  <c r="N106" i="522" s="1"/>
  <c r="AB106" i="522"/>
  <c r="B106" i="522"/>
  <c r="AN106" i="522"/>
  <c r="S106" i="522"/>
  <c r="V106" i="522" s="1"/>
  <c r="AZ106" i="522"/>
  <c r="AE106" i="522"/>
  <c r="AC106" i="522"/>
  <c r="P106" i="522"/>
  <c r="Y106" i="522"/>
  <c r="AG106" i="522"/>
  <c r="AA106" i="522"/>
  <c r="AD106" i="522" s="1"/>
  <c r="AM106" i="522"/>
  <c r="AP106" i="522" s="1"/>
  <c r="T106" i="522"/>
  <c r="AK106" i="522"/>
  <c r="BF106" i="522"/>
  <c r="AY106" i="522"/>
  <c r="AV106" i="522"/>
  <c r="G120" i="522"/>
  <c r="I120" i="522"/>
  <c r="AI120" i="522"/>
  <c r="AL120" i="522" s="1"/>
  <c r="AC120" i="522"/>
  <c r="T120" i="522"/>
  <c r="AO120" i="522"/>
  <c r="P120" i="522"/>
  <c r="BE120" i="522"/>
  <c r="AB120" i="522"/>
  <c r="B120" i="522"/>
  <c r="AN120" i="522"/>
  <c r="S120" i="522"/>
  <c r="V120" i="522" s="1"/>
  <c r="M120" i="522"/>
  <c r="AU120" i="522"/>
  <c r="AX120" i="522" s="1"/>
  <c r="Y120" i="522"/>
  <c r="AQ120" i="522"/>
  <c r="AT120" i="522" s="1"/>
  <c r="AK120" i="522"/>
  <c r="L120" i="522"/>
  <c r="AW120" i="522"/>
  <c r="X120" i="522"/>
  <c r="BF120" i="522"/>
  <c r="AZ120" i="522"/>
  <c r="AE120" i="522"/>
  <c r="AV120" i="522"/>
  <c r="AA120" i="522"/>
  <c r="AD120" i="522" s="1"/>
  <c r="U120" i="522"/>
  <c r="AM120" i="522"/>
  <c r="AP120" i="522" s="1"/>
  <c r="AG120" i="522"/>
  <c r="AY120" i="522"/>
  <c r="AS120" i="522"/>
  <c r="AJ120" i="522"/>
  <c r="O120" i="522"/>
  <c r="R120" i="522" s="1"/>
  <c r="AF120" i="522"/>
  <c r="K120" i="522"/>
  <c r="N120" i="522" s="1"/>
  <c r="AR120" i="522"/>
  <c r="W120" i="522"/>
  <c r="Z120" i="522" s="1"/>
  <c r="Q120" i="522"/>
  <c r="G129" i="522"/>
  <c r="I129" i="522"/>
  <c r="AY129" i="522"/>
  <c r="AS129" i="522"/>
  <c r="AF129" i="522"/>
  <c r="O129" i="522"/>
  <c r="R129" i="522" s="1"/>
  <c r="AB129" i="522"/>
  <c r="K129" i="522"/>
  <c r="N129" i="522" s="1"/>
  <c r="AN129" i="522"/>
  <c r="B129" i="522"/>
  <c r="AZ129" i="522"/>
  <c r="S129" i="522"/>
  <c r="V129" i="522" s="1"/>
  <c r="M129" i="522"/>
  <c r="AU129" i="522"/>
  <c r="AX129" i="522" s="1"/>
  <c r="Y129" i="522"/>
  <c r="AQ129" i="522"/>
  <c r="AT129" i="522" s="1"/>
  <c r="AK129" i="522"/>
  <c r="AM129" i="522"/>
  <c r="AP129" i="522" s="1"/>
  <c r="AG129" i="522"/>
  <c r="T129" i="522"/>
  <c r="BF129" i="522"/>
  <c r="AV129" i="522"/>
  <c r="AE129" i="522"/>
  <c r="AR129" i="522"/>
  <c r="AA129" i="522"/>
  <c r="AD129" i="522" s="1"/>
  <c r="U129" i="522"/>
  <c r="W129" i="522"/>
  <c r="Z129" i="522" s="1"/>
  <c r="Q129" i="522"/>
  <c r="AI129" i="522"/>
  <c r="AL129" i="522" s="1"/>
  <c r="L129" i="522"/>
  <c r="AJ129" i="522"/>
  <c r="AC129" i="522"/>
  <c r="BE129" i="522"/>
  <c r="P129" i="522"/>
  <c r="X129" i="522"/>
  <c r="AO129" i="522"/>
  <c r="AW129" i="522"/>
  <c r="U115" i="472"/>
  <c r="U67" i="472"/>
  <c r="U130" i="472"/>
  <c r="U114" i="472"/>
  <c r="U66" i="472"/>
  <c r="U113" i="472"/>
  <c r="H52" i="527"/>
  <c r="G52" i="527"/>
  <c r="N52" i="527"/>
  <c r="B52" i="527"/>
  <c r="I52" i="527" s="1"/>
  <c r="AC52" i="527"/>
  <c r="F52" i="528"/>
  <c r="G110" i="527"/>
  <c r="H110" i="527"/>
  <c r="B110" i="527"/>
  <c r="I110" i="527" s="1"/>
  <c r="F110" i="528"/>
  <c r="AC110" i="527"/>
  <c r="N110" i="527"/>
  <c r="G62" i="527"/>
  <c r="H62" i="527"/>
  <c r="F62" i="528"/>
  <c r="B62" i="527"/>
  <c r="I62" i="527" s="1"/>
  <c r="AC62" i="527"/>
  <c r="N62" i="527"/>
  <c r="G66" i="527"/>
  <c r="H66" i="527"/>
  <c r="F66" i="528"/>
  <c r="B66" i="527"/>
  <c r="I66" i="527" s="1"/>
  <c r="AC66" i="527"/>
  <c r="N66" i="527"/>
  <c r="G76" i="527"/>
  <c r="H76" i="527"/>
  <c r="F76" i="528"/>
  <c r="N76" i="527"/>
  <c r="B76" i="527"/>
  <c r="I76" i="527" s="1"/>
  <c r="AC76" i="527"/>
  <c r="H97" i="527"/>
  <c r="G97" i="527"/>
  <c r="AC97" i="527"/>
  <c r="B97" i="527"/>
  <c r="I97" i="527" s="1"/>
  <c r="N97" i="527"/>
  <c r="F97" i="528"/>
  <c r="H103" i="527"/>
  <c r="G103" i="527"/>
  <c r="B103" i="527"/>
  <c r="I103" i="527" s="1"/>
  <c r="F103" i="528"/>
  <c r="AC103" i="527"/>
  <c r="N103" i="527"/>
  <c r="H109" i="527"/>
  <c r="G109" i="527"/>
  <c r="F109" i="528"/>
  <c r="N109" i="527"/>
  <c r="AC109" i="527"/>
  <c r="B109" i="527"/>
  <c r="I109" i="527" s="1"/>
  <c r="G118" i="527"/>
  <c r="H118" i="527"/>
  <c r="AC118" i="527"/>
  <c r="F118" i="528"/>
  <c r="B118" i="527"/>
  <c r="I118" i="527" s="1"/>
  <c r="N118" i="527"/>
  <c r="H125" i="527"/>
  <c r="G125" i="527"/>
  <c r="AC125" i="527"/>
  <c r="N125" i="527"/>
  <c r="F125" i="528"/>
  <c r="B125" i="527"/>
  <c r="I125" i="527" s="1"/>
  <c r="U72" i="472"/>
  <c r="U111" i="472"/>
  <c r="U95" i="472"/>
  <c r="U59" i="472"/>
  <c r="U82" i="472"/>
  <c r="U62" i="472"/>
  <c r="G60" i="527"/>
  <c r="H60" i="527"/>
  <c r="N60" i="527"/>
  <c r="B60" i="527"/>
  <c r="I60" i="527" s="1"/>
  <c r="AC60" i="527"/>
  <c r="F60" i="528"/>
  <c r="G46" i="527"/>
  <c r="H46" i="527"/>
  <c r="B46" i="527"/>
  <c r="I46" i="527" s="1"/>
  <c r="F46" i="528"/>
  <c r="N46" i="527"/>
  <c r="AC46" i="527"/>
  <c r="G42" i="527"/>
  <c r="H42" i="527"/>
  <c r="N42" i="527"/>
  <c r="AC42" i="527"/>
  <c r="B42" i="527"/>
  <c r="I42" i="527" s="1"/>
  <c r="F42" i="528"/>
  <c r="H95" i="527"/>
  <c r="G95" i="527"/>
  <c r="AC95" i="527"/>
  <c r="N95" i="527"/>
  <c r="B95" i="527"/>
  <c r="I95" i="527" s="1"/>
  <c r="F95" i="528"/>
  <c r="G89" i="527"/>
  <c r="H89" i="527"/>
  <c r="N89" i="527"/>
  <c r="AC89" i="527"/>
  <c r="F89" i="528"/>
  <c r="B89" i="527"/>
  <c r="I89" i="527" s="1"/>
  <c r="H100" i="527"/>
  <c r="G100" i="527"/>
  <c r="AC100" i="527"/>
  <c r="N100" i="527"/>
  <c r="F100" i="528"/>
  <c r="B100" i="527"/>
  <c r="I100" i="527" s="1"/>
  <c r="G82" i="527"/>
  <c r="H82" i="527"/>
  <c r="N82" i="527"/>
  <c r="F82" i="528"/>
  <c r="B82" i="527"/>
  <c r="I82" i="527" s="1"/>
  <c r="AC82" i="527"/>
  <c r="G102" i="527"/>
  <c r="H102" i="527"/>
  <c r="AC102" i="527"/>
  <c r="F102" i="528"/>
  <c r="B102" i="527"/>
  <c r="I102" i="527" s="1"/>
  <c r="N102" i="527"/>
  <c r="H111" i="527"/>
  <c r="G111" i="527"/>
  <c r="AC111" i="527"/>
  <c r="N111" i="527"/>
  <c r="B111" i="527"/>
  <c r="I111" i="527" s="1"/>
  <c r="F111" i="528"/>
  <c r="H114" i="527"/>
  <c r="G114" i="527"/>
  <c r="B114" i="527"/>
  <c r="I114" i="527" s="1"/>
  <c r="N114" i="527"/>
  <c r="AC114" i="527"/>
  <c r="F114" i="528"/>
  <c r="G117" i="527"/>
  <c r="H117" i="527"/>
  <c r="F117" i="528"/>
  <c r="B117" i="527"/>
  <c r="I117" i="527" s="1"/>
  <c r="AC117" i="527"/>
  <c r="N117" i="527"/>
  <c r="H124" i="527"/>
  <c r="G124" i="527"/>
  <c r="F124" i="528"/>
  <c r="AC124" i="527"/>
  <c r="N124" i="527"/>
  <c r="B124" i="527"/>
  <c r="I124" i="527" s="1"/>
  <c r="I37" i="522"/>
  <c r="G37" i="527" s="1"/>
  <c r="I39" i="522"/>
  <c r="G39" i="527" s="1"/>
  <c r="I35" i="522"/>
  <c r="G35" i="527" s="1"/>
  <c r="G41" i="522"/>
  <c r="I41" i="522"/>
  <c r="I34" i="522"/>
  <c r="G34" i="527" s="1"/>
  <c r="I38" i="522"/>
  <c r="G38" i="527" s="1"/>
  <c r="G40" i="522"/>
  <c r="I40" i="522"/>
  <c r="I36" i="522"/>
  <c r="G36" i="527" s="1"/>
  <c r="AI41" i="370"/>
  <c r="AH41" i="370"/>
  <c r="BC41" i="474"/>
  <c r="BD41" i="474"/>
  <c r="BA41" i="474"/>
  <c r="BB41" i="474"/>
  <c r="BB34" i="474"/>
  <c r="BC34" i="474"/>
  <c r="BD34" i="474"/>
  <c r="BA34" i="474"/>
  <c r="BC37" i="474"/>
  <c r="BD37" i="474"/>
  <c r="BA37" i="474"/>
  <c r="BB37" i="474"/>
  <c r="BD40" i="474"/>
  <c r="BA40" i="474"/>
  <c r="BB40" i="474"/>
  <c r="BC40" i="474"/>
  <c r="BD36" i="474"/>
  <c r="BA36" i="474"/>
  <c r="BB36" i="474"/>
  <c r="BC36" i="474"/>
  <c r="BB38" i="474"/>
  <c r="BC38" i="474"/>
  <c r="BD38" i="474"/>
  <c r="BA38" i="474"/>
  <c r="BA39" i="474"/>
  <c r="BB39" i="474"/>
  <c r="BC39" i="474"/>
  <c r="BD39" i="474"/>
  <c r="H38" i="472"/>
  <c r="H40" i="472"/>
  <c r="U40" i="472"/>
  <c r="H39" i="472"/>
  <c r="N41" i="473"/>
  <c r="BB41" i="473"/>
  <c r="BD41" i="473"/>
  <c r="BE41" i="473"/>
  <c r="I41" i="473"/>
  <c r="BC41" i="473"/>
  <c r="N40" i="473"/>
  <c r="I40" i="473"/>
  <c r="BB39" i="473"/>
  <c r="BC39" i="473"/>
  <c r="BD39" i="473"/>
  <c r="BE39" i="473"/>
  <c r="BB40" i="473"/>
  <c r="BC40" i="473"/>
  <c r="BD40" i="473"/>
  <c r="BE40" i="473"/>
  <c r="BB34" i="473"/>
  <c r="BC34" i="473"/>
  <c r="BD34" i="473"/>
  <c r="BE34" i="473"/>
  <c r="BB38" i="473"/>
  <c r="BC38" i="473"/>
  <c r="BD38" i="473"/>
  <c r="BE38" i="473"/>
  <c r="BB36" i="473"/>
  <c r="BC36" i="473"/>
  <c r="BD36" i="473"/>
  <c r="BE36" i="473"/>
  <c r="BB37" i="473"/>
  <c r="BC37" i="473"/>
  <c r="BD37" i="473"/>
  <c r="BE37" i="473"/>
  <c r="H37" i="472"/>
  <c r="H41" i="472"/>
  <c r="AM41" i="522"/>
  <c r="AP41" i="522" s="1"/>
  <c r="W41" i="522"/>
  <c r="Z41" i="522" s="1"/>
  <c r="B41" i="522"/>
  <c r="AZ41" i="522"/>
  <c r="AJ41" i="522"/>
  <c r="T41" i="522"/>
  <c r="AK41" i="522"/>
  <c r="Q41" i="522"/>
  <c r="AO41" i="522"/>
  <c r="AY41" i="522"/>
  <c r="AI41" i="522"/>
  <c r="AL41" i="522" s="1"/>
  <c r="AU41" i="522"/>
  <c r="AX41" i="522" s="1"/>
  <c r="S41" i="522"/>
  <c r="V41" i="522" s="1"/>
  <c r="BF41" i="522"/>
  <c r="AN41" i="522"/>
  <c r="P41" i="522"/>
  <c r="AW41" i="522"/>
  <c r="M41" i="522"/>
  <c r="AQ41" i="522"/>
  <c r="AT41" i="522" s="1"/>
  <c r="O41" i="522"/>
  <c r="R41" i="522" s="1"/>
  <c r="AF41" i="522"/>
  <c r="L41" i="522"/>
  <c r="AG41" i="522"/>
  <c r="AE41" i="522"/>
  <c r="K41" i="522"/>
  <c r="N41" i="522" s="1"/>
  <c r="AV41" i="522"/>
  <c r="AB41" i="522"/>
  <c r="BE41" i="522"/>
  <c r="AS41" i="522"/>
  <c r="AA41" i="522"/>
  <c r="AD41" i="522" s="1"/>
  <c r="AR41" i="522"/>
  <c r="X41" i="522"/>
  <c r="U41" i="522"/>
  <c r="AC41" i="522"/>
  <c r="Y41" i="522"/>
  <c r="F41" i="528"/>
  <c r="B41" i="527"/>
  <c r="I41" i="527" s="1"/>
  <c r="N41" i="527"/>
  <c r="AC41" i="527"/>
  <c r="F32" i="527"/>
  <c r="F33" i="527"/>
  <c r="F32" i="522"/>
  <c r="F33" i="522"/>
  <c r="F32" i="370"/>
  <c r="B32" i="370" s="1"/>
  <c r="AS39" i="370"/>
  <c r="H36" i="472"/>
  <c r="F33" i="370"/>
  <c r="B33" i="370" s="1"/>
  <c r="AS40" i="370"/>
  <c r="AS37" i="370"/>
  <c r="AQ37" i="370"/>
  <c r="AS38" i="370"/>
  <c r="AS36" i="370"/>
  <c r="AQ38" i="370"/>
  <c r="AR41" i="370"/>
  <c r="AQ40" i="370"/>
  <c r="AQ39" i="370"/>
  <c r="AQ36" i="370"/>
  <c r="H34" i="472"/>
  <c r="F35" i="370"/>
  <c r="B35" i="370" s="1"/>
  <c r="Q48" i="528" l="1"/>
  <c r="K48" i="528"/>
  <c r="N48" i="528"/>
  <c r="T48" i="528"/>
  <c r="W48" i="528"/>
  <c r="W82" i="528"/>
  <c r="X82" i="528" s="1"/>
  <c r="G82" i="540" s="1"/>
  <c r="N82" i="528"/>
  <c r="T82" i="528"/>
  <c r="K82" i="528"/>
  <c r="Q82" i="528"/>
  <c r="K95" i="528"/>
  <c r="N95" i="528"/>
  <c r="Q95" i="528"/>
  <c r="T95" i="528"/>
  <c r="W95" i="528"/>
  <c r="X95" i="528" s="1"/>
  <c r="G95" i="540" s="1"/>
  <c r="K110" i="528"/>
  <c r="N110" i="528"/>
  <c r="Q110" i="528"/>
  <c r="T110" i="528"/>
  <c r="W110" i="528"/>
  <c r="X110" i="528" s="1"/>
  <c r="G110" i="540" s="1"/>
  <c r="Q44" i="528"/>
  <c r="T44" i="528"/>
  <c r="W44" i="528"/>
  <c r="X44" i="528" s="1"/>
  <c r="G44" i="540" s="1"/>
  <c r="K44" i="528"/>
  <c r="N44" i="528"/>
  <c r="T75" i="528"/>
  <c r="W75" i="528"/>
  <c r="X75" i="528" s="1"/>
  <c r="G75" i="540" s="1"/>
  <c r="K75" i="528"/>
  <c r="N75" i="528"/>
  <c r="Q75" i="528"/>
  <c r="K49" i="528"/>
  <c r="T49" i="528"/>
  <c r="Q49" i="528"/>
  <c r="N49" i="528"/>
  <c r="W49" i="528"/>
  <c r="X49" i="528" s="1"/>
  <c r="G49" i="540" s="1"/>
  <c r="K119" i="528"/>
  <c r="N119" i="528"/>
  <c r="Q119" i="528"/>
  <c r="T119" i="528"/>
  <c r="W119" i="528"/>
  <c r="X119" i="528" s="1"/>
  <c r="G119" i="540" s="1"/>
  <c r="T83" i="528"/>
  <c r="W83" i="528"/>
  <c r="X83" i="528" s="1"/>
  <c r="G83" i="540" s="1"/>
  <c r="N83" i="528"/>
  <c r="K83" i="528"/>
  <c r="Q83" i="528"/>
  <c r="N85" i="528"/>
  <c r="Q85" i="528"/>
  <c r="T85" i="528"/>
  <c r="W85" i="528"/>
  <c r="K85" i="528"/>
  <c r="T59" i="528"/>
  <c r="W59" i="528"/>
  <c r="X59" i="528" s="1"/>
  <c r="G59" i="540" s="1"/>
  <c r="K59" i="528"/>
  <c r="N59" i="528"/>
  <c r="Q59" i="528"/>
  <c r="K70" i="528"/>
  <c r="N70" i="528"/>
  <c r="Q70" i="528"/>
  <c r="T70" i="528"/>
  <c r="W70" i="528"/>
  <c r="X70" i="528" s="1"/>
  <c r="G70" i="540" s="1"/>
  <c r="K80" i="528"/>
  <c r="N80" i="528"/>
  <c r="W80" i="528"/>
  <c r="X80" i="528" s="1"/>
  <c r="G80" i="540" s="1"/>
  <c r="T80" i="528"/>
  <c r="Q80" i="528"/>
  <c r="N69" i="528"/>
  <c r="Q69" i="528"/>
  <c r="T69" i="528"/>
  <c r="W69" i="528"/>
  <c r="X69" i="528" s="1"/>
  <c r="G69" i="540" s="1"/>
  <c r="K69" i="528"/>
  <c r="K112" i="528"/>
  <c r="N112" i="528"/>
  <c r="Q112" i="528"/>
  <c r="T112" i="528"/>
  <c r="W112" i="528"/>
  <c r="X112" i="528" s="1"/>
  <c r="G112" i="540" s="1"/>
  <c r="K96" i="528"/>
  <c r="N96" i="528"/>
  <c r="W96" i="528"/>
  <c r="T96" i="528"/>
  <c r="Q96" i="528"/>
  <c r="W106" i="528"/>
  <c r="X106" i="528" s="1"/>
  <c r="G106" i="540" s="1"/>
  <c r="K106" i="528"/>
  <c r="N106" i="528"/>
  <c r="Q106" i="528"/>
  <c r="T106" i="528"/>
  <c r="N101" i="528"/>
  <c r="Q101" i="528"/>
  <c r="T101" i="528"/>
  <c r="W101" i="528"/>
  <c r="X101" i="528" s="1"/>
  <c r="G101" i="540" s="1"/>
  <c r="K101" i="528"/>
  <c r="K111" i="528"/>
  <c r="T111" i="528"/>
  <c r="N111" i="528"/>
  <c r="Q111" i="528"/>
  <c r="W111" i="528"/>
  <c r="X111" i="528" s="1"/>
  <c r="G111" i="540" s="1"/>
  <c r="Q60" i="528"/>
  <c r="T60" i="528"/>
  <c r="W60" i="528"/>
  <c r="K60" i="528"/>
  <c r="N60" i="528"/>
  <c r="K103" i="528"/>
  <c r="N103" i="528"/>
  <c r="Q103" i="528"/>
  <c r="T103" i="528"/>
  <c r="W103" i="528"/>
  <c r="X103" i="528" s="1"/>
  <c r="G103" i="540" s="1"/>
  <c r="Q124" i="528"/>
  <c r="T124" i="528"/>
  <c r="W124" i="528"/>
  <c r="K124" i="528"/>
  <c r="N124" i="528"/>
  <c r="K64" i="528"/>
  <c r="N64" i="528"/>
  <c r="W64" i="528"/>
  <c r="X64" i="528" s="1"/>
  <c r="G64" i="540" s="1"/>
  <c r="T64" i="528"/>
  <c r="Q64" i="528"/>
  <c r="W58" i="528"/>
  <c r="X58" i="528" s="1"/>
  <c r="G58" i="540" s="1"/>
  <c r="K58" i="528"/>
  <c r="N58" i="528"/>
  <c r="Q58" i="528"/>
  <c r="T58" i="528"/>
  <c r="T67" i="528"/>
  <c r="W67" i="528"/>
  <c r="X67" i="528" s="1"/>
  <c r="G67" i="540" s="1"/>
  <c r="N67" i="528"/>
  <c r="K67" i="528"/>
  <c r="Q67" i="528"/>
  <c r="N45" i="528"/>
  <c r="Q45" i="528"/>
  <c r="T45" i="528"/>
  <c r="W45" i="528"/>
  <c r="K45" i="528"/>
  <c r="Q52" i="528"/>
  <c r="T52" i="528"/>
  <c r="W52" i="528"/>
  <c r="X52" i="528" s="1"/>
  <c r="G52" i="540" s="1"/>
  <c r="K52" i="528"/>
  <c r="N52" i="528"/>
  <c r="K104" i="528"/>
  <c r="N104" i="528"/>
  <c r="Q104" i="528"/>
  <c r="T104" i="528"/>
  <c r="W104" i="528"/>
  <c r="X104" i="528" s="1"/>
  <c r="G104" i="540" s="1"/>
  <c r="K113" i="528"/>
  <c r="Q113" i="528"/>
  <c r="N113" i="528"/>
  <c r="W113" i="528"/>
  <c r="X113" i="528" s="1"/>
  <c r="G113" i="540" s="1"/>
  <c r="T113" i="528"/>
  <c r="Q116" i="528"/>
  <c r="T116" i="528"/>
  <c r="W116" i="528"/>
  <c r="X116" i="528" s="1"/>
  <c r="G116" i="540" s="1"/>
  <c r="K116" i="528"/>
  <c r="N116" i="528"/>
  <c r="W90" i="528"/>
  <c r="X90" i="528" s="1"/>
  <c r="G90" i="540" s="1"/>
  <c r="K90" i="528"/>
  <c r="N90" i="528"/>
  <c r="Q90" i="528"/>
  <c r="T90" i="528"/>
  <c r="K63" i="528"/>
  <c r="T63" i="528"/>
  <c r="N63" i="528"/>
  <c r="Q63" i="528"/>
  <c r="W63" i="528"/>
  <c r="X63" i="528" s="1"/>
  <c r="G63" i="540" s="1"/>
  <c r="Q100" i="528"/>
  <c r="T100" i="528"/>
  <c r="W100" i="528"/>
  <c r="X100" i="528" s="1"/>
  <c r="G100" i="540" s="1"/>
  <c r="K100" i="528"/>
  <c r="N100" i="528"/>
  <c r="W66" i="528"/>
  <c r="X66" i="528" s="1"/>
  <c r="G66" i="540" s="1"/>
  <c r="N66" i="528"/>
  <c r="T66" i="528"/>
  <c r="K66" i="528"/>
  <c r="Q66" i="528"/>
  <c r="K87" i="528"/>
  <c r="N87" i="528"/>
  <c r="Q87" i="528"/>
  <c r="T87" i="528"/>
  <c r="W87" i="528"/>
  <c r="X87" i="528" s="1"/>
  <c r="G87" i="540" s="1"/>
  <c r="K88" i="528"/>
  <c r="N88" i="528"/>
  <c r="Q88" i="528"/>
  <c r="T88" i="528"/>
  <c r="W88" i="528"/>
  <c r="X88" i="528" s="1"/>
  <c r="G88" i="540" s="1"/>
  <c r="W42" i="528"/>
  <c r="X42" i="528" s="1"/>
  <c r="G42" i="540" s="1"/>
  <c r="K42" i="528"/>
  <c r="N42" i="528"/>
  <c r="Q42" i="528"/>
  <c r="T42" i="528"/>
  <c r="K118" i="528"/>
  <c r="N118" i="528"/>
  <c r="Q118" i="528"/>
  <c r="T118" i="528"/>
  <c r="W118" i="528"/>
  <c r="X118" i="528" s="1"/>
  <c r="G118" i="540" s="1"/>
  <c r="K97" i="528"/>
  <c r="Q97" i="528"/>
  <c r="N97" i="528"/>
  <c r="W97" i="528"/>
  <c r="X97" i="528" s="1"/>
  <c r="G97" i="540" s="1"/>
  <c r="T97" i="528"/>
  <c r="K57" i="528"/>
  <c r="N57" i="528"/>
  <c r="Q57" i="528"/>
  <c r="T57" i="528"/>
  <c r="W57" i="528"/>
  <c r="X57" i="528" s="1"/>
  <c r="G57" i="540" s="1"/>
  <c r="K127" i="528"/>
  <c r="N127" i="528"/>
  <c r="Q127" i="528"/>
  <c r="T127" i="528"/>
  <c r="W127" i="528"/>
  <c r="X127" i="528" s="1"/>
  <c r="G127" i="540" s="1"/>
  <c r="K79" i="528"/>
  <c r="N79" i="528"/>
  <c r="Q79" i="528"/>
  <c r="T79" i="528"/>
  <c r="W79" i="528"/>
  <c r="X79" i="528" s="1"/>
  <c r="G79" i="540" s="1"/>
  <c r="W74" i="528"/>
  <c r="X74" i="528" s="1"/>
  <c r="G74" i="540" s="1"/>
  <c r="K74" i="528"/>
  <c r="N74" i="528"/>
  <c r="Q74" i="528"/>
  <c r="T74" i="528"/>
  <c r="T91" i="528"/>
  <c r="W91" i="528"/>
  <c r="K91" i="528"/>
  <c r="N91" i="528"/>
  <c r="Q91" i="528"/>
  <c r="T107" i="528"/>
  <c r="W107" i="528"/>
  <c r="X107" i="528" s="1"/>
  <c r="G107" i="540" s="1"/>
  <c r="K107" i="528"/>
  <c r="N107" i="528"/>
  <c r="Q107" i="528"/>
  <c r="K54" i="528"/>
  <c r="N54" i="528"/>
  <c r="Q54" i="528"/>
  <c r="T54" i="528"/>
  <c r="W54" i="528"/>
  <c r="X54" i="528" s="1"/>
  <c r="G54" i="540" s="1"/>
  <c r="K81" i="528"/>
  <c r="N81" i="528"/>
  <c r="W81" i="528"/>
  <c r="X81" i="528" s="1"/>
  <c r="G81" i="540" s="1"/>
  <c r="T81" i="528"/>
  <c r="Q81" i="528"/>
  <c r="K94" i="528"/>
  <c r="N94" i="528"/>
  <c r="Q94" i="528"/>
  <c r="T94" i="528"/>
  <c r="W94" i="528"/>
  <c r="X94" i="528" s="1"/>
  <c r="G94" i="540" s="1"/>
  <c r="K72" i="528"/>
  <c r="N72" i="528"/>
  <c r="Q72" i="528"/>
  <c r="T72" i="528"/>
  <c r="W72" i="528"/>
  <c r="X72" i="528" s="1"/>
  <c r="G72" i="540" s="1"/>
  <c r="K55" i="528"/>
  <c r="N55" i="528"/>
  <c r="Q55" i="528"/>
  <c r="T55" i="528"/>
  <c r="W55" i="528"/>
  <c r="X55" i="528" s="1"/>
  <c r="G55" i="540" s="1"/>
  <c r="K47" i="528"/>
  <c r="N47" i="528"/>
  <c r="Q47" i="528"/>
  <c r="T47" i="528"/>
  <c r="W47" i="528"/>
  <c r="X47" i="528" s="1"/>
  <c r="G47" i="540" s="1"/>
  <c r="K129" i="528"/>
  <c r="T129" i="528"/>
  <c r="W129" i="528"/>
  <c r="X129" i="528" s="1"/>
  <c r="G129" i="540" s="1"/>
  <c r="N129" i="528"/>
  <c r="Q129" i="528"/>
  <c r="Q76" i="528"/>
  <c r="T76" i="528"/>
  <c r="W76" i="528"/>
  <c r="X76" i="528" s="1"/>
  <c r="G76" i="540" s="1"/>
  <c r="K76" i="528"/>
  <c r="N76" i="528"/>
  <c r="Q84" i="528"/>
  <c r="T84" i="528"/>
  <c r="W84" i="528"/>
  <c r="X84" i="528" s="1"/>
  <c r="G84" i="540" s="1"/>
  <c r="N84" i="528"/>
  <c r="K84" i="528"/>
  <c r="K121" i="528"/>
  <c r="N121" i="528"/>
  <c r="Q121" i="528"/>
  <c r="T121" i="528"/>
  <c r="W121" i="528"/>
  <c r="X121" i="528" s="1"/>
  <c r="G121" i="540" s="1"/>
  <c r="T99" i="528"/>
  <c r="W99" i="528"/>
  <c r="X99" i="528" s="1"/>
  <c r="G99" i="540" s="1"/>
  <c r="K99" i="528"/>
  <c r="Q99" i="528"/>
  <c r="N99" i="528"/>
  <c r="K105" i="528"/>
  <c r="N105" i="528"/>
  <c r="Q105" i="528"/>
  <c r="T105" i="528"/>
  <c r="W105" i="528"/>
  <c r="X105" i="528" s="1"/>
  <c r="G105" i="540" s="1"/>
  <c r="T123" i="528"/>
  <c r="W123" i="528"/>
  <c r="X123" i="528" s="1"/>
  <c r="G123" i="540" s="1"/>
  <c r="K123" i="528"/>
  <c r="N123" i="528"/>
  <c r="Q123" i="528"/>
  <c r="Q92" i="528"/>
  <c r="T92" i="528"/>
  <c r="W92" i="528"/>
  <c r="X92" i="528" s="1"/>
  <c r="G92" i="540" s="1"/>
  <c r="K92" i="528"/>
  <c r="N92" i="528"/>
  <c r="N117" i="528"/>
  <c r="Q117" i="528"/>
  <c r="T117" i="528"/>
  <c r="W117" i="528"/>
  <c r="X117" i="528" s="1"/>
  <c r="G117" i="540" s="1"/>
  <c r="K117" i="528"/>
  <c r="K71" i="528"/>
  <c r="N71" i="528"/>
  <c r="Q71" i="528"/>
  <c r="T71" i="528"/>
  <c r="W71" i="528"/>
  <c r="X71" i="528" s="1"/>
  <c r="G71" i="540" s="1"/>
  <c r="K102" i="528"/>
  <c r="N102" i="528"/>
  <c r="Q102" i="528"/>
  <c r="T102" i="528"/>
  <c r="W102" i="528"/>
  <c r="X102" i="528" s="1"/>
  <c r="G102" i="540" s="1"/>
  <c r="W130" i="528"/>
  <c r="X130" i="528" s="1"/>
  <c r="G130" i="540" s="1"/>
  <c r="N130" i="528"/>
  <c r="T130" i="528"/>
  <c r="K130" i="528"/>
  <c r="Q130" i="528"/>
  <c r="W98" i="528"/>
  <c r="X98" i="528" s="1"/>
  <c r="G98" i="540" s="1"/>
  <c r="Q98" i="528"/>
  <c r="N98" i="528"/>
  <c r="K98" i="528"/>
  <c r="T98" i="528"/>
  <c r="K65" i="528"/>
  <c r="W65" i="528"/>
  <c r="X65" i="528" s="1"/>
  <c r="G65" i="540" s="1"/>
  <c r="N65" i="528"/>
  <c r="T65" i="528"/>
  <c r="Q65" i="528"/>
  <c r="T43" i="528"/>
  <c r="W43" i="528"/>
  <c r="X43" i="528" s="1"/>
  <c r="G43" i="540" s="1"/>
  <c r="K43" i="528"/>
  <c r="N43" i="528"/>
  <c r="Q43" i="528"/>
  <c r="K89" i="528"/>
  <c r="N89" i="528"/>
  <c r="Q89" i="528"/>
  <c r="T89" i="528"/>
  <c r="W89" i="528"/>
  <c r="X89" i="528" s="1"/>
  <c r="G89" i="540" s="1"/>
  <c r="K62" i="528"/>
  <c r="N62" i="528"/>
  <c r="Q62" i="528"/>
  <c r="T62" i="528"/>
  <c r="W62" i="528"/>
  <c r="X62" i="528" s="1"/>
  <c r="G62" i="540" s="1"/>
  <c r="K56" i="528"/>
  <c r="N56" i="528"/>
  <c r="Q56" i="528"/>
  <c r="T56" i="528"/>
  <c r="W56" i="528"/>
  <c r="N53" i="528"/>
  <c r="Q53" i="528"/>
  <c r="T53" i="528"/>
  <c r="W53" i="528"/>
  <c r="X53" i="528" s="1"/>
  <c r="G53" i="540" s="1"/>
  <c r="K53" i="528"/>
  <c r="K128" i="528"/>
  <c r="N128" i="528"/>
  <c r="T128" i="528"/>
  <c r="Q128" i="528"/>
  <c r="W128" i="528"/>
  <c r="X128" i="528" s="1"/>
  <c r="G128" i="540" s="1"/>
  <c r="K73" i="528"/>
  <c r="N73" i="528"/>
  <c r="Q73" i="528"/>
  <c r="T73" i="528"/>
  <c r="W73" i="528"/>
  <c r="X73" i="528" s="1"/>
  <c r="G73" i="540" s="1"/>
  <c r="T51" i="528"/>
  <c r="W51" i="528"/>
  <c r="X51" i="528" s="1"/>
  <c r="G51" i="540" s="1"/>
  <c r="K51" i="528"/>
  <c r="Q51" i="528"/>
  <c r="N51" i="528"/>
  <c r="W114" i="528"/>
  <c r="X114" i="528" s="1"/>
  <c r="G114" i="540" s="1"/>
  <c r="K114" i="528"/>
  <c r="T114" i="528"/>
  <c r="Q114" i="528"/>
  <c r="N114" i="528"/>
  <c r="K126" i="528"/>
  <c r="N126" i="528"/>
  <c r="Q126" i="528"/>
  <c r="W126" i="528"/>
  <c r="X126" i="528" s="1"/>
  <c r="G126" i="540" s="1"/>
  <c r="T126" i="528"/>
  <c r="Q68" i="528"/>
  <c r="T68" i="528"/>
  <c r="W68" i="528"/>
  <c r="X68" i="528" s="1"/>
  <c r="G68" i="540" s="1"/>
  <c r="N68" i="528"/>
  <c r="K68" i="528"/>
  <c r="N125" i="528"/>
  <c r="Q125" i="528"/>
  <c r="T125" i="528"/>
  <c r="W125" i="528"/>
  <c r="X125" i="528" s="1"/>
  <c r="G125" i="540" s="1"/>
  <c r="K125" i="528"/>
  <c r="N109" i="528"/>
  <c r="Q109" i="528"/>
  <c r="T109" i="528"/>
  <c r="W109" i="528"/>
  <c r="K109" i="528"/>
  <c r="W50" i="528"/>
  <c r="X50" i="528" s="1"/>
  <c r="G50" i="540" s="1"/>
  <c r="T50" i="528"/>
  <c r="K50" i="528"/>
  <c r="Q50" i="528"/>
  <c r="N50" i="528"/>
  <c r="K86" i="528"/>
  <c r="N86" i="528"/>
  <c r="Q86" i="528"/>
  <c r="T86" i="528"/>
  <c r="W86" i="528"/>
  <c r="X86" i="528" s="1"/>
  <c r="G86" i="540" s="1"/>
  <c r="K41" i="528"/>
  <c r="N41" i="528"/>
  <c r="Q41" i="528"/>
  <c r="T41" i="528"/>
  <c r="W41" i="528"/>
  <c r="X41" i="528" s="1"/>
  <c r="G41" i="540" s="1"/>
  <c r="K46" i="528"/>
  <c r="N46" i="528"/>
  <c r="Q46" i="528"/>
  <c r="T46" i="528"/>
  <c r="W46" i="528"/>
  <c r="N77" i="528"/>
  <c r="Q77" i="528"/>
  <c r="T77" i="528"/>
  <c r="W77" i="528"/>
  <c r="X77" i="528" s="1"/>
  <c r="G77" i="540" s="1"/>
  <c r="K77" i="528"/>
  <c r="N61" i="528"/>
  <c r="Q61" i="528"/>
  <c r="T61" i="528"/>
  <c r="W61" i="528"/>
  <c r="X61" i="528" s="1"/>
  <c r="G61" i="540" s="1"/>
  <c r="K61" i="528"/>
  <c r="N93" i="528"/>
  <c r="Q93" i="528"/>
  <c r="T93" i="528"/>
  <c r="W93" i="528"/>
  <c r="X93" i="528" s="1"/>
  <c r="G93" i="540" s="1"/>
  <c r="K93" i="528"/>
  <c r="T115" i="528"/>
  <c r="W115" i="528"/>
  <c r="X115" i="528" s="1"/>
  <c r="G115" i="540" s="1"/>
  <c r="N115" i="528"/>
  <c r="K115" i="528"/>
  <c r="Q115" i="528"/>
  <c r="Q108" i="528"/>
  <c r="T108" i="528"/>
  <c r="W108" i="528"/>
  <c r="K108" i="528"/>
  <c r="N108" i="528"/>
  <c r="W122" i="528"/>
  <c r="X122" i="528" s="1"/>
  <c r="G122" i="540" s="1"/>
  <c r="K122" i="528"/>
  <c r="N122" i="528"/>
  <c r="Q122" i="528"/>
  <c r="T122" i="528"/>
  <c r="K120" i="528"/>
  <c r="N120" i="528"/>
  <c r="Q120" i="528"/>
  <c r="T120" i="528"/>
  <c r="W120" i="528"/>
  <c r="X120" i="528" s="1"/>
  <c r="G120" i="540" s="1"/>
  <c r="K78" i="528"/>
  <c r="N78" i="528"/>
  <c r="W78" i="528"/>
  <c r="X78" i="528" s="1"/>
  <c r="G78" i="540" s="1"/>
  <c r="Q78" i="528"/>
  <c r="T78" i="528"/>
  <c r="F89" i="540"/>
  <c r="B89" i="540" s="1"/>
  <c r="P89" i="528"/>
  <c r="M89" i="528"/>
  <c r="F97" i="540"/>
  <c r="B97" i="540" s="1"/>
  <c r="P97" i="528"/>
  <c r="M97" i="528"/>
  <c r="F127" i="540"/>
  <c r="F127" i="541" s="1"/>
  <c r="M127" i="528"/>
  <c r="P127" i="528"/>
  <c r="F93" i="540"/>
  <c r="O93" i="540" s="1"/>
  <c r="P93" i="528"/>
  <c r="M93" i="528"/>
  <c r="F85" i="540"/>
  <c r="N85" i="540" s="1"/>
  <c r="P85" i="528"/>
  <c r="M85" i="528"/>
  <c r="F80" i="540"/>
  <c r="I80" i="540" s="1"/>
  <c r="K80" i="532" s="1"/>
  <c r="P80" i="528"/>
  <c r="M80" i="528"/>
  <c r="F116" i="540"/>
  <c r="I116" i="540" s="1"/>
  <c r="K116" i="532" s="1"/>
  <c r="P116" i="528"/>
  <c r="M116" i="528"/>
  <c r="F105" i="540"/>
  <c r="O105" i="540" s="1"/>
  <c r="P105" i="528"/>
  <c r="M105" i="528"/>
  <c r="F86" i="540"/>
  <c r="I86" i="540" s="1"/>
  <c r="K86" i="532" s="1"/>
  <c r="P86" i="528"/>
  <c r="M86" i="528"/>
  <c r="F58" i="540"/>
  <c r="F58" i="541" s="1"/>
  <c r="P58" i="528"/>
  <c r="M58" i="528"/>
  <c r="F123" i="540"/>
  <c r="M123" i="540" s="1"/>
  <c r="P123" i="528"/>
  <c r="M123" i="528"/>
  <c r="F96" i="540"/>
  <c r="K96" i="540" s="1"/>
  <c r="G96" i="541" s="1"/>
  <c r="P96" i="528"/>
  <c r="M96" i="528"/>
  <c r="F75" i="540"/>
  <c r="J75" i="540" s="1"/>
  <c r="P75" i="528"/>
  <c r="M75" i="528"/>
  <c r="F73" i="540"/>
  <c r="O73" i="540" s="1"/>
  <c r="P73" i="528"/>
  <c r="M73" i="528"/>
  <c r="F59" i="540"/>
  <c r="P59" i="540" s="1"/>
  <c r="P59" i="528"/>
  <c r="M59" i="528"/>
  <c r="F90" i="540"/>
  <c r="M90" i="540" s="1"/>
  <c r="P90" i="528"/>
  <c r="M90" i="528"/>
  <c r="F111" i="540"/>
  <c r="O111" i="540" s="1"/>
  <c r="M111" i="528"/>
  <c r="P111" i="528"/>
  <c r="F84" i="540"/>
  <c r="J84" i="540" s="1"/>
  <c r="P84" i="528"/>
  <c r="M84" i="528"/>
  <c r="F104" i="540"/>
  <c r="M104" i="540" s="1"/>
  <c r="P104" i="528"/>
  <c r="M104" i="528"/>
  <c r="F121" i="540"/>
  <c r="J121" i="540" s="1"/>
  <c r="P121" i="528"/>
  <c r="M121" i="528"/>
  <c r="F88" i="540"/>
  <c r="J88" i="540" s="1"/>
  <c r="P88" i="528"/>
  <c r="M88" i="528"/>
  <c r="F126" i="540"/>
  <c r="I126" i="540" s="1"/>
  <c r="K126" i="532" s="1"/>
  <c r="P126" i="528"/>
  <c r="M126" i="528"/>
  <c r="F112" i="540"/>
  <c r="F112" i="541" s="1"/>
  <c r="P112" i="528"/>
  <c r="M112" i="528"/>
  <c r="F108" i="540"/>
  <c r="I108" i="540" s="1"/>
  <c r="K108" i="532" s="1"/>
  <c r="P108" i="528"/>
  <c r="M108" i="528"/>
  <c r="F67" i="540"/>
  <c r="M67" i="540" s="1"/>
  <c r="P67" i="528"/>
  <c r="M67" i="528"/>
  <c r="F51" i="540"/>
  <c r="P51" i="540" s="1"/>
  <c r="P51" i="528"/>
  <c r="M51" i="528"/>
  <c r="F70" i="540"/>
  <c r="O70" i="540" s="1"/>
  <c r="P70" i="528"/>
  <c r="M70" i="528"/>
  <c r="F78" i="540"/>
  <c r="I78" i="540" s="1"/>
  <c r="K78" i="532" s="1"/>
  <c r="P78" i="528"/>
  <c r="M78" i="528"/>
  <c r="F41" i="540"/>
  <c r="K41" i="540" s="1"/>
  <c r="G41" i="541" s="1"/>
  <c r="P41" i="528"/>
  <c r="M41" i="528"/>
  <c r="F52" i="540"/>
  <c r="F52" i="541" s="1"/>
  <c r="P52" i="528"/>
  <c r="M52" i="528"/>
  <c r="F44" i="540"/>
  <c r="B44" i="540" s="1"/>
  <c r="P44" i="528"/>
  <c r="M44" i="528"/>
  <c r="F107" i="540"/>
  <c r="B107" i="540" s="1"/>
  <c r="P107" i="528"/>
  <c r="M107" i="528"/>
  <c r="F87" i="540"/>
  <c r="J87" i="540" s="1"/>
  <c r="M87" i="528"/>
  <c r="P87" i="528"/>
  <c r="F81" i="540"/>
  <c r="N81" i="540" s="1"/>
  <c r="P81" i="528"/>
  <c r="M81" i="528"/>
  <c r="F61" i="540"/>
  <c r="F61" i="541" s="1"/>
  <c r="P61" i="528"/>
  <c r="M61" i="528"/>
  <c r="F117" i="540"/>
  <c r="B117" i="540" s="1"/>
  <c r="P117" i="528"/>
  <c r="M117" i="528"/>
  <c r="F102" i="540"/>
  <c r="J102" i="540" s="1"/>
  <c r="P102" i="528"/>
  <c r="M102" i="528"/>
  <c r="F125" i="540"/>
  <c r="F125" i="541" s="1"/>
  <c r="P125" i="528"/>
  <c r="M125" i="528"/>
  <c r="F118" i="540"/>
  <c r="N118" i="540" s="1"/>
  <c r="P118" i="528"/>
  <c r="M118" i="528"/>
  <c r="F62" i="540"/>
  <c r="O62" i="540" s="1"/>
  <c r="P62" i="528"/>
  <c r="M62" i="528"/>
  <c r="F54" i="540"/>
  <c r="J54" i="540" s="1"/>
  <c r="P54" i="528"/>
  <c r="M54" i="528"/>
  <c r="F50" i="540"/>
  <c r="J50" i="540" s="1"/>
  <c r="P50" i="528"/>
  <c r="M50" i="528"/>
  <c r="F128" i="540"/>
  <c r="P128" i="540" s="1"/>
  <c r="P128" i="528"/>
  <c r="M128" i="528"/>
  <c r="F119" i="540"/>
  <c r="I119" i="540" s="1"/>
  <c r="K119" i="532" s="1"/>
  <c r="M119" i="528"/>
  <c r="P119" i="528"/>
  <c r="F83" i="540"/>
  <c r="M83" i="540" s="1"/>
  <c r="P83" i="528"/>
  <c r="M83" i="528"/>
  <c r="F101" i="540"/>
  <c r="O101" i="540" s="1"/>
  <c r="P101" i="528"/>
  <c r="M101" i="528"/>
  <c r="F74" i="540"/>
  <c r="J74" i="540" s="1"/>
  <c r="P74" i="528"/>
  <c r="M74" i="528"/>
  <c r="F47" i="540"/>
  <c r="O47" i="540" s="1"/>
  <c r="M47" i="528"/>
  <c r="P47" i="528"/>
  <c r="F129" i="540"/>
  <c r="F129" i="541" s="1"/>
  <c r="P129" i="528"/>
  <c r="M129" i="528"/>
  <c r="F120" i="540"/>
  <c r="N120" i="540" s="1"/>
  <c r="P120" i="528"/>
  <c r="M120" i="528"/>
  <c r="F106" i="540"/>
  <c r="K106" i="540" s="1"/>
  <c r="G106" i="541" s="1"/>
  <c r="P106" i="528"/>
  <c r="M106" i="528"/>
  <c r="F92" i="540"/>
  <c r="K92" i="540" s="1"/>
  <c r="G92" i="541" s="1"/>
  <c r="P92" i="528"/>
  <c r="M92" i="528"/>
  <c r="F45" i="540"/>
  <c r="M45" i="540" s="1"/>
  <c r="P45" i="528"/>
  <c r="M45" i="528"/>
  <c r="F82" i="540"/>
  <c r="K82" i="540" s="1"/>
  <c r="G82" i="541" s="1"/>
  <c r="P82" i="528"/>
  <c r="M82" i="528"/>
  <c r="F95" i="540"/>
  <c r="F95" i="541" s="1"/>
  <c r="M95" i="528"/>
  <c r="P95" i="528"/>
  <c r="F46" i="540"/>
  <c r="B46" i="540" s="1"/>
  <c r="P46" i="528"/>
  <c r="M46" i="528"/>
  <c r="F103" i="540"/>
  <c r="I103" i="540" s="1"/>
  <c r="K103" i="532" s="1"/>
  <c r="M103" i="528"/>
  <c r="P103" i="528"/>
  <c r="F76" i="540"/>
  <c r="F76" i="541" s="1"/>
  <c r="P76" i="528"/>
  <c r="M76" i="528"/>
  <c r="F63" i="540"/>
  <c r="F63" i="541" s="1"/>
  <c r="M63" i="528"/>
  <c r="P63" i="528"/>
  <c r="F53" i="540"/>
  <c r="F53" i="541" s="1"/>
  <c r="P53" i="528"/>
  <c r="M53" i="528"/>
  <c r="F94" i="540"/>
  <c r="B94" i="540" s="1"/>
  <c r="P94" i="528"/>
  <c r="M94" i="528"/>
  <c r="F99" i="540"/>
  <c r="B99" i="540" s="1"/>
  <c r="P99" i="528"/>
  <c r="M99" i="528"/>
  <c r="F98" i="540"/>
  <c r="K98" i="540" s="1"/>
  <c r="G98" i="541" s="1"/>
  <c r="P98" i="528"/>
  <c r="M98" i="528"/>
  <c r="F72" i="540"/>
  <c r="F72" i="541" s="1"/>
  <c r="P72" i="528"/>
  <c r="M72" i="528"/>
  <c r="F91" i="540"/>
  <c r="F91" i="541" s="1"/>
  <c r="P91" i="528"/>
  <c r="M91" i="528"/>
  <c r="F68" i="540"/>
  <c r="J68" i="540" s="1"/>
  <c r="P68" i="528"/>
  <c r="M68" i="528"/>
  <c r="F122" i="540"/>
  <c r="M122" i="540" s="1"/>
  <c r="P122" i="528"/>
  <c r="M122" i="528"/>
  <c r="F71" i="540"/>
  <c r="F71" i="541" s="1"/>
  <c r="M71" i="528"/>
  <c r="P71" i="528"/>
  <c r="F48" i="540"/>
  <c r="I48" i="540" s="1"/>
  <c r="K48" i="532" s="1"/>
  <c r="P48" i="528"/>
  <c r="M48" i="528"/>
  <c r="F114" i="540"/>
  <c r="M114" i="540" s="1"/>
  <c r="P114" i="528"/>
  <c r="M114" i="528"/>
  <c r="F60" i="540"/>
  <c r="N60" i="540" s="1"/>
  <c r="P60" i="528"/>
  <c r="M60" i="528"/>
  <c r="F64" i="540"/>
  <c r="I64" i="540" s="1"/>
  <c r="K64" i="532" s="1"/>
  <c r="P64" i="528"/>
  <c r="M64" i="528"/>
  <c r="F124" i="540"/>
  <c r="M124" i="540" s="1"/>
  <c r="P124" i="528"/>
  <c r="M124" i="528"/>
  <c r="F100" i="540"/>
  <c r="N100" i="540" s="1"/>
  <c r="P100" i="528"/>
  <c r="M100" i="528"/>
  <c r="F42" i="540"/>
  <c r="O42" i="540" s="1"/>
  <c r="P42" i="528"/>
  <c r="M42" i="528"/>
  <c r="F109" i="540"/>
  <c r="F109" i="541" s="1"/>
  <c r="P109" i="528"/>
  <c r="M109" i="528"/>
  <c r="F66" i="540"/>
  <c r="J66" i="540" s="1"/>
  <c r="P66" i="528"/>
  <c r="M66" i="528"/>
  <c r="F110" i="540"/>
  <c r="I110" i="540" s="1"/>
  <c r="K110" i="532" s="1"/>
  <c r="P110" i="528"/>
  <c r="M110" i="528"/>
  <c r="F56" i="540"/>
  <c r="F56" i="541" s="1"/>
  <c r="P56" i="528"/>
  <c r="M56" i="528"/>
  <c r="F130" i="540"/>
  <c r="M130" i="540" s="1"/>
  <c r="P130" i="528"/>
  <c r="M130" i="528"/>
  <c r="F77" i="540"/>
  <c r="N77" i="540" s="1"/>
  <c r="P77" i="528"/>
  <c r="M77" i="528"/>
  <c r="F69" i="540"/>
  <c r="K69" i="540" s="1"/>
  <c r="G69" i="541" s="1"/>
  <c r="P69" i="528"/>
  <c r="M69" i="528"/>
  <c r="F57" i="540"/>
  <c r="N57" i="540" s="1"/>
  <c r="P57" i="528"/>
  <c r="M57" i="528"/>
  <c r="F49" i="540"/>
  <c r="K49" i="540" s="1"/>
  <c r="G49" i="541" s="1"/>
  <c r="P49" i="528"/>
  <c r="M49" i="528"/>
  <c r="F115" i="540"/>
  <c r="N115" i="540" s="1"/>
  <c r="P115" i="528"/>
  <c r="M115" i="528"/>
  <c r="F113" i="540"/>
  <c r="J113" i="540" s="1"/>
  <c r="P113" i="528"/>
  <c r="M113" i="528"/>
  <c r="F79" i="540"/>
  <c r="O79" i="540" s="1"/>
  <c r="M79" i="528"/>
  <c r="P79" i="528"/>
  <c r="F65" i="540"/>
  <c r="M65" i="540" s="1"/>
  <c r="P65" i="528"/>
  <c r="M65" i="528"/>
  <c r="F43" i="540"/>
  <c r="K43" i="540" s="1"/>
  <c r="G43" i="541" s="1"/>
  <c r="P43" i="528"/>
  <c r="M43" i="528"/>
  <c r="F55" i="540"/>
  <c r="J55" i="540" s="1"/>
  <c r="M55" i="528"/>
  <c r="P55" i="528"/>
  <c r="M118" i="540"/>
  <c r="I118" i="540"/>
  <c r="K118" i="532" s="1"/>
  <c r="K118" i="540"/>
  <c r="G118" i="541" s="1"/>
  <c r="P54" i="540"/>
  <c r="P83" i="540"/>
  <c r="B83" i="540"/>
  <c r="K83" i="540"/>
  <c r="G83" i="541" s="1"/>
  <c r="O83" i="540"/>
  <c r="F83" i="541"/>
  <c r="M74" i="540"/>
  <c r="P78" i="540"/>
  <c r="F66" i="541"/>
  <c r="N66" i="540"/>
  <c r="J77" i="540"/>
  <c r="K77" i="540"/>
  <c r="G77" i="541" s="1"/>
  <c r="N111" i="540"/>
  <c r="J111" i="540"/>
  <c r="I94" i="540"/>
  <c r="K94" i="532" s="1"/>
  <c r="J94" i="540"/>
  <c r="N94" i="540"/>
  <c r="P104" i="540"/>
  <c r="M88" i="540"/>
  <c r="M112" i="540"/>
  <c r="K112" i="540"/>
  <c r="G112" i="541" s="1"/>
  <c r="B112" i="540"/>
  <c r="J112" i="540"/>
  <c r="O112" i="540"/>
  <c r="N108" i="540"/>
  <c r="P108" i="540"/>
  <c r="N122" i="540"/>
  <c r="J122" i="540"/>
  <c r="N67" i="540"/>
  <c r="M129" i="540"/>
  <c r="P106" i="540"/>
  <c r="K45" i="540"/>
  <c r="G45" i="541" s="1"/>
  <c r="P41" i="540"/>
  <c r="I41" i="540"/>
  <c r="K41" i="532" s="1"/>
  <c r="F41" i="541"/>
  <c r="M41" i="540"/>
  <c r="B41" i="540"/>
  <c r="O89" i="540"/>
  <c r="J89" i="540"/>
  <c r="P89" i="540"/>
  <c r="K89" i="540"/>
  <c r="G89" i="541" s="1"/>
  <c r="F60" i="541"/>
  <c r="O87" i="540"/>
  <c r="J61" i="540"/>
  <c r="K61" i="540"/>
  <c r="G61" i="541" s="1"/>
  <c r="P61" i="540"/>
  <c r="B127" i="540"/>
  <c r="J127" i="540"/>
  <c r="N127" i="540"/>
  <c r="I127" i="540"/>
  <c r="K127" i="532" s="1"/>
  <c r="O127" i="540"/>
  <c r="F93" i="541"/>
  <c r="O85" i="540"/>
  <c r="F116" i="541"/>
  <c r="M116" i="540"/>
  <c r="N116" i="540"/>
  <c r="J116" i="540"/>
  <c r="P116" i="540"/>
  <c r="B105" i="540"/>
  <c r="M105" i="540"/>
  <c r="O86" i="540"/>
  <c r="M96" i="540"/>
  <c r="N96" i="540"/>
  <c r="F75" i="541"/>
  <c r="M75" i="540"/>
  <c r="I75" i="540"/>
  <c r="K75" i="532" s="1"/>
  <c r="O75" i="540"/>
  <c r="B75" i="540"/>
  <c r="M59" i="540"/>
  <c r="I59" i="540"/>
  <c r="K59" i="532" s="1"/>
  <c r="O59" i="540"/>
  <c r="F59" i="541"/>
  <c r="B59" i="540"/>
  <c r="G33" i="475"/>
  <c r="G35" i="475"/>
  <c r="G32" i="475"/>
  <c r="G35" i="469"/>
  <c r="G32" i="469"/>
  <c r="G33" i="469"/>
  <c r="J124" i="528"/>
  <c r="B124" i="528"/>
  <c r="V124" i="528"/>
  <c r="I124" i="528"/>
  <c r="AC124" i="528"/>
  <c r="X124" i="528"/>
  <c r="G124" i="540" s="1"/>
  <c r="S124" i="528"/>
  <c r="H114" i="528"/>
  <c r="AC100" i="528"/>
  <c r="S100" i="528"/>
  <c r="J100" i="528"/>
  <c r="B100" i="528"/>
  <c r="V100" i="528"/>
  <c r="I100" i="528"/>
  <c r="AC89" i="528"/>
  <c r="V89" i="528"/>
  <c r="S89" i="528"/>
  <c r="B89" i="528"/>
  <c r="J89" i="528"/>
  <c r="I89" i="528"/>
  <c r="J60" i="528"/>
  <c r="V60" i="528"/>
  <c r="B60" i="528"/>
  <c r="X60" i="528"/>
  <c r="G60" i="540" s="1"/>
  <c r="AC60" i="528"/>
  <c r="I60" i="528"/>
  <c r="S60" i="528"/>
  <c r="H125" i="528"/>
  <c r="H118" i="528"/>
  <c r="S97" i="528"/>
  <c r="B97" i="528"/>
  <c r="J97" i="528"/>
  <c r="I97" i="528"/>
  <c r="AC97" i="528"/>
  <c r="V97" i="528"/>
  <c r="H97" i="528"/>
  <c r="H66" i="528"/>
  <c r="AH78" i="522"/>
  <c r="BG78" i="522"/>
  <c r="H130" i="528"/>
  <c r="H61" i="528"/>
  <c r="S53" i="528"/>
  <c r="B53" i="528"/>
  <c r="V53" i="528"/>
  <c r="AC53" i="528"/>
  <c r="I53" i="528"/>
  <c r="J53" i="528"/>
  <c r="S84" i="528"/>
  <c r="AC84" i="528"/>
  <c r="J84" i="528"/>
  <c r="I84" i="528"/>
  <c r="V84" i="528"/>
  <c r="B84" i="528"/>
  <c r="V50" i="528"/>
  <c r="S50" i="528"/>
  <c r="I50" i="528"/>
  <c r="B50" i="528"/>
  <c r="J50" i="528"/>
  <c r="AC50" i="528"/>
  <c r="H50" i="528"/>
  <c r="AH124" i="522"/>
  <c r="BG124" i="522"/>
  <c r="AH117" i="522"/>
  <c r="BG117" i="522"/>
  <c r="AH82" i="522"/>
  <c r="BG82" i="522"/>
  <c r="AH60" i="522"/>
  <c r="BG60" i="522"/>
  <c r="AH97" i="522"/>
  <c r="BG97" i="522"/>
  <c r="AH66" i="522"/>
  <c r="BG66" i="522"/>
  <c r="AH62" i="522"/>
  <c r="BG62" i="522"/>
  <c r="H127" i="528"/>
  <c r="J128" i="528"/>
  <c r="B128" i="528"/>
  <c r="AC128" i="528"/>
  <c r="I128" i="528"/>
  <c r="S128" i="528"/>
  <c r="V128" i="528"/>
  <c r="H104" i="528"/>
  <c r="AH63" i="522"/>
  <c r="BG63" i="522"/>
  <c r="AH54" i="522"/>
  <c r="BG54" i="522"/>
  <c r="AH53" i="522"/>
  <c r="BG53" i="522"/>
  <c r="V121" i="528"/>
  <c r="S121" i="528"/>
  <c r="B121" i="528"/>
  <c r="AC121" i="528"/>
  <c r="J121" i="528"/>
  <c r="I121" i="528"/>
  <c r="H113" i="528"/>
  <c r="H83" i="528"/>
  <c r="S98" i="528"/>
  <c r="J98" i="528"/>
  <c r="B98" i="528"/>
  <c r="V98" i="528"/>
  <c r="I98" i="528"/>
  <c r="AC98" i="528"/>
  <c r="V72" i="528"/>
  <c r="I72" i="528"/>
  <c r="AC72" i="528"/>
  <c r="J72" i="528"/>
  <c r="S72" i="528"/>
  <c r="B72" i="528"/>
  <c r="H72" i="528"/>
  <c r="S88" i="528"/>
  <c r="AC88" i="528"/>
  <c r="I88" i="528"/>
  <c r="J88" i="528"/>
  <c r="V88" i="528"/>
  <c r="B88" i="528"/>
  <c r="J116" i="528"/>
  <c r="B116" i="528"/>
  <c r="V116" i="528"/>
  <c r="I116" i="528"/>
  <c r="AC116" i="528"/>
  <c r="S116" i="528"/>
  <c r="H65" i="528"/>
  <c r="H112" i="528"/>
  <c r="AH128" i="522"/>
  <c r="BG128" i="522"/>
  <c r="V58" i="528"/>
  <c r="J58" i="528"/>
  <c r="AC58" i="528"/>
  <c r="I58" i="528"/>
  <c r="S58" i="528"/>
  <c r="B58" i="528"/>
  <c r="H68" i="528"/>
  <c r="V123" i="528"/>
  <c r="AC123" i="528"/>
  <c r="S123" i="528"/>
  <c r="J123" i="528"/>
  <c r="I123" i="528"/>
  <c r="B123" i="528"/>
  <c r="J96" i="528"/>
  <c r="V96" i="528"/>
  <c r="B96" i="528"/>
  <c r="X96" i="528"/>
  <c r="G96" i="540" s="1"/>
  <c r="I96" i="528"/>
  <c r="S96" i="528"/>
  <c r="AC96" i="528"/>
  <c r="S75" i="528"/>
  <c r="I75" i="528"/>
  <c r="AC75" i="528"/>
  <c r="J75" i="528"/>
  <c r="B75" i="528"/>
  <c r="V75" i="528"/>
  <c r="J73" i="528"/>
  <c r="I73" i="528"/>
  <c r="S73" i="528"/>
  <c r="B73" i="528"/>
  <c r="V73" i="528"/>
  <c r="AC73" i="528"/>
  <c r="H48" i="528"/>
  <c r="AH99" i="522"/>
  <c r="BG99" i="522"/>
  <c r="AH79" i="522"/>
  <c r="BG79" i="522"/>
  <c r="AH126" i="522"/>
  <c r="BG126" i="522"/>
  <c r="AH116" i="522"/>
  <c r="BG116" i="522"/>
  <c r="AH101" i="522"/>
  <c r="BG101" i="522"/>
  <c r="AH74" i="522"/>
  <c r="BG74" i="522"/>
  <c r="H106" i="528"/>
  <c r="H92" i="528"/>
  <c r="H78" i="528"/>
  <c r="AH55" i="522"/>
  <c r="BG55" i="522"/>
  <c r="AH90" i="522"/>
  <c r="BG90" i="522"/>
  <c r="V117" i="528"/>
  <c r="J117" i="528"/>
  <c r="B117" i="528"/>
  <c r="AC117" i="528"/>
  <c r="I117" i="528"/>
  <c r="S117" i="528"/>
  <c r="H117" i="528"/>
  <c r="H100" i="528"/>
  <c r="I95" i="528"/>
  <c r="V95" i="528"/>
  <c r="J95" i="528"/>
  <c r="B95" i="528"/>
  <c r="S95" i="528"/>
  <c r="AC95" i="528"/>
  <c r="H42" i="528"/>
  <c r="AC46" i="528"/>
  <c r="I46" i="528"/>
  <c r="B46" i="528"/>
  <c r="V46" i="528"/>
  <c r="J46" i="528"/>
  <c r="X46" i="528"/>
  <c r="G46" i="540" s="1"/>
  <c r="S46" i="528"/>
  <c r="H60" i="528"/>
  <c r="AC125" i="528"/>
  <c r="S125" i="528"/>
  <c r="B125" i="528"/>
  <c r="V125" i="528"/>
  <c r="J125" i="528"/>
  <c r="I125" i="528"/>
  <c r="I103" i="528"/>
  <c r="S103" i="528"/>
  <c r="V103" i="528"/>
  <c r="J103" i="528"/>
  <c r="B103" i="528"/>
  <c r="AC103" i="528"/>
  <c r="J76" i="528"/>
  <c r="B76" i="528"/>
  <c r="AC76" i="528"/>
  <c r="S76" i="528"/>
  <c r="I76" i="528"/>
  <c r="V76" i="528"/>
  <c r="H62" i="528"/>
  <c r="H52" i="528"/>
  <c r="AH106" i="522"/>
  <c r="BG106" i="522"/>
  <c r="H63" i="528"/>
  <c r="H44" i="528"/>
  <c r="S87" i="528"/>
  <c r="AC87" i="528"/>
  <c r="I87" i="528"/>
  <c r="V87" i="528"/>
  <c r="J87" i="528"/>
  <c r="B87" i="528"/>
  <c r="J77" i="528"/>
  <c r="S77" i="528"/>
  <c r="B77" i="528"/>
  <c r="V77" i="528"/>
  <c r="AC77" i="528"/>
  <c r="I77" i="528"/>
  <c r="H77" i="528"/>
  <c r="J61" i="528"/>
  <c r="I61" i="528"/>
  <c r="S61" i="528"/>
  <c r="B61" i="528"/>
  <c r="V61" i="528"/>
  <c r="AC61" i="528"/>
  <c r="AC57" i="528"/>
  <c r="I57" i="528"/>
  <c r="S57" i="528"/>
  <c r="V57" i="528"/>
  <c r="B57" i="528"/>
  <c r="J57" i="528"/>
  <c r="H57" i="528"/>
  <c r="S49" i="528"/>
  <c r="AC49" i="528"/>
  <c r="V49" i="528"/>
  <c r="I49" i="528"/>
  <c r="J49" i="528"/>
  <c r="B49" i="528"/>
  <c r="AC64" i="528"/>
  <c r="I64" i="528"/>
  <c r="S64" i="528"/>
  <c r="J64" i="528"/>
  <c r="V64" i="528"/>
  <c r="B64" i="528"/>
  <c r="H64" i="528"/>
  <c r="AH111" i="522"/>
  <c r="BG111" i="522"/>
  <c r="AH102" i="522"/>
  <c r="BG102" i="522"/>
  <c r="AH109" i="522"/>
  <c r="BG109" i="522"/>
  <c r="AH103" i="522"/>
  <c r="BG103" i="522"/>
  <c r="AH52" i="522"/>
  <c r="BG52" i="522"/>
  <c r="V127" i="528"/>
  <c r="AC127" i="528"/>
  <c r="I127" i="528"/>
  <c r="S127" i="528"/>
  <c r="J127" i="528"/>
  <c r="B127" i="528"/>
  <c r="H128" i="528"/>
  <c r="J93" i="528"/>
  <c r="B93" i="528"/>
  <c r="V93" i="528"/>
  <c r="AC93" i="528"/>
  <c r="I93" i="528"/>
  <c r="S93" i="528"/>
  <c r="H93" i="528"/>
  <c r="AH87" i="522"/>
  <c r="BG87" i="522"/>
  <c r="AH81" i="522"/>
  <c r="BG81" i="522"/>
  <c r="AH57" i="522"/>
  <c r="BG57" i="522"/>
  <c r="S115" i="528"/>
  <c r="J115" i="528"/>
  <c r="B115" i="528"/>
  <c r="V115" i="528"/>
  <c r="I115" i="528"/>
  <c r="AC115" i="528"/>
  <c r="H115" i="528"/>
  <c r="B79" i="528"/>
  <c r="V79" i="528"/>
  <c r="AC79" i="528"/>
  <c r="J79" i="528"/>
  <c r="I79" i="528"/>
  <c r="S79" i="528"/>
  <c r="H85" i="528"/>
  <c r="I126" i="528"/>
  <c r="V126" i="528"/>
  <c r="S126" i="528"/>
  <c r="AC126" i="528"/>
  <c r="J126" i="528"/>
  <c r="B126" i="528"/>
  <c r="H126" i="528"/>
  <c r="H105" i="528"/>
  <c r="V101" i="528"/>
  <c r="S101" i="528"/>
  <c r="B101" i="528"/>
  <c r="AC101" i="528"/>
  <c r="J101" i="528"/>
  <c r="I101" i="528"/>
  <c r="S112" i="528"/>
  <c r="J112" i="528"/>
  <c r="V112" i="528"/>
  <c r="AC112" i="528"/>
  <c r="B112" i="528"/>
  <c r="I112" i="528"/>
  <c r="H91" i="528"/>
  <c r="AH127" i="522"/>
  <c r="BG127" i="522"/>
  <c r="AH94" i="522"/>
  <c r="BG94" i="522"/>
  <c r="AH93" i="522"/>
  <c r="BG93" i="522"/>
  <c r="AH104" i="522"/>
  <c r="BG104" i="522"/>
  <c r="AC108" i="528"/>
  <c r="S108" i="528"/>
  <c r="B108" i="528"/>
  <c r="V108" i="528"/>
  <c r="X108" i="528"/>
  <c r="G108" i="540" s="1"/>
  <c r="J108" i="528"/>
  <c r="I108" i="528"/>
  <c r="V68" i="528"/>
  <c r="B68" i="528"/>
  <c r="AC68" i="528"/>
  <c r="I68" i="528"/>
  <c r="S68" i="528"/>
  <c r="J68" i="528"/>
  <c r="I122" i="528"/>
  <c r="S122" i="528"/>
  <c r="J122" i="528"/>
  <c r="B122" i="528"/>
  <c r="AC122" i="528"/>
  <c r="V122" i="528"/>
  <c r="H122" i="528"/>
  <c r="H96" i="528"/>
  <c r="AC71" i="528"/>
  <c r="J71" i="528"/>
  <c r="I71" i="528"/>
  <c r="V71" i="528"/>
  <c r="B71" i="528"/>
  <c r="S71" i="528"/>
  <c r="H71" i="528"/>
  <c r="J67" i="528"/>
  <c r="B67" i="528"/>
  <c r="S67" i="528"/>
  <c r="AC67" i="528"/>
  <c r="I67" i="528"/>
  <c r="V67" i="528"/>
  <c r="S51" i="528"/>
  <c r="AC51" i="528"/>
  <c r="I51" i="528"/>
  <c r="J51" i="528"/>
  <c r="B51" i="528"/>
  <c r="V51" i="528"/>
  <c r="H51" i="528"/>
  <c r="H70" i="528"/>
  <c r="H90" i="528"/>
  <c r="AH121" i="522"/>
  <c r="BG121" i="522"/>
  <c r="AH98" i="522"/>
  <c r="BG98" i="522"/>
  <c r="AH72" i="522"/>
  <c r="BG72" i="522"/>
  <c r="AH88" i="522"/>
  <c r="BG88" i="522"/>
  <c r="AH91" i="522"/>
  <c r="BG91" i="522"/>
  <c r="AC129" i="528"/>
  <c r="S129" i="528"/>
  <c r="J129" i="528"/>
  <c r="B129" i="528"/>
  <c r="V129" i="528"/>
  <c r="I129" i="528"/>
  <c r="H120" i="528"/>
  <c r="V106" i="528"/>
  <c r="B106" i="528"/>
  <c r="AC106" i="528"/>
  <c r="I106" i="528"/>
  <c r="S106" i="528"/>
  <c r="J106" i="528"/>
  <c r="AH68" i="522"/>
  <c r="BG68" i="522"/>
  <c r="AH71" i="522"/>
  <c r="BG71" i="522"/>
  <c r="AH75" i="522"/>
  <c r="BG75" i="522"/>
  <c r="AH59" i="522"/>
  <c r="BG59" i="522"/>
  <c r="AH47" i="522"/>
  <c r="BG47" i="522"/>
  <c r="S114" i="528"/>
  <c r="V114" i="528"/>
  <c r="AC114" i="528"/>
  <c r="B114" i="528"/>
  <c r="J114" i="528"/>
  <c r="I114" i="528"/>
  <c r="H111" i="528"/>
  <c r="AC42" i="528"/>
  <c r="I42" i="528"/>
  <c r="B42" i="528"/>
  <c r="S42" i="528"/>
  <c r="J42" i="528"/>
  <c r="V42" i="528"/>
  <c r="H46" i="528"/>
  <c r="X109" i="528"/>
  <c r="G109" i="540" s="1"/>
  <c r="B109" i="528"/>
  <c r="J109" i="528"/>
  <c r="S109" i="528"/>
  <c r="V109" i="528"/>
  <c r="AC109" i="528"/>
  <c r="I109" i="528"/>
  <c r="H109" i="528"/>
  <c r="H103" i="528"/>
  <c r="I66" i="528"/>
  <c r="J66" i="528"/>
  <c r="B66" i="528"/>
  <c r="V66" i="528"/>
  <c r="AC66" i="528"/>
  <c r="S66" i="528"/>
  <c r="J110" i="528"/>
  <c r="V110" i="528"/>
  <c r="B110" i="528"/>
  <c r="AC110" i="528"/>
  <c r="I110" i="528"/>
  <c r="S110" i="528"/>
  <c r="H110" i="528"/>
  <c r="I52" i="528"/>
  <c r="AC52" i="528"/>
  <c r="J52" i="528"/>
  <c r="S52" i="528"/>
  <c r="B52" i="528"/>
  <c r="V52" i="528"/>
  <c r="AH129" i="522"/>
  <c r="BG129" i="522"/>
  <c r="H54" i="528"/>
  <c r="X56" i="528"/>
  <c r="G56" i="540" s="1"/>
  <c r="S56" i="528"/>
  <c r="V56" i="528"/>
  <c r="J56" i="528"/>
  <c r="I56" i="528"/>
  <c r="AC56" i="528"/>
  <c r="B56" i="528"/>
  <c r="H56" i="528"/>
  <c r="AC44" i="528"/>
  <c r="I44" i="528"/>
  <c r="S44" i="528"/>
  <c r="J44" i="528"/>
  <c r="V44" i="528"/>
  <c r="B44" i="528"/>
  <c r="H107" i="528"/>
  <c r="H69" i="528"/>
  <c r="H53" i="528"/>
  <c r="AH114" i="522"/>
  <c r="BG114" i="522"/>
  <c r="AH100" i="522"/>
  <c r="BG100" i="522"/>
  <c r="AH89" i="522"/>
  <c r="BG89" i="522"/>
  <c r="AH95" i="522"/>
  <c r="BG95" i="522"/>
  <c r="AH46" i="522"/>
  <c r="BG46" i="522"/>
  <c r="AH125" i="522"/>
  <c r="BG125" i="522"/>
  <c r="AH118" i="522"/>
  <c r="BG118" i="522"/>
  <c r="AH76" i="522"/>
  <c r="BG76" i="522"/>
  <c r="AH110" i="522"/>
  <c r="BG110" i="522"/>
  <c r="I119" i="528"/>
  <c r="S119" i="528"/>
  <c r="V119" i="528"/>
  <c r="J119" i="528"/>
  <c r="B119" i="528"/>
  <c r="AC119" i="528"/>
  <c r="H119" i="528"/>
  <c r="I94" i="528"/>
  <c r="S94" i="528"/>
  <c r="J94" i="528"/>
  <c r="V94" i="528"/>
  <c r="B94" i="528"/>
  <c r="AC94" i="528"/>
  <c r="H94" i="528"/>
  <c r="I104" i="528"/>
  <c r="S104" i="528"/>
  <c r="V104" i="528"/>
  <c r="J104" i="528"/>
  <c r="B104" i="528"/>
  <c r="AC104" i="528"/>
  <c r="AH44" i="522"/>
  <c r="BG44" i="522"/>
  <c r="AH130" i="522"/>
  <c r="BG130" i="522"/>
  <c r="AH77" i="522"/>
  <c r="BG77" i="522"/>
  <c r="AH84" i="522"/>
  <c r="BG84" i="522"/>
  <c r="AH50" i="522"/>
  <c r="BG50" i="522"/>
  <c r="AH64" i="522"/>
  <c r="BG64" i="522"/>
  <c r="H121" i="528"/>
  <c r="B99" i="528"/>
  <c r="S99" i="528"/>
  <c r="AC99" i="528"/>
  <c r="I99" i="528"/>
  <c r="V99" i="528"/>
  <c r="J99" i="528"/>
  <c r="AC83" i="528"/>
  <c r="V83" i="528"/>
  <c r="B83" i="528"/>
  <c r="I83" i="528"/>
  <c r="J83" i="528"/>
  <c r="S83" i="528"/>
  <c r="H79" i="528"/>
  <c r="H98" i="528"/>
  <c r="H80" i="528"/>
  <c r="H88" i="528"/>
  <c r="S105" i="528"/>
  <c r="B105" i="528"/>
  <c r="AC105" i="528"/>
  <c r="J105" i="528"/>
  <c r="I105" i="528"/>
  <c r="V105" i="528"/>
  <c r="H101" i="528"/>
  <c r="H74" i="528"/>
  <c r="AC65" i="528"/>
  <c r="I65" i="528"/>
  <c r="S65" i="528"/>
  <c r="V65" i="528"/>
  <c r="B65" i="528"/>
  <c r="J65" i="528"/>
  <c r="I86" i="528"/>
  <c r="S86" i="528"/>
  <c r="V86" i="528"/>
  <c r="J86" i="528"/>
  <c r="B86" i="528"/>
  <c r="AC86" i="528"/>
  <c r="H86" i="528"/>
  <c r="S43" i="528"/>
  <c r="AC43" i="528"/>
  <c r="I43" i="528"/>
  <c r="V43" i="528"/>
  <c r="J43" i="528"/>
  <c r="B43" i="528"/>
  <c r="H43" i="528"/>
  <c r="H108" i="528"/>
  <c r="H73" i="528"/>
  <c r="AC59" i="528"/>
  <c r="I59" i="528"/>
  <c r="V59" i="528"/>
  <c r="J59" i="528"/>
  <c r="B59" i="528"/>
  <c r="S59" i="528"/>
  <c r="H59" i="528"/>
  <c r="J55" i="528"/>
  <c r="B55" i="528"/>
  <c r="V55" i="528"/>
  <c r="I55" i="528"/>
  <c r="S55" i="528"/>
  <c r="AC55" i="528"/>
  <c r="H55" i="528"/>
  <c r="V90" i="528"/>
  <c r="I90" i="528"/>
  <c r="AC90" i="528"/>
  <c r="J90" i="528"/>
  <c r="B90" i="528"/>
  <c r="S90" i="528"/>
  <c r="AH115" i="522"/>
  <c r="BG115" i="522"/>
  <c r="AH113" i="522"/>
  <c r="BG113" i="522"/>
  <c r="AH80" i="522"/>
  <c r="BG80" i="522"/>
  <c r="AH112" i="522"/>
  <c r="BG112" i="522"/>
  <c r="AH86" i="522"/>
  <c r="BG86" i="522"/>
  <c r="H129" i="528"/>
  <c r="AH108" i="522"/>
  <c r="BG108" i="522"/>
  <c r="AH58" i="522"/>
  <c r="BG58" i="522"/>
  <c r="AH123" i="522"/>
  <c r="BG123" i="522"/>
  <c r="AH67" i="522"/>
  <c r="BG67" i="522"/>
  <c r="AH73" i="522"/>
  <c r="BG73" i="522"/>
  <c r="AH70" i="522"/>
  <c r="BG70" i="522"/>
  <c r="H124" i="528"/>
  <c r="I111" i="528"/>
  <c r="S111" i="528"/>
  <c r="V111" i="528"/>
  <c r="J111" i="528"/>
  <c r="B111" i="528"/>
  <c r="AC111" i="528"/>
  <c r="I102" i="528"/>
  <c r="S102" i="528"/>
  <c r="V102" i="528"/>
  <c r="J102" i="528"/>
  <c r="B102" i="528"/>
  <c r="AC102" i="528"/>
  <c r="H102" i="528"/>
  <c r="S82" i="528"/>
  <c r="V82" i="528"/>
  <c r="B82" i="528"/>
  <c r="J82" i="528"/>
  <c r="I82" i="528"/>
  <c r="AC82" i="528"/>
  <c r="H82" i="528"/>
  <c r="H89" i="528"/>
  <c r="H95" i="528"/>
  <c r="J118" i="528"/>
  <c r="B118" i="528"/>
  <c r="S118" i="528"/>
  <c r="I118" i="528"/>
  <c r="AC118" i="528"/>
  <c r="V118" i="528"/>
  <c r="H76" i="528"/>
  <c r="J62" i="528"/>
  <c r="B62" i="528"/>
  <c r="S62" i="528"/>
  <c r="AC62" i="528"/>
  <c r="I62" i="528"/>
  <c r="V62" i="528"/>
  <c r="AH120" i="522"/>
  <c r="BG120" i="522"/>
  <c r="AH92" i="522"/>
  <c r="BG92" i="522"/>
  <c r="AH45" i="522"/>
  <c r="BG45" i="522"/>
  <c r="AC63" i="528"/>
  <c r="I63" i="528"/>
  <c r="V63" i="528"/>
  <c r="J63" i="528"/>
  <c r="B63" i="528"/>
  <c r="S63" i="528"/>
  <c r="I54" i="528"/>
  <c r="V54" i="528"/>
  <c r="J54" i="528"/>
  <c r="B54" i="528"/>
  <c r="AC54" i="528"/>
  <c r="S54" i="528"/>
  <c r="I130" i="528"/>
  <c r="V130" i="528"/>
  <c r="S130" i="528"/>
  <c r="AC130" i="528"/>
  <c r="J130" i="528"/>
  <c r="B130" i="528"/>
  <c r="J107" i="528"/>
  <c r="B107" i="528"/>
  <c r="AC107" i="528"/>
  <c r="S107" i="528"/>
  <c r="V107" i="528"/>
  <c r="I107" i="528"/>
  <c r="H87" i="528"/>
  <c r="V69" i="528"/>
  <c r="B69" i="528"/>
  <c r="J69" i="528"/>
  <c r="AC69" i="528"/>
  <c r="I69" i="528"/>
  <c r="S69" i="528"/>
  <c r="AC81" i="528"/>
  <c r="V81" i="528"/>
  <c r="S81" i="528"/>
  <c r="B81" i="528"/>
  <c r="J81" i="528"/>
  <c r="I81" i="528"/>
  <c r="H81" i="528"/>
  <c r="H49" i="528"/>
  <c r="H84" i="528"/>
  <c r="AH42" i="522"/>
  <c r="BG42" i="522"/>
  <c r="AH56" i="522"/>
  <c r="BG56" i="522"/>
  <c r="AH107" i="522"/>
  <c r="BG107" i="522"/>
  <c r="AH69" i="522"/>
  <c r="BG69" i="522"/>
  <c r="AH61" i="522"/>
  <c r="BG61" i="522"/>
  <c r="AH49" i="522"/>
  <c r="BG49" i="522"/>
  <c r="S113" i="528"/>
  <c r="B113" i="528"/>
  <c r="AC113" i="528"/>
  <c r="J113" i="528"/>
  <c r="I113" i="528"/>
  <c r="V113" i="528"/>
  <c r="H99" i="528"/>
  <c r="X85" i="528"/>
  <c r="G85" i="540" s="1"/>
  <c r="S85" i="528"/>
  <c r="B85" i="528"/>
  <c r="J85" i="528"/>
  <c r="I85" i="528"/>
  <c r="AC85" i="528"/>
  <c r="V85" i="528"/>
  <c r="J80" i="528"/>
  <c r="V80" i="528"/>
  <c r="B80" i="528"/>
  <c r="S80" i="528"/>
  <c r="AC80" i="528"/>
  <c r="I80" i="528"/>
  <c r="H116" i="528"/>
  <c r="I74" i="528"/>
  <c r="AC74" i="528"/>
  <c r="J74" i="528"/>
  <c r="B74" i="528"/>
  <c r="S74" i="528"/>
  <c r="V74" i="528"/>
  <c r="S91" i="528"/>
  <c r="J91" i="528"/>
  <c r="I91" i="528"/>
  <c r="B91" i="528"/>
  <c r="V91" i="528"/>
  <c r="AC91" i="528"/>
  <c r="X91" i="528"/>
  <c r="G91" i="540" s="1"/>
  <c r="AH119" i="522"/>
  <c r="BG119" i="522"/>
  <c r="H58" i="528"/>
  <c r="H123" i="528"/>
  <c r="H75" i="528"/>
  <c r="H67" i="528"/>
  <c r="J70" i="528"/>
  <c r="AC70" i="528"/>
  <c r="S70" i="528"/>
  <c r="B70" i="528"/>
  <c r="I70" i="528"/>
  <c r="V70" i="528"/>
  <c r="I47" i="528"/>
  <c r="V47" i="528"/>
  <c r="J47" i="528"/>
  <c r="B47" i="528"/>
  <c r="S47" i="528"/>
  <c r="AC47" i="528"/>
  <c r="H47" i="528"/>
  <c r="S48" i="528"/>
  <c r="I48" i="528"/>
  <c r="V48" i="528"/>
  <c r="J48" i="528"/>
  <c r="X48" i="528"/>
  <c r="G48" i="540" s="1"/>
  <c r="B48" i="528"/>
  <c r="AC48" i="528"/>
  <c r="AH83" i="522"/>
  <c r="BG83" i="522"/>
  <c r="AH85" i="522"/>
  <c r="BG85" i="522"/>
  <c r="AH105" i="522"/>
  <c r="BG105" i="522"/>
  <c r="AH65" i="522"/>
  <c r="BG65" i="522"/>
  <c r="J120" i="528"/>
  <c r="B120" i="528"/>
  <c r="V120" i="528"/>
  <c r="I120" i="528"/>
  <c r="AC120" i="528"/>
  <c r="S120" i="528"/>
  <c r="J92" i="528"/>
  <c r="I92" i="528"/>
  <c r="S92" i="528"/>
  <c r="V92" i="528"/>
  <c r="AC92" i="528"/>
  <c r="B92" i="528"/>
  <c r="AC78" i="528"/>
  <c r="S78" i="528"/>
  <c r="I78" i="528"/>
  <c r="J78" i="528"/>
  <c r="V78" i="528"/>
  <c r="B78" i="528"/>
  <c r="V45" i="528"/>
  <c r="B45" i="528"/>
  <c r="J45" i="528"/>
  <c r="AC45" i="528"/>
  <c r="I45" i="528"/>
  <c r="X45" i="528"/>
  <c r="G45" i="540" s="1"/>
  <c r="S45" i="528"/>
  <c r="H45" i="528"/>
  <c r="AH43" i="522"/>
  <c r="BG43" i="522"/>
  <c r="AH122" i="522"/>
  <c r="BG122" i="522"/>
  <c r="AH96" i="522"/>
  <c r="BG96" i="522"/>
  <c r="AH51" i="522"/>
  <c r="BG51" i="522"/>
  <c r="AH48" i="522"/>
  <c r="BG48" i="522"/>
  <c r="H33" i="527"/>
  <c r="H32" i="527"/>
  <c r="I33" i="522"/>
  <c r="G33" i="527" s="1"/>
  <c r="I32" i="522"/>
  <c r="G32" i="527" s="1"/>
  <c r="AH41" i="522"/>
  <c r="BG41" i="522"/>
  <c r="BA35" i="474"/>
  <c r="BB35" i="474"/>
  <c r="BC35" i="474"/>
  <c r="BD35" i="474"/>
  <c r="BC33" i="474"/>
  <c r="BD33" i="474"/>
  <c r="BA33" i="474"/>
  <c r="BB33" i="474"/>
  <c r="BD32" i="474"/>
  <c r="BA32" i="474"/>
  <c r="BB32" i="474"/>
  <c r="BC32" i="474"/>
  <c r="H32" i="472"/>
  <c r="BB35" i="473"/>
  <c r="BC35" i="473"/>
  <c r="BD35" i="473"/>
  <c r="BE35" i="473"/>
  <c r="BB33" i="473"/>
  <c r="BC33" i="473"/>
  <c r="BD33" i="473"/>
  <c r="BE33" i="473"/>
  <c r="BB32" i="473"/>
  <c r="BC32" i="473"/>
  <c r="BD32" i="473"/>
  <c r="BE32" i="473"/>
  <c r="F32" i="528"/>
  <c r="H33" i="472"/>
  <c r="H41" i="528"/>
  <c r="I41" i="528"/>
  <c r="S41" i="528"/>
  <c r="J41" i="528"/>
  <c r="AC41" i="528"/>
  <c r="V41" i="528"/>
  <c r="B41" i="528"/>
  <c r="AS33" i="370"/>
  <c r="AQ33" i="370"/>
  <c r="H35" i="472"/>
  <c r="B96" i="540" l="1"/>
  <c r="F105" i="541"/>
  <c r="K64" i="540"/>
  <c r="G64" i="541" s="1"/>
  <c r="K108" i="540"/>
  <c r="G108" i="541" s="1"/>
  <c r="M108" i="540"/>
  <c r="K75" i="540"/>
  <c r="G75" i="541" s="1"/>
  <c r="P75" i="540"/>
  <c r="O96" i="540"/>
  <c r="P96" i="540"/>
  <c r="M86" i="540"/>
  <c r="K105" i="540"/>
  <c r="G105" i="541" s="1"/>
  <c r="J105" i="540"/>
  <c r="P93" i="540"/>
  <c r="B93" i="540"/>
  <c r="I89" i="540"/>
  <c r="K89" i="532" s="1"/>
  <c r="F89" i="541"/>
  <c r="I89" i="541" s="1"/>
  <c r="J41" i="540"/>
  <c r="N41" i="540"/>
  <c r="P92" i="540"/>
  <c r="J108" i="540"/>
  <c r="F108" i="541"/>
  <c r="P121" i="540"/>
  <c r="F94" i="541"/>
  <c r="M94" i="541" s="1"/>
  <c r="O94" i="540"/>
  <c r="B111" i="540"/>
  <c r="M77" i="540"/>
  <c r="F124" i="541"/>
  <c r="J124" i="541" s="1"/>
  <c r="F78" i="541"/>
  <c r="F78" i="531" s="1"/>
  <c r="J83" i="540"/>
  <c r="N83" i="540"/>
  <c r="N54" i="540"/>
  <c r="I117" i="540"/>
  <c r="K117" i="532" s="1"/>
  <c r="K117" i="535" s="1"/>
  <c r="P105" i="540"/>
  <c r="M93" i="540"/>
  <c r="I93" i="540"/>
  <c r="K93" i="532" s="1"/>
  <c r="K93" i="535" s="1"/>
  <c r="B78" i="540"/>
  <c r="N75" i="540"/>
  <c r="I96" i="540"/>
  <c r="K96" i="532" s="1"/>
  <c r="K96" i="535" s="1"/>
  <c r="J96" i="540"/>
  <c r="N86" i="540"/>
  <c r="I105" i="540"/>
  <c r="K105" i="532" s="1"/>
  <c r="K105" i="535" s="1"/>
  <c r="K93" i="540"/>
  <c r="G93" i="541" s="1"/>
  <c r="J93" i="540"/>
  <c r="M89" i="540"/>
  <c r="N89" i="540"/>
  <c r="O41" i="540"/>
  <c r="B108" i="540"/>
  <c r="M91" i="540"/>
  <c r="B121" i="540"/>
  <c r="P94" i="540"/>
  <c r="K94" i="540"/>
  <c r="G94" i="541" s="1"/>
  <c r="F111" i="541"/>
  <c r="M111" i="541" s="1"/>
  <c r="F77" i="541"/>
  <c r="N78" i="540"/>
  <c r="I83" i="540"/>
  <c r="K83" i="532" s="1"/>
  <c r="K83" i="535" s="1"/>
  <c r="F117" i="541"/>
  <c r="F117" i="531" s="1"/>
  <c r="O53" i="540"/>
  <c r="M71" i="540"/>
  <c r="F46" i="541"/>
  <c r="L46" i="541" s="1"/>
  <c r="F49" i="541"/>
  <c r="B49" i="541" s="1"/>
  <c r="B86" i="540"/>
  <c r="I67" i="540"/>
  <c r="K67" i="532" s="1"/>
  <c r="K67" i="535" s="1"/>
  <c r="I43" i="540"/>
  <c r="K43" i="532" s="1"/>
  <c r="K43" i="535" s="1"/>
  <c r="J78" i="540"/>
  <c r="O54" i="540"/>
  <c r="P86" i="540"/>
  <c r="B85" i="540"/>
  <c r="J45" i="540"/>
  <c r="P67" i="540"/>
  <c r="K115" i="540"/>
  <c r="G115" i="541" s="1"/>
  <c r="I54" i="540"/>
  <c r="K54" i="532" s="1"/>
  <c r="K54" i="535" s="1"/>
  <c r="F86" i="541"/>
  <c r="L86" i="541" s="1"/>
  <c r="O67" i="540"/>
  <c r="M54" i="540"/>
  <c r="P90" i="540"/>
  <c r="J86" i="540"/>
  <c r="F85" i="541"/>
  <c r="O45" i="540"/>
  <c r="J67" i="540"/>
  <c r="F115" i="541"/>
  <c r="B115" i="541" s="1"/>
  <c r="O78" i="540"/>
  <c r="K54" i="540"/>
  <c r="G54" i="541" s="1"/>
  <c r="N90" i="540"/>
  <c r="F67" i="541"/>
  <c r="B67" i="541" s="1"/>
  <c r="F90" i="541"/>
  <c r="K86" i="540"/>
  <c r="G86" i="541" s="1"/>
  <c r="I85" i="540"/>
  <c r="K85" i="532" s="1"/>
  <c r="K85" i="535" s="1"/>
  <c r="P45" i="540"/>
  <c r="O88" i="540"/>
  <c r="B54" i="540"/>
  <c r="B90" i="540"/>
  <c r="K85" i="540"/>
  <c r="G85" i="541" s="1"/>
  <c r="I88" i="540"/>
  <c r="K88" i="532" s="1"/>
  <c r="K88" i="535" s="1"/>
  <c r="F54" i="541"/>
  <c r="K90" i="540"/>
  <c r="G90" i="541" s="1"/>
  <c r="M85" i="540"/>
  <c r="N88" i="540"/>
  <c r="J85" i="540"/>
  <c r="N64" i="540"/>
  <c r="F88" i="541"/>
  <c r="M88" i="541" s="1"/>
  <c r="J118" i="540"/>
  <c r="P85" i="540"/>
  <c r="M48" i="540"/>
  <c r="B88" i="540"/>
  <c r="J48" i="540"/>
  <c r="K88" i="540"/>
  <c r="G88" i="541" s="1"/>
  <c r="M103" i="540"/>
  <c r="B48" i="540"/>
  <c r="P88" i="540"/>
  <c r="P124" i="540"/>
  <c r="I102" i="540"/>
  <c r="K102" i="532" s="1"/>
  <c r="K102" i="535" s="1"/>
  <c r="K67" i="540"/>
  <c r="G67" i="541" s="1"/>
  <c r="K95" i="540"/>
  <c r="G95" i="541" s="1"/>
  <c r="B124" i="540"/>
  <c r="K102" i="540"/>
  <c r="G102" i="541" s="1"/>
  <c r="O107" i="540"/>
  <c r="B67" i="540"/>
  <c r="I107" i="540"/>
  <c r="K107" i="532" s="1"/>
  <c r="K107" i="535" s="1"/>
  <c r="M98" i="540"/>
  <c r="M78" i="540"/>
  <c r="I49" i="540"/>
  <c r="K49" i="532" s="1"/>
  <c r="F64" i="541"/>
  <c r="B64" i="541" s="1"/>
  <c r="M94" i="540"/>
  <c r="P98" i="540"/>
  <c r="K74" i="540"/>
  <c r="G74" i="541" s="1"/>
  <c r="J130" i="540"/>
  <c r="N92" i="540"/>
  <c r="B71" i="540"/>
  <c r="K121" i="540"/>
  <c r="G121" i="541" s="1"/>
  <c r="K66" i="540"/>
  <c r="G66" i="541" s="1"/>
  <c r="M92" i="540"/>
  <c r="P71" i="540"/>
  <c r="M107" i="540"/>
  <c r="O71" i="540"/>
  <c r="F121" i="541"/>
  <c r="O121" i="541" s="1"/>
  <c r="I44" i="540"/>
  <c r="K44" i="532" s="1"/>
  <c r="K44" i="535" s="1"/>
  <c r="J71" i="540"/>
  <c r="J90" i="540"/>
  <c r="K44" i="540"/>
  <c r="G44" i="541" s="1"/>
  <c r="I90" i="540"/>
  <c r="K90" i="532" s="1"/>
  <c r="K90" i="535" s="1"/>
  <c r="J44" i="540"/>
  <c r="B65" i="540"/>
  <c r="K117" i="540"/>
  <c r="G117" i="541" s="1"/>
  <c r="P44" i="540"/>
  <c r="O117" i="540"/>
  <c r="J117" i="540"/>
  <c r="I45" i="540"/>
  <c r="K45" i="532" s="1"/>
  <c r="K45" i="535" s="1"/>
  <c r="F122" i="541"/>
  <c r="F122" i="531" s="1"/>
  <c r="M66" i="540"/>
  <c r="M115" i="540"/>
  <c r="I115" i="540"/>
  <c r="K115" i="532" s="1"/>
  <c r="K115" i="535" s="1"/>
  <c r="N124" i="540"/>
  <c r="J115" i="540"/>
  <c r="F102" i="541"/>
  <c r="F102" i="531" s="1"/>
  <c r="J106" i="540"/>
  <c r="B115" i="540"/>
  <c r="P102" i="540"/>
  <c r="N106" i="540"/>
  <c r="O102" i="540"/>
  <c r="M102" i="540"/>
  <c r="K48" i="540"/>
  <c r="G48" i="541" s="1"/>
  <c r="P48" i="540"/>
  <c r="F45" i="541"/>
  <c r="B45" i="541" s="1"/>
  <c r="F48" i="541"/>
  <c r="O48" i="541" s="1"/>
  <c r="K104" i="540"/>
  <c r="G104" i="541" s="1"/>
  <c r="F130" i="541"/>
  <c r="N130" i="541" s="1"/>
  <c r="K107" i="540"/>
  <c r="G107" i="541" s="1"/>
  <c r="B45" i="540"/>
  <c r="O48" i="540"/>
  <c r="B104" i="540"/>
  <c r="M95" i="540"/>
  <c r="O115" i="540"/>
  <c r="P66" i="540"/>
  <c r="N107" i="540"/>
  <c r="K72" i="540"/>
  <c r="G72" i="541" s="1"/>
  <c r="M72" i="540"/>
  <c r="F107" i="541"/>
  <c r="N45" i="540"/>
  <c r="N48" i="540"/>
  <c r="I72" i="540"/>
  <c r="K72" i="532" s="1"/>
  <c r="K72" i="535" s="1"/>
  <c r="B66" i="540"/>
  <c r="F47" i="541"/>
  <c r="N102" i="540"/>
  <c r="P72" i="540"/>
  <c r="O66" i="540"/>
  <c r="M47" i="540"/>
  <c r="B102" i="540"/>
  <c r="B72" i="540"/>
  <c r="P57" i="540"/>
  <c r="I47" i="540"/>
  <c r="K47" i="532" s="1"/>
  <c r="K47" i="535" s="1"/>
  <c r="P64" i="540"/>
  <c r="O122" i="540"/>
  <c r="J72" i="540"/>
  <c r="J43" i="540"/>
  <c r="I57" i="540"/>
  <c r="K57" i="532" s="1"/>
  <c r="K57" i="535" s="1"/>
  <c r="I66" i="540"/>
  <c r="K66" i="532" s="1"/>
  <c r="K66" i="535" s="1"/>
  <c r="N47" i="540"/>
  <c r="J47" i="540"/>
  <c r="B61" i="540"/>
  <c r="O60" i="540"/>
  <c r="B122" i="540"/>
  <c r="P79" i="540"/>
  <c r="O124" i="540"/>
  <c r="P47" i="540"/>
  <c r="K60" i="540"/>
  <c r="G60" i="541" s="1"/>
  <c r="J79" i="540"/>
  <c r="K47" i="540"/>
  <c r="G47" i="541" s="1"/>
  <c r="F106" i="541"/>
  <c r="B106" i="541" s="1"/>
  <c r="K103" i="540"/>
  <c r="G103" i="541" s="1"/>
  <c r="P115" i="540"/>
  <c r="P130" i="540"/>
  <c r="J107" i="540"/>
  <c r="M106" i="540"/>
  <c r="O104" i="540"/>
  <c r="K46" i="540"/>
  <c r="G46" i="541" s="1"/>
  <c r="K130" i="540"/>
  <c r="G130" i="541" s="1"/>
  <c r="J62" i="540"/>
  <c r="F123" i="541"/>
  <c r="M123" i="541" s="1"/>
  <c r="J64" i="540"/>
  <c r="J95" i="540"/>
  <c r="F79" i="541"/>
  <c r="K57" i="540"/>
  <c r="G57" i="541" s="1"/>
  <c r="B64" i="540"/>
  <c r="B95" i="540"/>
  <c r="M57" i="540"/>
  <c r="J42" i="540"/>
  <c r="B60" i="540"/>
  <c r="I46" i="540"/>
  <c r="K46" i="532" s="1"/>
  <c r="K46" i="535" s="1"/>
  <c r="O65" i="540"/>
  <c r="N46" i="540"/>
  <c r="J65" i="540"/>
  <c r="J49" i="540"/>
  <c r="M62" i="540"/>
  <c r="F65" i="541"/>
  <c r="B65" i="541" s="1"/>
  <c r="M64" i="540"/>
  <c r="O46" i="540"/>
  <c r="M79" i="540"/>
  <c r="I62" i="540"/>
  <c r="K62" i="532" s="1"/>
  <c r="K62" i="535" s="1"/>
  <c r="J46" i="540"/>
  <c r="I79" i="540"/>
  <c r="K79" i="532" s="1"/>
  <c r="K79" i="535" s="1"/>
  <c r="J57" i="540"/>
  <c r="F62" i="541"/>
  <c r="P129" i="540"/>
  <c r="J98" i="540"/>
  <c r="M63" i="540"/>
  <c r="F43" i="541"/>
  <c r="M43" i="541" s="1"/>
  <c r="B49" i="540"/>
  <c r="K124" i="540"/>
  <c r="G124" i="541" s="1"/>
  <c r="B63" i="540"/>
  <c r="K129" i="540"/>
  <c r="G129" i="541" s="1"/>
  <c r="I71" i="540"/>
  <c r="K71" i="532" s="1"/>
  <c r="K71" i="535" s="1"/>
  <c r="N98" i="540"/>
  <c r="K63" i="540"/>
  <c r="G63" i="541" s="1"/>
  <c r="P46" i="540"/>
  <c r="M43" i="540"/>
  <c r="N49" i="540"/>
  <c r="B130" i="540"/>
  <c r="J124" i="540"/>
  <c r="P119" i="540"/>
  <c r="F87" i="541"/>
  <c r="N87" i="541" s="1"/>
  <c r="N129" i="540"/>
  <c r="M70" i="540"/>
  <c r="P91" i="540"/>
  <c r="F98" i="541"/>
  <c r="O98" i="541" s="1"/>
  <c r="O63" i="540"/>
  <c r="B43" i="540"/>
  <c r="I124" i="540"/>
  <c r="K124" i="532" s="1"/>
  <c r="K124" i="535" s="1"/>
  <c r="K119" i="540"/>
  <c r="G119" i="541" s="1"/>
  <c r="P70" i="540"/>
  <c r="M109" i="540"/>
  <c r="B119" i="540"/>
  <c r="K53" i="540"/>
  <c r="G53" i="541" s="1"/>
  <c r="K87" i="540"/>
  <c r="G87" i="541" s="1"/>
  <c r="J129" i="540"/>
  <c r="F70" i="541"/>
  <c r="N70" i="541" s="1"/>
  <c r="K91" i="540"/>
  <c r="G91" i="541" s="1"/>
  <c r="P103" i="540"/>
  <c r="N43" i="540"/>
  <c r="P109" i="540"/>
  <c r="M119" i="540"/>
  <c r="N87" i="540"/>
  <c r="O129" i="540"/>
  <c r="N56" i="540"/>
  <c r="N109" i="540"/>
  <c r="O119" i="540"/>
  <c r="I70" i="540"/>
  <c r="K70" i="532" s="1"/>
  <c r="K70" i="535" s="1"/>
  <c r="O91" i="540"/>
  <c r="I87" i="540"/>
  <c r="K87" i="532" s="1"/>
  <c r="K87" i="535" s="1"/>
  <c r="J92" i="540"/>
  <c r="B129" i="540"/>
  <c r="J70" i="540"/>
  <c r="N91" i="540"/>
  <c r="N121" i="540"/>
  <c r="N103" i="540"/>
  <c r="O43" i="540"/>
  <c r="M56" i="540"/>
  <c r="O109" i="540"/>
  <c r="F74" i="541"/>
  <c r="F74" i="531" s="1"/>
  <c r="J119" i="540"/>
  <c r="N62" i="540"/>
  <c r="P87" i="540"/>
  <c r="I92" i="540"/>
  <c r="K92" i="532" s="1"/>
  <c r="K92" i="535" s="1"/>
  <c r="I129" i="540"/>
  <c r="K129" i="532" s="1"/>
  <c r="K129" i="535" s="1"/>
  <c r="I91" i="540"/>
  <c r="K91" i="532" s="1"/>
  <c r="K91" i="535" s="1"/>
  <c r="O121" i="540"/>
  <c r="J103" i="540"/>
  <c r="P111" i="540"/>
  <c r="P43" i="540"/>
  <c r="B77" i="540"/>
  <c r="B56" i="540"/>
  <c r="I109" i="540"/>
  <c r="K109" i="532" s="1"/>
  <c r="K109" i="535" s="1"/>
  <c r="B74" i="540"/>
  <c r="F119" i="541"/>
  <c r="B119" i="541" s="1"/>
  <c r="K62" i="540"/>
  <c r="G62" i="541" s="1"/>
  <c r="K123" i="540"/>
  <c r="G123" i="541" s="1"/>
  <c r="B87" i="540"/>
  <c r="J91" i="540"/>
  <c r="P53" i="540"/>
  <c r="B103" i="540"/>
  <c r="I111" i="540"/>
  <c r="K111" i="532" s="1"/>
  <c r="K111" i="535" s="1"/>
  <c r="I77" i="540"/>
  <c r="K77" i="532" s="1"/>
  <c r="K77" i="535" s="1"/>
  <c r="J56" i="540"/>
  <c r="K42" i="540"/>
  <c r="G42" i="541" s="1"/>
  <c r="I128" i="540"/>
  <c r="K128" i="532" s="1"/>
  <c r="K128" i="535" s="1"/>
  <c r="N123" i="540"/>
  <c r="M87" i="540"/>
  <c r="F92" i="541"/>
  <c r="M92" i="541" s="1"/>
  <c r="B91" i="540"/>
  <c r="I121" i="540"/>
  <c r="K121" i="532" s="1"/>
  <c r="K121" i="535" s="1"/>
  <c r="B53" i="540"/>
  <c r="O103" i="540"/>
  <c r="K111" i="540"/>
  <c r="G111" i="541" s="1"/>
  <c r="P65" i="540"/>
  <c r="P77" i="540"/>
  <c r="I56" i="540"/>
  <c r="K56" i="532" s="1"/>
  <c r="K56" i="535" s="1"/>
  <c r="N42" i="540"/>
  <c r="O128" i="540"/>
  <c r="B62" i="540"/>
  <c r="N117" i="540"/>
  <c r="B123" i="540"/>
  <c r="N53" i="540"/>
  <c r="F103" i="541"/>
  <c r="L103" i="541" s="1"/>
  <c r="M111" i="540"/>
  <c r="O77" i="540"/>
  <c r="F42" i="541"/>
  <c r="J42" i="541" s="1"/>
  <c r="J128" i="540"/>
  <c r="I123" i="540"/>
  <c r="K123" i="532" s="1"/>
  <c r="K123" i="535" s="1"/>
  <c r="J53" i="540"/>
  <c r="N65" i="540"/>
  <c r="P42" i="540"/>
  <c r="N128" i="540"/>
  <c r="M117" i="540"/>
  <c r="M53" i="540"/>
  <c r="I65" i="540"/>
  <c r="K65" i="532" s="1"/>
  <c r="K65" i="535" s="1"/>
  <c r="O49" i="540"/>
  <c r="M49" i="540"/>
  <c r="N130" i="540"/>
  <c r="O130" i="540"/>
  <c r="K109" i="540"/>
  <c r="G109" i="541" s="1"/>
  <c r="B109" i="540"/>
  <c r="F100" i="541"/>
  <c r="F100" i="531" s="1"/>
  <c r="N101" i="540"/>
  <c r="N68" i="540"/>
  <c r="B82" i="540"/>
  <c r="N73" i="540"/>
  <c r="F81" i="541"/>
  <c r="F81" i="531" s="1"/>
  <c r="P125" i="540"/>
  <c r="K52" i="540"/>
  <c r="G52" i="541" s="1"/>
  <c r="M126" i="540"/>
  <c r="F55" i="541"/>
  <c r="I55" i="541" s="1"/>
  <c r="J110" i="540"/>
  <c r="I58" i="540"/>
  <c r="K58" i="532" s="1"/>
  <c r="K58" i="535" s="1"/>
  <c r="N84" i="540"/>
  <c r="P76" i="540"/>
  <c r="J73" i="540"/>
  <c r="K81" i="540"/>
  <c r="G81" i="541" s="1"/>
  <c r="J52" i="540"/>
  <c r="O114" i="540"/>
  <c r="B120" i="540"/>
  <c r="F68" i="541"/>
  <c r="O68" i="541" s="1"/>
  <c r="M99" i="540"/>
  <c r="I76" i="540"/>
  <c r="K76" i="532" s="1"/>
  <c r="K76" i="535" s="1"/>
  <c r="N82" i="540"/>
  <c r="P69" i="540"/>
  <c r="P110" i="540"/>
  <c r="J101" i="540"/>
  <c r="B125" i="540"/>
  <c r="M80" i="540"/>
  <c r="P81" i="540"/>
  <c r="N97" i="540"/>
  <c r="I114" i="540"/>
  <c r="K114" i="532" s="1"/>
  <c r="K114" i="535" s="1"/>
  <c r="M120" i="540"/>
  <c r="F51" i="541"/>
  <c r="F51" i="531" s="1"/>
  <c r="I99" i="540"/>
  <c r="K99" i="532" s="1"/>
  <c r="K99" i="535" s="1"/>
  <c r="J76" i="540"/>
  <c r="M113" i="540"/>
  <c r="J69" i="540"/>
  <c r="P50" i="540"/>
  <c r="K58" i="540"/>
  <c r="G58" i="541" s="1"/>
  <c r="F80" i="541"/>
  <c r="M80" i="541" s="1"/>
  <c r="P52" i="540"/>
  <c r="J97" i="540"/>
  <c r="F114" i="541"/>
  <c r="L114" i="541" s="1"/>
  <c r="I51" i="540"/>
  <c r="K51" i="532" s="1"/>
  <c r="K51" i="535" s="1"/>
  <c r="J126" i="540"/>
  <c r="F84" i="541"/>
  <c r="I84" i="541" s="1"/>
  <c r="O82" i="540"/>
  <c r="I55" i="540"/>
  <c r="K55" i="532" s="1"/>
  <c r="K55" i="535" s="1"/>
  <c r="N113" i="540"/>
  <c r="J100" i="540"/>
  <c r="F50" i="541"/>
  <c r="L50" i="541" s="1"/>
  <c r="K73" i="540"/>
  <c r="G73" i="541" s="1"/>
  <c r="F73" i="541"/>
  <c r="F73" i="531" s="1"/>
  <c r="O58" i="540"/>
  <c r="B58" i="540"/>
  <c r="N80" i="540"/>
  <c r="J80" i="540"/>
  <c r="B81" i="540"/>
  <c r="M81" i="540"/>
  <c r="M52" i="540"/>
  <c r="I52" i="540"/>
  <c r="K52" i="532" s="1"/>
  <c r="K52" i="535" s="1"/>
  <c r="M97" i="540"/>
  <c r="I97" i="540"/>
  <c r="K97" i="532" s="1"/>
  <c r="K97" i="535" s="1"/>
  <c r="F97" i="541"/>
  <c r="I97" i="541" s="1"/>
  <c r="P114" i="540"/>
  <c r="N114" i="540"/>
  <c r="O120" i="540"/>
  <c r="I120" i="540"/>
  <c r="K120" i="532" s="1"/>
  <c r="K120" i="535" s="1"/>
  <c r="F120" i="541"/>
  <c r="F120" i="531" s="1"/>
  <c r="N51" i="540"/>
  <c r="O51" i="540"/>
  <c r="M51" i="540"/>
  <c r="I68" i="540"/>
  <c r="K68" i="532" s="1"/>
  <c r="K68" i="535" s="1"/>
  <c r="K68" i="540"/>
  <c r="G68" i="541" s="1"/>
  <c r="B68" i="540"/>
  <c r="P126" i="540"/>
  <c r="N126" i="540"/>
  <c r="F126" i="541"/>
  <c r="I126" i="541" s="1"/>
  <c r="K99" i="540"/>
  <c r="G99" i="541" s="1"/>
  <c r="N99" i="540"/>
  <c r="F99" i="541"/>
  <c r="J99" i="541" s="1"/>
  <c r="I84" i="540"/>
  <c r="K84" i="532" s="1"/>
  <c r="K84" i="535" s="1"/>
  <c r="B84" i="540"/>
  <c r="K84" i="540"/>
  <c r="G84" i="541" s="1"/>
  <c r="M76" i="540"/>
  <c r="N76" i="540"/>
  <c r="I82" i="540"/>
  <c r="K82" i="532" s="1"/>
  <c r="K82" i="535" s="1"/>
  <c r="P82" i="540"/>
  <c r="B55" i="540"/>
  <c r="M55" i="540"/>
  <c r="K113" i="540"/>
  <c r="G113" i="541" s="1"/>
  <c r="I113" i="540"/>
  <c r="K113" i="532" s="1"/>
  <c r="K113" i="535" s="1"/>
  <c r="O69" i="540"/>
  <c r="F69" i="541"/>
  <c r="B69" i="541" s="1"/>
  <c r="N110" i="540"/>
  <c r="M110" i="540"/>
  <c r="I100" i="540"/>
  <c r="K100" i="532" s="1"/>
  <c r="K100" i="535" s="1"/>
  <c r="M100" i="540"/>
  <c r="M101" i="540"/>
  <c r="F101" i="541"/>
  <c r="L101" i="541" s="1"/>
  <c r="M50" i="540"/>
  <c r="I50" i="540"/>
  <c r="K50" i="532" s="1"/>
  <c r="K50" i="535" s="1"/>
  <c r="K125" i="540"/>
  <c r="G125" i="541" s="1"/>
  <c r="O125" i="540"/>
  <c r="N59" i="540"/>
  <c r="K59" i="540"/>
  <c r="G59" i="541" s="1"/>
  <c r="P73" i="540"/>
  <c r="I73" i="540"/>
  <c r="K73" i="532" s="1"/>
  <c r="K73" i="535" s="1"/>
  <c r="M73" i="540"/>
  <c r="J123" i="540"/>
  <c r="O123" i="540"/>
  <c r="P58" i="540"/>
  <c r="N58" i="540"/>
  <c r="J58" i="540"/>
  <c r="O116" i="540"/>
  <c r="B116" i="540"/>
  <c r="O80" i="540"/>
  <c r="P80" i="540"/>
  <c r="B80" i="540"/>
  <c r="P127" i="540"/>
  <c r="M127" i="540"/>
  <c r="O61" i="540"/>
  <c r="M61" i="540"/>
  <c r="O81" i="540"/>
  <c r="J81" i="540"/>
  <c r="M44" i="540"/>
  <c r="O44" i="540"/>
  <c r="N52" i="540"/>
  <c r="B52" i="540"/>
  <c r="K97" i="540"/>
  <c r="G97" i="541" s="1"/>
  <c r="O97" i="540"/>
  <c r="P60" i="540"/>
  <c r="I60" i="540"/>
  <c r="K60" i="532" s="1"/>
  <c r="K60" i="535" s="1"/>
  <c r="J60" i="540"/>
  <c r="K114" i="540"/>
  <c r="G114" i="541" s="1"/>
  <c r="B114" i="540"/>
  <c r="I106" i="540"/>
  <c r="K106" i="532" s="1"/>
  <c r="K106" i="535" s="1"/>
  <c r="B106" i="540"/>
  <c r="K120" i="540"/>
  <c r="G120" i="541" s="1"/>
  <c r="P120" i="540"/>
  <c r="K70" i="540"/>
  <c r="G70" i="541" s="1"/>
  <c r="B70" i="540"/>
  <c r="B51" i="540"/>
  <c r="K51" i="540"/>
  <c r="G51" i="541" s="1"/>
  <c r="I122" i="540"/>
  <c r="K122" i="532" s="1"/>
  <c r="K122" i="535" s="1"/>
  <c r="K122" i="540"/>
  <c r="G122" i="541" s="1"/>
  <c r="P68" i="540"/>
  <c r="O68" i="540"/>
  <c r="I112" i="540"/>
  <c r="K112" i="532" s="1"/>
  <c r="K112" i="535" s="1"/>
  <c r="N112" i="540"/>
  <c r="K126" i="540"/>
  <c r="G126" i="541" s="1"/>
  <c r="B126" i="540"/>
  <c r="I98" i="540"/>
  <c r="K98" i="532" s="1"/>
  <c r="K98" i="535" s="1"/>
  <c r="B98" i="540"/>
  <c r="O99" i="540"/>
  <c r="J99" i="540"/>
  <c r="N104" i="540"/>
  <c r="J104" i="540"/>
  <c r="O84" i="540"/>
  <c r="P84" i="540"/>
  <c r="I63" i="540"/>
  <c r="K63" i="532" s="1"/>
  <c r="K63" i="535" s="1"/>
  <c r="J63" i="540"/>
  <c r="O76" i="540"/>
  <c r="B76" i="540"/>
  <c r="O95" i="540"/>
  <c r="I95" i="540"/>
  <c r="K95" i="532" s="1"/>
  <c r="K95" i="535" s="1"/>
  <c r="M82" i="540"/>
  <c r="J82" i="540"/>
  <c r="O55" i="540"/>
  <c r="N55" i="540"/>
  <c r="K55" i="540"/>
  <c r="G55" i="541" s="1"/>
  <c r="N79" i="540"/>
  <c r="K79" i="540"/>
  <c r="G79" i="541" s="1"/>
  <c r="B113" i="540"/>
  <c r="O113" i="540"/>
  <c r="F113" i="541"/>
  <c r="L113" i="541" s="1"/>
  <c r="F57" i="541"/>
  <c r="J57" i="541" s="1"/>
  <c r="B57" i="540"/>
  <c r="B69" i="540"/>
  <c r="N69" i="540"/>
  <c r="M69" i="540"/>
  <c r="K56" i="540"/>
  <c r="G56" i="541" s="1"/>
  <c r="O56" i="540"/>
  <c r="K110" i="540"/>
  <c r="G110" i="541" s="1"/>
  <c r="B110" i="540"/>
  <c r="F110" i="541"/>
  <c r="I110" i="541" s="1"/>
  <c r="M42" i="540"/>
  <c r="B42" i="540"/>
  <c r="B100" i="540"/>
  <c r="O100" i="540"/>
  <c r="K100" i="540"/>
  <c r="G100" i="541" s="1"/>
  <c r="N74" i="540"/>
  <c r="I74" i="540"/>
  <c r="K74" i="532" s="1"/>
  <c r="K74" i="535" s="1"/>
  <c r="O74" i="540"/>
  <c r="P101" i="540"/>
  <c r="B101" i="540"/>
  <c r="K128" i="540"/>
  <c r="G128" i="541" s="1"/>
  <c r="M128" i="540"/>
  <c r="F128" i="541"/>
  <c r="J128" i="541" s="1"/>
  <c r="K50" i="540"/>
  <c r="G50" i="541" s="1"/>
  <c r="B50" i="540"/>
  <c r="P118" i="540"/>
  <c r="B118" i="540"/>
  <c r="F118" i="541"/>
  <c r="L118" i="541" s="1"/>
  <c r="N125" i="540"/>
  <c r="I125" i="540"/>
  <c r="K125" i="532" s="1"/>
  <c r="K125" i="535" s="1"/>
  <c r="F32" i="540"/>
  <c r="M32" i="540" s="1"/>
  <c r="O90" i="540"/>
  <c r="J59" i="540"/>
  <c r="B73" i="540"/>
  <c r="F96" i="541"/>
  <c r="L96" i="541" s="1"/>
  <c r="P123" i="540"/>
  <c r="M58" i="540"/>
  <c r="N105" i="540"/>
  <c r="K116" i="540"/>
  <c r="G116" i="541" s="1"/>
  <c r="K80" i="540"/>
  <c r="G80" i="541" s="1"/>
  <c r="N93" i="540"/>
  <c r="K127" i="540"/>
  <c r="G127" i="541" s="1"/>
  <c r="O64" i="540"/>
  <c r="I61" i="540"/>
  <c r="K61" i="532" s="1"/>
  <c r="K61" i="535" s="1"/>
  <c r="N61" i="540"/>
  <c r="I81" i="540"/>
  <c r="K81" i="532" s="1"/>
  <c r="K81" i="535" s="1"/>
  <c r="P107" i="540"/>
  <c r="N44" i="540"/>
  <c r="F44" i="541"/>
  <c r="L44" i="541" s="1"/>
  <c r="O52" i="540"/>
  <c r="P97" i="540"/>
  <c r="M60" i="540"/>
  <c r="J114" i="540"/>
  <c r="B92" i="540"/>
  <c r="O92" i="540"/>
  <c r="O106" i="540"/>
  <c r="J120" i="540"/>
  <c r="N70" i="540"/>
  <c r="J51" i="540"/>
  <c r="N71" i="540"/>
  <c r="K71" i="540"/>
  <c r="G71" i="541" s="1"/>
  <c r="P122" i="540"/>
  <c r="M68" i="540"/>
  <c r="O108" i="540"/>
  <c r="P112" i="540"/>
  <c r="O126" i="540"/>
  <c r="N72" i="540"/>
  <c r="O72" i="540"/>
  <c r="O98" i="540"/>
  <c r="P99" i="540"/>
  <c r="M121" i="540"/>
  <c r="I104" i="540"/>
  <c r="K104" i="532" s="1"/>
  <c r="K104" i="535" s="1"/>
  <c r="F104" i="541"/>
  <c r="I104" i="541" s="1"/>
  <c r="M84" i="540"/>
  <c r="I53" i="540"/>
  <c r="K53" i="532" s="1"/>
  <c r="K53" i="535" s="1"/>
  <c r="N63" i="540"/>
  <c r="P63" i="540"/>
  <c r="K76" i="540"/>
  <c r="G76" i="541" s="1"/>
  <c r="M46" i="540"/>
  <c r="P95" i="540"/>
  <c r="N95" i="540"/>
  <c r="F82" i="541"/>
  <c r="L82" i="541" s="1"/>
  <c r="P55" i="540"/>
  <c r="K65" i="540"/>
  <c r="G65" i="541" s="1"/>
  <c r="B79" i="540"/>
  <c r="P113" i="540"/>
  <c r="P49" i="540"/>
  <c r="O57" i="540"/>
  <c r="I69" i="540"/>
  <c r="K69" i="532" s="1"/>
  <c r="K69" i="535" s="1"/>
  <c r="I130" i="540"/>
  <c r="K130" i="532" s="1"/>
  <c r="K130" i="535" s="1"/>
  <c r="P56" i="540"/>
  <c r="O110" i="540"/>
  <c r="J109" i="540"/>
  <c r="I42" i="540"/>
  <c r="K42" i="532" s="1"/>
  <c r="K42" i="535" s="1"/>
  <c r="P100" i="540"/>
  <c r="K78" i="540"/>
  <c r="G78" i="541" s="1"/>
  <c r="B47" i="540"/>
  <c r="P74" i="540"/>
  <c r="K101" i="540"/>
  <c r="G101" i="541" s="1"/>
  <c r="I101" i="540"/>
  <c r="K101" i="532" s="1"/>
  <c r="K101" i="535" s="1"/>
  <c r="N119" i="540"/>
  <c r="B128" i="540"/>
  <c r="O50" i="540"/>
  <c r="N50" i="540"/>
  <c r="P62" i="540"/>
  <c r="O118" i="540"/>
  <c r="M125" i="540"/>
  <c r="J125" i="540"/>
  <c r="P117" i="540"/>
  <c r="L57" i="528"/>
  <c r="O57" i="528" s="1"/>
  <c r="R57" i="528" s="1"/>
  <c r="U57" i="528" s="1"/>
  <c r="O86" i="541"/>
  <c r="B86" i="541"/>
  <c r="F105" i="531"/>
  <c r="B105" i="541"/>
  <c r="N105" i="541"/>
  <c r="L105" i="541"/>
  <c r="I105" i="541"/>
  <c r="O105" i="541"/>
  <c r="M105" i="541"/>
  <c r="J105" i="541"/>
  <c r="F107" i="531"/>
  <c r="N107" i="541"/>
  <c r="L107" i="541"/>
  <c r="J107" i="541"/>
  <c r="M107" i="541"/>
  <c r="O107" i="541"/>
  <c r="B107" i="541"/>
  <c r="I107" i="541"/>
  <c r="N89" i="541"/>
  <c r="J89" i="541"/>
  <c r="F129" i="531"/>
  <c r="M129" i="541"/>
  <c r="B129" i="541"/>
  <c r="O129" i="541"/>
  <c r="L129" i="541"/>
  <c r="N129" i="541"/>
  <c r="J129" i="541"/>
  <c r="I129" i="541"/>
  <c r="N67" i="541"/>
  <c r="M67" i="541"/>
  <c r="F108" i="531"/>
  <c r="O108" i="541"/>
  <c r="J108" i="541"/>
  <c r="I108" i="541"/>
  <c r="N108" i="541"/>
  <c r="M108" i="541"/>
  <c r="B108" i="541"/>
  <c r="L108" i="541"/>
  <c r="F121" i="531"/>
  <c r="I121" i="541"/>
  <c r="B121" i="541"/>
  <c r="J121" i="541"/>
  <c r="F46" i="531"/>
  <c r="N46" i="541"/>
  <c r="I46" i="541"/>
  <c r="J46" i="541"/>
  <c r="N128" i="541"/>
  <c r="F75" i="531"/>
  <c r="N75" i="541"/>
  <c r="O75" i="541"/>
  <c r="I75" i="541"/>
  <c r="J75" i="541"/>
  <c r="M75" i="541"/>
  <c r="B75" i="541"/>
  <c r="L75" i="541"/>
  <c r="F58" i="531"/>
  <c r="N58" i="541"/>
  <c r="O58" i="541"/>
  <c r="I58" i="541"/>
  <c r="J58" i="541"/>
  <c r="M58" i="541"/>
  <c r="B58" i="541"/>
  <c r="L58" i="541"/>
  <c r="F127" i="531"/>
  <c r="I127" i="541"/>
  <c r="J127" i="541"/>
  <c r="O127" i="541"/>
  <c r="N127" i="541"/>
  <c r="B127" i="541"/>
  <c r="M127" i="541"/>
  <c r="L127" i="541"/>
  <c r="F61" i="531"/>
  <c r="B61" i="541"/>
  <c r="L61" i="541"/>
  <c r="N61" i="541"/>
  <c r="O61" i="541"/>
  <c r="I61" i="541"/>
  <c r="J61" i="541"/>
  <c r="M61" i="541"/>
  <c r="F52" i="531"/>
  <c r="J52" i="541"/>
  <c r="N52" i="541"/>
  <c r="I52" i="541"/>
  <c r="M52" i="541"/>
  <c r="O52" i="541"/>
  <c r="B52" i="541"/>
  <c r="L52" i="541"/>
  <c r="F45" i="531"/>
  <c r="N45" i="541"/>
  <c r="M45" i="541"/>
  <c r="J45" i="541"/>
  <c r="F71" i="531"/>
  <c r="M71" i="541"/>
  <c r="B71" i="541"/>
  <c r="L71" i="541"/>
  <c r="N71" i="541"/>
  <c r="O71" i="541"/>
  <c r="J71" i="541"/>
  <c r="I71" i="541"/>
  <c r="F91" i="531"/>
  <c r="O91" i="541"/>
  <c r="N91" i="541"/>
  <c r="J91" i="541"/>
  <c r="M91" i="541"/>
  <c r="I91" i="541"/>
  <c r="B91" i="541"/>
  <c r="L91" i="541"/>
  <c r="F112" i="531"/>
  <c r="M112" i="541"/>
  <c r="L112" i="541"/>
  <c r="B112" i="541"/>
  <c r="J112" i="541"/>
  <c r="O112" i="541"/>
  <c r="N112" i="541"/>
  <c r="I112" i="541"/>
  <c r="F72" i="531"/>
  <c r="M72" i="541"/>
  <c r="B72" i="541"/>
  <c r="L72" i="541"/>
  <c r="I72" i="541"/>
  <c r="O72" i="541"/>
  <c r="N72" i="541"/>
  <c r="J72" i="541"/>
  <c r="F53" i="531"/>
  <c r="B53" i="541"/>
  <c r="L53" i="541"/>
  <c r="I53" i="541"/>
  <c r="J53" i="541"/>
  <c r="O53" i="541"/>
  <c r="N53" i="541"/>
  <c r="M53" i="541"/>
  <c r="F63" i="531"/>
  <c r="M63" i="541"/>
  <c r="O63" i="541"/>
  <c r="L63" i="541"/>
  <c r="N63" i="541"/>
  <c r="J63" i="541"/>
  <c r="I63" i="541"/>
  <c r="B63" i="541"/>
  <c r="F76" i="531"/>
  <c r="O76" i="541"/>
  <c r="I76" i="541"/>
  <c r="J76" i="541"/>
  <c r="M76" i="541"/>
  <c r="B76" i="541"/>
  <c r="L76" i="541"/>
  <c r="N76" i="541"/>
  <c r="F95" i="531"/>
  <c r="O95" i="541"/>
  <c r="J95" i="541"/>
  <c r="I95" i="541"/>
  <c r="N95" i="541"/>
  <c r="L95" i="541"/>
  <c r="M95" i="541"/>
  <c r="B95" i="541"/>
  <c r="F43" i="531"/>
  <c r="N43" i="541"/>
  <c r="O43" i="541"/>
  <c r="L43" i="541"/>
  <c r="I43" i="541"/>
  <c r="J43" i="541"/>
  <c r="B43" i="541"/>
  <c r="M115" i="541"/>
  <c r="N115" i="541"/>
  <c r="F77" i="531"/>
  <c r="B77" i="541"/>
  <c r="L77" i="541"/>
  <c r="N77" i="541"/>
  <c r="O77" i="541"/>
  <c r="I77" i="541"/>
  <c r="J77" i="541"/>
  <c r="M77" i="541"/>
  <c r="F56" i="531"/>
  <c r="M56" i="541"/>
  <c r="B56" i="541"/>
  <c r="L56" i="541"/>
  <c r="I56" i="541"/>
  <c r="O56" i="541"/>
  <c r="N56" i="541"/>
  <c r="J56" i="541"/>
  <c r="F109" i="531"/>
  <c r="L109" i="541"/>
  <c r="O109" i="541"/>
  <c r="N109" i="541"/>
  <c r="J109" i="541"/>
  <c r="M109" i="541"/>
  <c r="I109" i="541"/>
  <c r="B109" i="541"/>
  <c r="F124" i="531"/>
  <c r="I124" i="541"/>
  <c r="L124" i="541"/>
  <c r="M124" i="541"/>
  <c r="F125" i="531"/>
  <c r="J125" i="541"/>
  <c r="N125" i="541"/>
  <c r="O125" i="541"/>
  <c r="B125" i="541"/>
  <c r="M125" i="541"/>
  <c r="I125" i="541"/>
  <c r="L125" i="541"/>
  <c r="F59" i="531"/>
  <c r="M59" i="541"/>
  <c r="B59" i="541"/>
  <c r="J59" i="541"/>
  <c r="L59" i="541"/>
  <c r="I59" i="541"/>
  <c r="N59" i="541"/>
  <c r="O59" i="541"/>
  <c r="F85" i="531"/>
  <c r="N85" i="541"/>
  <c r="B85" i="541"/>
  <c r="L85" i="541"/>
  <c r="I85" i="541"/>
  <c r="O85" i="541"/>
  <c r="J85" i="541"/>
  <c r="M85" i="541"/>
  <c r="F93" i="531"/>
  <c r="N93" i="541"/>
  <c r="L93" i="541"/>
  <c r="I93" i="541"/>
  <c r="O93" i="541"/>
  <c r="M93" i="541"/>
  <c r="B93" i="541"/>
  <c r="J93" i="541"/>
  <c r="F64" i="531"/>
  <c r="M64" i="541"/>
  <c r="L64" i="541"/>
  <c r="N64" i="541"/>
  <c r="J64" i="541"/>
  <c r="F48" i="531"/>
  <c r="J48" i="541"/>
  <c r="F70" i="531"/>
  <c r="I70" i="541"/>
  <c r="J70" i="541"/>
  <c r="L70" i="541"/>
  <c r="M51" i="541"/>
  <c r="O122" i="541"/>
  <c r="L122" i="541"/>
  <c r="F103" i="531"/>
  <c r="O103" i="541"/>
  <c r="B103" i="541"/>
  <c r="I103" i="541"/>
  <c r="J103" i="541"/>
  <c r="N103" i="541"/>
  <c r="B55" i="541"/>
  <c r="O65" i="541"/>
  <c r="I65" i="541"/>
  <c r="J65" i="541"/>
  <c r="M65" i="541"/>
  <c r="N65" i="541"/>
  <c r="L65" i="541"/>
  <c r="F130" i="531"/>
  <c r="O130" i="541"/>
  <c r="L130" i="541"/>
  <c r="I130" i="541"/>
  <c r="B130" i="541"/>
  <c r="J130" i="541"/>
  <c r="M130" i="541"/>
  <c r="I78" i="541"/>
  <c r="L78" i="541"/>
  <c r="L74" i="541"/>
  <c r="N74" i="541"/>
  <c r="F83" i="531"/>
  <c r="I83" i="541"/>
  <c r="J83" i="541"/>
  <c r="B83" i="541"/>
  <c r="M83" i="541"/>
  <c r="O83" i="541"/>
  <c r="L83" i="541"/>
  <c r="N83" i="541"/>
  <c r="F54" i="531"/>
  <c r="J54" i="541"/>
  <c r="M54" i="541"/>
  <c r="B54" i="541"/>
  <c r="L54" i="541"/>
  <c r="N54" i="541"/>
  <c r="O54" i="541"/>
  <c r="I54" i="541"/>
  <c r="N102" i="541"/>
  <c r="L102" i="541"/>
  <c r="B102" i="541"/>
  <c r="O102" i="541"/>
  <c r="F90" i="531"/>
  <c r="B90" i="541"/>
  <c r="I90" i="541"/>
  <c r="J90" i="541"/>
  <c r="M90" i="541"/>
  <c r="O90" i="541"/>
  <c r="L90" i="541"/>
  <c r="N90" i="541"/>
  <c r="M73" i="541"/>
  <c r="B73" i="541"/>
  <c r="F123" i="531"/>
  <c r="N123" i="541"/>
  <c r="J123" i="541"/>
  <c r="L123" i="541"/>
  <c r="B123" i="541"/>
  <c r="J116" i="541"/>
  <c r="F116" i="531"/>
  <c r="L116" i="541"/>
  <c r="I116" i="541"/>
  <c r="M116" i="541"/>
  <c r="N116" i="541"/>
  <c r="B116" i="541"/>
  <c r="O116" i="541"/>
  <c r="I87" i="541"/>
  <c r="O87" i="541"/>
  <c r="F60" i="531"/>
  <c r="O60" i="541"/>
  <c r="I60" i="541"/>
  <c r="J60" i="541"/>
  <c r="M60" i="541"/>
  <c r="B60" i="541"/>
  <c r="N60" i="541"/>
  <c r="L60" i="541"/>
  <c r="F41" i="531"/>
  <c r="J41" i="541"/>
  <c r="M41" i="541"/>
  <c r="B41" i="541"/>
  <c r="O41" i="541"/>
  <c r="L41" i="541"/>
  <c r="N41" i="541"/>
  <c r="I41" i="541"/>
  <c r="I92" i="541"/>
  <c r="J92" i="541"/>
  <c r="O106" i="541"/>
  <c r="L106" i="541"/>
  <c r="N120" i="541"/>
  <c r="M120" i="541"/>
  <c r="O120" i="541"/>
  <c r="O126" i="541"/>
  <c r="I88" i="541"/>
  <c r="B88" i="541"/>
  <c r="J98" i="541"/>
  <c r="L98" i="541"/>
  <c r="I94" i="541"/>
  <c r="L94" i="541"/>
  <c r="N94" i="541"/>
  <c r="J94" i="541"/>
  <c r="J111" i="541"/>
  <c r="B111" i="541"/>
  <c r="F79" i="531"/>
  <c r="M79" i="541"/>
  <c r="O79" i="541"/>
  <c r="L79" i="541"/>
  <c r="N79" i="541"/>
  <c r="J79" i="541"/>
  <c r="B79" i="541"/>
  <c r="I79" i="541"/>
  <c r="M49" i="541"/>
  <c r="N49" i="541"/>
  <c r="O69" i="541"/>
  <c r="F66" i="531"/>
  <c r="J66" i="541"/>
  <c r="M66" i="541"/>
  <c r="B66" i="541"/>
  <c r="L66" i="541"/>
  <c r="N66" i="541"/>
  <c r="I66" i="541"/>
  <c r="O66" i="541"/>
  <c r="F42" i="531"/>
  <c r="F47" i="531"/>
  <c r="M47" i="541"/>
  <c r="B47" i="541"/>
  <c r="J47" i="541"/>
  <c r="L47" i="541"/>
  <c r="I47" i="541"/>
  <c r="N47" i="541"/>
  <c r="O47" i="541"/>
  <c r="F119" i="531"/>
  <c r="F62" i="531"/>
  <c r="N62" i="541"/>
  <c r="O62" i="541"/>
  <c r="I62" i="541"/>
  <c r="J62" i="541"/>
  <c r="M62" i="541"/>
  <c r="B62" i="541"/>
  <c r="L62" i="541"/>
  <c r="B117" i="541"/>
  <c r="L117" i="541"/>
  <c r="L126" i="528"/>
  <c r="O126" i="528" s="1"/>
  <c r="R126" i="528" s="1"/>
  <c r="U126" i="528" s="1"/>
  <c r="J67" i="532"/>
  <c r="J67" i="535" s="1"/>
  <c r="I67" i="535"/>
  <c r="J123" i="532"/>
  <c r="J123" i="535" s="1"/>
  <c r="I123" i="535"/>
  <c r="J99" i="532"/>
  <c r="J99" i="535" s="1"/>
  <c r="I99" i="535"/>
  <c r="J84" i="532"/>
  <c r="J84" i="535" s="1"/>
  <c r="I84" i="535"/>
  <c r="J81" i="532"/>
  <c r="J81" i="535" s="1"/>
  <c r="I81" i="535"/>
  <c r="J76" i="532"/>
  <c r="J76" i="535" s="1"/>
  <c r="I76" i="535"/>
  <c r="J95" i="532"/>
  <c r="J95" i="535" s="1"/>
  <c r="I95" i="535"/>
  <c r="J82" i="532"/>
  <c r="J82" i="535" s="1"/>
  <c r="I82" i="535"/>
  <c r="J129" i="532"/>
  <c r="J129" i="535" s="1"/>
  <c r="I129" i="535"/>
  <c r="J108" i="532"/>
  <c r="J108" i="535" s="1"/>
  <c r="I108" i="535"/>
  <c r="J53" i="532"/>
  <c r="J53" i="535" s="1"/>
  <c r="I53" i="535"/>
  <c r="J107" i="532"/>
  <c r="J107" i="535" s="1"/>
  <c r="I107" i="535"/>
  <c r="J56" i="532"/>
  <c r="J56" i="535" s="1"/>
  <c r="I56" i="535"/>
  <c r="J54" i="532"/>
  <c r="J54" i="535" s="1"/>
  <c r="I54" i="535"/>
  <c r="J103" i="532"/>
  <c r="J103" i="535" s="1"/>
  <c r="I103" i="535"/>
  <c r="J90" i="532"/>
  <c r="J90" i="535" s="1"/>
  <c r="I90" i="535"/>
  <c r="J122" i="532"/>
  <c r="J122" i="535" s="1"/>
  <c r="I122" i="535"/>
  <c r="J115" i="532"/>
  <c r="J115" i="535" s="1"/>
  <c r="I115" i="535"/>
  <c r="J64" i="532"/>
  <c r="J64" i="535" s="1"/>
  <c r="I64" i="535"/>
  <c r="J77" i="532"/>
  <c r="J77" i="535" s="1"/>
  <c r="I77" i="535"/>
  <c r="J63" i="532"/>
  <c r="J63" i="535" s="1"/>
  <c r="I63" i="535"/>
  <c r="J117" i="532"/>
  <c r="J117" i="535" s="1"/>
  <c r="I117" i="535"/>
  <c r="J78" i="532"/>
  <c r="J78" i="535" s="1"/>
  <c r="I78" i="535"/>
  <c r="J106" i="532"/>
  <c r="J106" i="535" s="1"/>
  <c r="I106" i="535"/>
  <c r="J68" i="532"/>
  <c r="J68" i="535" s="1"/>
  <c r="I68" i="535"/>
  <c r="J83" i="532"/>
  <c r="J83" i="535" s="1"/>
  <c r="I83" i="535"/>
  <c r="J50" i="532"/>
  <c r="J50" i="535" s="1"/>
  <c r="I50" i="535"/>
  <c r="J61" i="532"/>
  <c r="J61" i="535" s="1"/>
  <c r="I61" i="535"/>
  <c r="J118" i="532"/>
  <c r="J118" i="535" s="1"/>
  <c r="I118" i="535"/>
  <c r="J41" i="532"/>
  <c r="J41" i="535" s="1"/>
  <c r="I41" i="535"/>
  <c r="J45" i="532"/>
  <c r="J45" i="535" s="1"/>
  <c r="I45" i="535"/>
  <c r="J47" i="532"/>
  <c r="J47" i="535" s="1"/>
  <c r="I47" i="535"/>
  <c r="J89" i="532"/>
  <c r="J89" i="535" s="1"/>
  <c r="I89" i="535"/>
  <c r="J119" i="532"/>
  <c r="J119" i="535" s="1"/>
  <c r="I119" i="535"/>
  <c r="J69" i="532"/>
  <c r="J69" i="535" s="1"/>
  <c r="I69" i="535"/>
  <c r="J109" i="532"/>
  <c r="J109" i="535" s="1"/>
  <c r="I109" i="535"/>
  <c r="J71" i="532"/>
  <c r="J71" i="535" s="1"/>
  <c r="I71" i="535"/>
  <c r="J93" i="532"/>
  <c r="J93" i="535" s="1"/>
  <c r="I93" i="535"/>
  <c r="J57" i="532"/>
  <c r="J57" i="535" s="1"/>
  <c r="I57" i="535"/>
  <c r="J44" i="532"/>
  <c r="J44" i="535" s="1"/>
  <c r="I44" i="535"/>
  <c r="J112" i="532"/>
  <c r="J112" i="535" s="1"/>
  <c r="I112" i="535"/>
  <c r="J72" i="532"/>
  <c r="J72" i="535" s="1"/>
  <c r="I72" i="535"/>
  <c r="J130" i="532"/>
  <c r="J130" i="535" s="1"/>
  <c r="I130" i="535"/>
  <c r="J125" i="532"/>
  <c r="J125" i="535" s="1"/>
  <c r="I125" i="535"/>
  <c r="J58" i="532"/>
  <c r="J58" i="535" s="1"/>
  <c r="I58" i="535"/>
  <c r="J116" i="532"/>
  <c r="J116" i="535" s="1"/>
  <c r="I116" i="535"/>
  <c r="J49" i="532"/>
  <c r="J49" i="535" s="1"/>
  <c r="I49" i="535"/>
  <c r="J87" i="532"/>
  <c r="J87" i="535" s="1"/>
  <c r="I87" i="535"/>
  <c r="J124" i="532"/>
  <c r="J124" i="535" s="1"/>
  <c r="I124" i="535"/>
  <c r="J55" i="532"/>
  <c r="J55" i="535" s="1"/>
  <c r="I55" i="535"/>
  <c r="J59" i="532"/>
  <c r="J59" i="535" s="1"/>
  <c r="I59" i="535"/>
  <c r="J73" i="532"/>
  <c r="J73" i="535" s="1"/>
  <c r="I73" i="535"/>
  <c r="J43" i="532"/>
  <c r="J43" i="535" s="1"/>
  <c r="I43" i="535"/>
  <c r="J86" i="532"/>
  <c r="J86" i="535" s="1"/>
  <c r="I86" i="535"/>
  <c r="J101" i="532"/>
  <c r="J101" i="535" s="1"/>
  <c r="I101" i="535"/>
  <c r="J88" i="532"/>
  <c r="J88" i="535" s="1"/>
  <c r="I88" i="535"/>
  <c r="J98" i="532"/>
  <c r="J98" i="535" s="1"/>
  <c r="I98" i="535"/>
  <c r="J121" i="532"/>
  <c r="J121" i="535" s="1"/>
  <c r="I121" i="535"/>
  <c r="J94" i="532"/>
  <c r="J94" i="535" s="1"/>
  <c r="I94" i="535"/>
  <c r="J110" i="532"/>
  <c r="J110" i="535" s="1"/>
  <c r="I110" i="535"/>
  <c r="J46" i="532"/>
  <c r="J46" i="535" s="1"/>
  <c r="I46" i="535"/>
  <c r="J111" i="532"/>
  <c r="J111" i="535" s="1"/>
  <c r="I111" i="535"/>
  <c r="J120" i="532"/>
  <c r="J120" i="535" s="1"/>
  <c r="I120" i="535"/>
  <c r="J70" i="532"/>
  <c r="J70" i="535" s="1"/>
  <c r="I70" i="535"/>
  <c r="J96" i="532"/>
  <c r="J96" i="535" s="1"/>
  <c r="I96" i="535"/>
  <c r="J105" i="532"/>
  <c r="J105" i="535" s="1"/>
  <c r="I105" i="535"/>
  <c r="J128" i="532"/>
  <c r="J128" i="535" s="1"/>
  <c r="I128" i="535"/>
  <c r="J62" i="532"/>
  <c r="J62" i="535" s="1"/>
  <c r="I62" i="535"/>
  <c r="J60" i="532"/>
  <c r="J60" i="535" s="1"/>
  <c r="I60" i="535"/>
  <c r="J42" i="532"/>
  <c r="J42" i="535" s="1"/>
  <c r="I42" i="535"/>
  <c r="J100" i="532"/>
  <c r="J100" i="535" s="1"/>
  <c r="I100" i="535"/>
  <c r="J92" i="532"/>
  <c r="J92" i="535" s="1"/>
  <c r="I92" i="535"/>
  <c r="J48" i="532"/>
  <c r="J48" i="535" s="1"/>
  <c r="I48" i="535"/>
  <c r="J113" i="532"/>
  <c r="J113" i="535" s="1"/>
  <c r="I113" i="535"/>
  <c r="J66" i="532"/>
  <c r="J66" i="535" s="1"/>
  <c r="I66" i="535"/>
  <c r="J114" i="532"/>
  <c r="J114" i="535" s="1"/>
  <c r="I114" i="535"/>
  <c r="J75" i="532"/>
  <c r="J75" i="535" s="1"/>
  <c r="I75" i="535"/>
  <c r="J102" i="532"/>
  <c r="J102" i="535" s="1"/>
  <c r="I102" i="535"/>
  <c r="J74" i="532"/>
  <c r="J74" i="535" s="1"/>
  <c r="I74" i="535"/>
  <c r="J80" i="532"/>
  <c r="J80" i="535" s="1"/>
  <c r="I80" i="535"/>
  <c r="J79" i="532"/>
  <c r="J79" i="535" s="1"/>
  <c r="I79" i="535"/>
  <c r="J51" i="532"/>
  <c r="J51" i="535" s="1"/>
  <c r="I51" i="535"/>
  <c r="J91" i="532"/>
  <c r="J91" i="535" s="1"/>
  <c r="I91" i="535"/>
  <c r="J126" i="532"/>
  <c r="J126" i="535" s="1"/>
  <c r="I126" i="535"/>
  <c r="J85" i="532"/>
  <c r="J85" i="535" s="1"/>
  <c r="I85" i="535"/>
  <c r="J52" i="532"/>
  <c r="J52" i="535" s="1"/>
  <c r="I52" i="535"/>
  <c r="J65" i="532"/>
  <c r="J65" i="535" s="1"/>
  <c r="I65" i="535"/>
  <c r="J104" i="532"/>
  <c r="J104" i="535" s="1"/>
  <c r="I104" i="535"/>
  <c r="J127" i="532"/>
  <c r="J127" i="535" s="1"/>
  <c r="I127" i="535"/>
  <c r="J97" i="532"/>
  <c r="J97" i="535" s="1"/>
  <c r="I97" i="535"/>
  <c r="L83" i="528"/>
  <c r="O83" i="528" s="1"/>
  <c r="R83" i="528" s="1"/>
  <c r="U83" i="528" s="1"/>
  <c r="L106" i="528"/>
  <c r="O106" i="528" s="1"/>
  <c r="R106" i="528" s="1"/>
  <c r="U106" i="528" s="1"/>
  <c r="L65" i="528"/>
  <c r="O65" i="528" s="1"/>
  <c r="R65" i="528" s="1"/>
  <c r="U65" i="528" s="1"/>
  <c r="L130" i="528"/>
  <c r="O130" i="528" s="1"/>
  <c r="L107" i="528"/>
  <c r="O107" i="528" s="1"/>
  <c r="R107" i="528" s="1"/>
  <c r="U107" i="528" s="1"/>
  <c r="L55" i="528"/>
  <c r="O55" i="528" s="1"/>
  <c r="L63" i="528"/>
  <c r="O63" i="528" s="1"/>
  <c r="R63" i="528" s="1"/>
  <c r="L62" i="528"/>
  <c r="O62" i="528" s="1"/>
  <c r="R62" i="528" s="1"/>
  <c r="U62" i="528" s="1"/>
  <c r="L82" i="528"/>
  <c r="O82" i="528" s="1"/>
  <c r="R82" i="528" s="1"/>
  <c r="U82" i="528" s="1"/>
  <c r="L111" i="528"/>
  <c r="O111" i="528" s="1"/>
  <c r="R111" i="528" s="1"/>
  <c r="U111" i="528" s="1"/>
  <c r="L98" i="528"/>
  <c r="O98" i="528" s="1"/>
  <c r="R98" i="528" s="1"/>
  <c r="U98" i="528" s="1"/>
  <c r="L124" i="528"/>
  <c r="O124" i="528" s="1"/>
  <c r="L118" i="528"/>
  <c r="O118" i="528" s="1"/>
  <c r="R118" i="528" s="1"/>
  <c r="U118" i="528" s="1"/>
  <c r="L70" i="528"/>
  <c r="O70" i="528" s="1"/>
  <c r="L87" i="528"/>
  <c r="O87" i="528" s="1"/>
  <c r="R87" i="528" s="1"/>
  <c r="U87" i="528" s="1"/>
  <c r="L119" i="528"/>
  <c r="O119" i="528" s="1"/>
  <c r="R119" i="528" s="1"/>
  <c r="U119" i="528" s="1"/>
  <c r="L109" i="528"/>
  <c r="O109" i="528" s="1"/>
  <c r="R109" i="528" s="1"/>
  <c r="L49" i="528"/>
  <c r="O49" i="528" s="1"/>
  <c r="L105" i="528"/>
  <c r="O105" i="528" s="1"/>
  <c r="R105" i="528" s="1"/>
  <c r="U105" i="528" s="1"/>
  <c r="L104" i="528"/>
  <c r="O104" i="528" s="1"/>
  <c r="L42" i="528"/>
  <c r="O42" i="528" s="1"/>
  <c r="R42" i="528" s="1"/>
  <c r="U42" i="528" s="1"/>
  <c r="L69" i="528"/>
  <c r="O69" i="528" s="1"/>
  <c r="R69" i="528" s="1"/>
  <c r="U69" i="528" s="1"/>
  <c r="L71" i="528"/>
  <c r="O71" i="528" s="1"/>
  <c r="R71" i="528" s="1"/>
  <c r="U71" i="528" s="1"/>
  <c r="L92" i="528"/>
  <c r="O92" i="528" s="1"/>
  <c r="R92" i="528" s="1"/>
  <c r="U92" i="528" s="1"/>
  <c r="L59" i="528"/>
  <c r="O59" i="528" s="1"/>
  <c r="R59" i="528" s="1"/>
  <c r="U59" i="528" s="1"/>
  <c r="L61" i="528"/>
  <c r="O61" i="528" s="1"/>
  <c r="R61" i="528" s="1"/>
  <c r="U61" i="528" s="1"/>
  <c r="L95" i="528"/>
  <c r="O95" i="528" s="1"/>
  <c r="R95" i="528" s="1"/>
  <c r="L53" i="528"/>
  <c r="O53" i="528" s="1"/>
  <c r="L90" i="528"/>
  <c r="O90" i="528" s="1"/>
  <c r="R90" i="528" s="1"/>
  <c r="L99" i="528"/>
  <c r="O99" i="528" s="1"/>
  <c r="R99" i="528" s="1"/>
  <c r="L66" i="528"/>
  <c r="O66" i="528" s="1"/>
  <c r="R66" i="528" s="1"/>
  <c r="U66" i="528" s="1"/>
  <c r="L96" i="528"/>
  <c r="O96" i="528" s="1"/>
  <c r="L68" i="528"/>
  <c r="O68" i="528" s="1"/>
  <c r="R68" i="528" s="1"/>
  <c r="U68" i="528" s="1"/>
  <c r="L64" i="528"/>
  <c r="O64" i="528" s="1"/>
  <c r="R64" i="528" s="1"/>
  <c r="U64" i="528" s="1"/>
  <c r="L116" i="528"/>
  <c r="O116" i="528" s="1"/>
  <c r="R116" i="528" s="1"/>
  <c r="U116" i="528" s="1"/>
  <c r="L72" i="528"/>
  <c r="O72" i="528" s="1"/>
  <c r="R72" i="528" s="1"/>
  <c r="U72" i="528" s="1"/>
  <c r="L80" i="528"/>
  <c r="O80" i="528" s="1"/>
  <c r="L79" i="528"/>
  <c r="O79" i="528" s="1"/>
  <c r="R79" i="528" s="1"/>
  <c r="U79" i="528" s="1"/>
  <c r="L113" i="528"/>
  <c r="O113" i="528" s="1"/>
  <c r="L45" i="528"/>
  <c r="O45" i="528" s="1"/>
  <c r="L78" i="528"/>
  <c r="O78" i="528" s="1"/>
  <c r="R78" i="528" s="1"/>
  <c r="U78" i="528" s="1"/>
  <c r="L91" i="528"/>
  <c r="O91" i="528" s="1"/>
  <c r="R91" i="528" s="1"/>
  <c r="K118" i="535"/>
  <c r="L102" i="528"/>
  <c r="O102" i="528" s="1"/>
  <c r="R102" i="528" s="1"/>
  <c r="U102" i="528" s="1"/>
  <c r="L43" i="528"/>
  <c r="O43" i="528" s="1"/>
  <c r="K86" i="535"/>
  <c r="L86" i="528"/>
  <c r="O86" i="528" s="1"/>
  <c r="R86" i="528" s="1"/>
  <c r="U86" i="528" s="1"/>
  <c r="L94" i="528"/>
  <c r="O94" i="528" s="1"/>
  <c r="R94" i="528" s="1"/>
  <c r="U94" i="528" s="1"/>
  <c r="K110" i="535"/>
  <c r="L51" i="528"/>
  <c r="O51" i="528" s="1"/>
  <c r="L108" i="528"/>
  <c r="O108" i="528" s="1"/>
  <c r="R108" i="528" s="1"/>
  <c r="U108" i="528" s="1"/>
  <c r="L112" i="528"/>
  <c r="O112" i="528" s="1"/>
  <c r="L75" i="528"/>
  <c r="O75" i="528" s="1"/>
  <c r="L123" i="528"/>
  <c r="O123" i="528" s="1"/>
  <c r="K116" i="535"/>
  <c r="K78" i="535"/>
  <c r="K59" i="535"/>
  <c r="K108" i="535"/>
  <c r="L117" i="528"/>
  <c r="O117" i="528" s="1"/>
  <c r="R117" i="528" s="1"/>
  <c r="U117" i="528" s="1"/>
  <c r="L88" i="528"/>
  <c r="O88" i="528" s="1"/>
  <c r="L89" i="528"/>
  <c r="O89" i="528" s="1"/>
  <c r="R89" i="528" s="1"/>
  <c r="L120" i="528"/>
  <c r="O120" i="528" s="1"/>
  <c r="R120" i="528" s="1"/>
  <c r="U120" i="528" s="1"/>
  <c r="L48" i="528"/>
  <c r="O48" i="528" s="1"/>
  <c r="L47" i="528"/>
  <c r="O47" i="528" s="1"/>
  <c r="R47" i="528" s="1"/>
  <c r="U47" i="528" s="1"/>
  <c r="L74" i="528"/>
  <c r="O74" i="528" s="1"/>
  <c r="R74" i="528" s="1"/>
  <c r="U74" i="528" s="1"/>
  <c r="K80" i="535"/>
  <c r="L54" i="528"/>
  <c r="O54" i="528" s="1"/>
  <c r="K119" i="535"/>
  <c r="L44" i="528"/>
  <c r="O44" i="528" s="1"/>
  <c r="L52" i="528"/>
  <c r="O52" i="528" s="1"/>
  <c r="R52" i="528" s="1"/>
  <c r="U52" i="528" s="1"/>
  <c r="L110" i="528"/>
  <c r="O110" i="528" s="1"/>
  <c r="L129" i="528"/>
  <c r="O129" i="528" s="1"/>
  <c r="R129" i="528" s="1"/>
  <c r="L122" i="528"/>
  <c r="O122" i="528" s="1"/>
  <c r="R122" i="528" s="1"/>
  <c r="U122" i="528" s="1"/>
  <c r="L115" i="528"/>
  <c r="O115" i="528" s="1"/>
  <c r="L93" i="528"/>
  <c r="O93" i="528" s="1"/>
  <c r="R93" i="528" s="1"/>
  <c r="U93" i="528" s="1"/>
  <c r="L127" i="528"/>
  <c r="O127" i="528" s="1"/>
  <c r="R127" i="528" s="1"/>
  <c r="U127" i="528" s="1"/>
  <c r="K127" i="535"/>
  <c r="K64" i="535"/>
  <c r="K49" i="535"/>
  <c r="L77" i="528"/>
  <c r="O77" i="528" s="1"/>
  <c r="R77" i="528" s="1"/>
  <c r="U77" i="528" s="1"/>
  <c r="L76" i="528"/>
  <c r="O76" i="528" s="1"/>
  <c r="R76" i="528" s="1"/>
  <c r="K103" i="535"/>
  <c r="L125" i="528"/>
  <c r="O125" i="528" s="1"/>
  <c r="R125" i="528" s="1"/>
  <c r="U125" i="528" s="1"/>
  <c r="L46" i="528"/>
  <c r="O46" i="528" s="1"/>
  <c r="L128" i="528"/>
  <c r="O128" i="528" s="1"/>
  <c r="R128" i="528" s="1"/>
  <c r="U128" i="528" s="1"/>
  <c r="L50" i="528"/>
  <c r="O50" i="528" s="1"/>
  <c r="L84" i="528"/>
  <c r="O84" i="528" s="1"/>
  <c r="R84" i="528" s="1"/>
  <c r="L97" i="528"/>
  <c r="O97" i="528" s="1"/>
  <c r="R97" i="528" s="1"/>
  <c r="U97" i="528" s="1"/>
  <c r="L60" i="528"/>
  <c r="O60" i="528" s="1"/>
  <c r="R60" i="528" s="1"/>
  <c r="U60" i="528" s="1"/>
  <c r="L100" i="528"/>
  <c r="O100" i="528" s="1"/>
  <c r="R100" i="528" s="1"/>
  <c r="K48" i="535"/>
  <c r="L85" i="528"/>
  <c r="O85" i="528" s="1"/>
  <c r="L81" i="528"/>
  <c r="O81" i="528" s="1"/>
  <c r="R81" i="528" s="1"/>
  <c r="U81" i="528" s="1"/>
  <c r="K94" i="535"/>
  <c r="L56" i="528"/>
  <c r="O56" i="528" s="1"/>
  <c r="R56" i="528" s="1"/>
  <c r="U56" i="528" s="1"/>
  <c r="L114" i="528"/>
  <c r="O114" i="528" s="1"/>
  <c r="L67" i="528"/>
  <c r="O67" i="528" s="1"/>
  <c r="R67" i="528" s="1"/>
  <c r="U67" i="528" s="1"/>
  <c r="L101" i="528"/>
  <c r="O101" i="528" s="1"/>
  <c r="R101" i="528" s="1"/>
  <c r="K126" i="535"/>
  <c r="L103" i="528"/>
  <c r="O103" i="528" s="1"/>
  <c r="R103" i="528" s="1"/>
  <c r="U103" i="528" s="1"/>
  <c r="L73" i="528"/>
  <c r="O73" i="528" s="1"/>
  <c r="R73" i="528" s="1"/>
  <c r="U73" i="528" s="1"/>
  <c r="K75" i="535"/>
  <c r="L58" i="528"/>
  <c r="O58" i="528" s="1"/>
  <c r="L121" i="528"/>
  <c r="O121" i="528" s="1"/>
  <c r="R121" i="528" s="1"/>
  <c r="K89" i="535"/>
  <c r="K41" i="535"/>
  <c r="L41" i="528"/>
  <c r="O41" i="528" s="1"/>
  <c r="R41" i="528" s="1"/>
  <c r="AR40" i="522"/>
  <c r="AB40" i="522"/>
  <c r="L40" i="522"/>
  <c r="AM40" i="522"/>
  <c r="AP40" i="522" s="1"/>
  <c r="W40" i="522"/>
  <c r="Z40" i="522" s="1"/>
  <c r="B40" i="522"/>
  <c r="AS40" i="522"/>
  <c r="AC40" i="522"/>
  <c r="M40" i="522"/>
  <c r="AN40" i="522"/>
  <c r="X40" i="522"/>
  <c r="AY40" i="522"/>
  <c r="AI40" i="522"/>
  <c r="AL40" i="522" s="1"/>
  <c r="S40" i="522"/>
  <c r="V40" i="522" s="1"/>
  <c r="AO40" i="522"/>
  <c r="Y40" i="522"/>
  <c r="AZ40" i="522"/>
  <c r="AJ40" i="522"/>
  <c r="T40" i="522"/>
  <c r="AU40" i="522"/>
  <c r="AX40" i="522" s="1"/>
  <c r="AE40" i="522"/>
  <c r="O40" i="522"/>
  <c r="R40" i="522" s="1"/>
  <c r="BE40" i="522"/>
  <c r="AK40" i="522"/>
  <c r="U40" i="522"/>
  <c r="AV40" i="522"/>
  <c r="AF40" i="522"/>
  <c r="P40" i="522"/>
  <c r="AQ40" i="522"/>
  <c r="AT40" i="522" s="1"/>
  <c r="AA40" i="522"/>
  <c r="AD40" i="522" s="1"/>
  <c r="K40" i="522"/>
  <c r="N40" i="522" s="1"/>
  <c r="AW40" i="522"/>
  <c r="AG40" i="522"/>
  <c r="Q40" i="522"/>
  <c r="BF40" i="522"/>
  <c r="B35" i="522"/>
  <c r="BE35" i="522"/>
  <c r="BF35" i="522"/>
  <c r="BE37" i="522"/>
  <c r="B37" i="522"/>
  <c r="BF37" i="522"/>
  <c r="B34" i="522"/>
  <c r="BE34" i="522"/>
  <c r="BF34" i="522"/>
  <c r="BF38" i="522"/>
  <c r="B38" i="522"/>
  <c r="BE38" i="522"/>
  <c r="B36" i="522"/>
  <c r="BE36" i="522"/>
  <c r="BF36" i="522"/>
  <c r="BE39" i="522"/>
  <c r="BF39" i="522"/>
  <c r="B39" i="522"/>
  <c r="Z41" i="475"/>
  <c r="Z42" i="475"/>
  <c r="Z43" i="475"/>
  <c r="Z44" i="475"/>
  <c r="Z46" i="475"/>
  <c r="Z47" i="475"/>
  <c r="Z48" i="475"/>
  <c r="Z49" i="475"/>
  <c r="Z50" i="475"/>
  <c r="Z51" i="475"/>
  <c r="Z52" i="475"/>
  <c r="Z53" i="475"/>
  <c r="Z54" i="475"/>
  <c r="Z55" i="475"/>
  <c r="Z56" i="475"/>
  <c r="Z57" i="475"/>
  <c r="Z58" i="475"/>
  <c r="Z59" i="475"/>
  <c r="Z60" i="475"/>
  <c r="Z61" i="475"/>
  <c r="Z62" i="475"/>
  <c r="Z63" i="475"/>
  <c r="Z64" i="475"/>
  <c r="Z65" i="475"/>
  <c r="Z66" i="475"/>
  <c r="Z67" i="475"/>
  <c r="Z68" i="475"/>
  <c r="Z69" i="475"/>
  <c r="Z70" i="475"/>
  <c r="Z71" i="475"/>
  <c r="Z72" i="475"/>
  <c r="Z73" i="475"/>
  <c r="Z74" i="475"/>
  <c r="Z75" i="475"/>
  <c r="Z76" i="475"/>
  <c r="Z77" i="475"/>
  <c r="Z78" i="475"/>
  <c r="Z79" i="475"/>
  <c r="Z80" i="475"/>
  <c r="Z81" i="475"/>
  <c r="Z82" i="475"/>
  <c r="Z83" i="475"/>
  <c r="Z84" i="475"/>
  <c r="Z85" i="475"/>
  <c r="Z86" i="475"/>
  <c r="Z87" i="475"/>
  <c r="Z88" i="475"/>
  <c r="Z89" i="475"/>
  <c r="Z90" i="475"/>
  <c r="Z91" i="475"/>
  <c r="Z92" i="475"/>
  <c r="Z93" i="475"/>
  <c r="Z94" i="475"/>
  <c r="Z95" i="475"/>
  <c r="Z96" i="475"/>
  <c r="Z97" i="475"/>
  <c r="Z98" i="475"/>
  <c r="Z99" i="475"/>
  <c r="Z100" i="475"/>
  <c r="Z101" i="475"/>
  <c r="Z102" i="475"/>
  <c r="Z103" i="475"/>
  <c r="Z104" i="475"/>
  <c r="Z105" i="475"/>
  <c r="Z106" i="475"/>
  <c r="Z107" i="475"/>
  <c r="Z108" i="475"/>
  <c r="Z109" i="475"/>
  <c r="Z110" i="475"/>
  <c r="Z111" i="475"/>
  <c r="Z112" i="475"/>
  <c r="Z113" i="475"/>
  <c r="Z114" i="475"/>
  <c r="Z115" i="475"/>
  <c r="Z116" i="475"/>
  <c r="Z117" i="475"/>
  <c r="Z118" i="475"/>
  <c r="Z119" i="475"/>
  <c r="Z120" i="475"/>
  <c r="Z121" i="475"/>
  <c r="Z122" i="475"/>
  <c r="Z123" i="475"/>
  <c r="Z124" i="475"/>
  <c r="Z125" i="475"/>
  <c r="Z126" i="475"/>
  <c r="Z127" i="475"/>
  <c r="Z128" i="475"/>
  <c r="Z129" i="475"/>
  <c r="Z130" i="475"/>
  <c r="BA130" i="475"/>
  <c r="BB130" i="475"/>
  <c r="BA40" i="475"/>
  <c r="BB40" i="475"/>
  <c r="BA41" i="475"/>
  <c r="BB41" i="475"/>
  <c r="BA42" i="475"/>
  <c r="BB42" i="475"/>
  <c r="BA43" i="475"/>
  <c r="BB43" i="475"/>
  <c r="BA44" i="475"/>
  <c r="BB44" i="475"/>
  <c r="BA46" i="475"/>
  <c r="BB46" i="475"/>
  <c r="BA47" i="475"/>
  <c r="BB47" i="475"/>
  <c r="BA48" i="475"/>
  <c r="BB48" i="475"/>
  <c r="BA49" i="475"/>
  <c r="BB49" i="475"/>
  <c r="BA50" i="475"/>
  <c r="BB50" i="475"/>
  <c r="BA51" i="475"/>
  <c r="BB51" i="475"/>
  <c r="BA52" i="475"/>
  <c r="BB52" i="475"/>
  <c r="BA53" i="475"/>
  <c r="BB53" i="475"/>
  <c r="BA54" i="475"/>
  <c r="BB54" i="475"/>
  <c r="BA55" i="475"/>
  <c r="BB55" i="475"/>
  <c r="BA56" i="475"/>
  <c r="BB56" i="475"/>
  <c r="BA57" i="475"/>
  <c r="BB57" i="475"/>
  <c r="BA58" i="475"/>
  <c r="BB58" i="475"/>
  <c r="BA59" i="475"/>
  <c r="BB59" i="475"/>
  <c r="BA60" i="475"/>
  <c r="BB60" i="475"/>
  <c r="BA61" i="475"/>
  <c r="BB61" i="475"/>
  <c r="BA62" i="475"/>
  <c r="BB62" i="475"/>
  <c r="BA63" i="475"/>
  <c r="BB63" i="475"/>
  <c r="BA64" i="475"/>
  <c r="BB64" i="475"/>
  <c r="BA65" i="475"/>
  <c r="BB65" i="475"/>
  <c r="BA66" i="475"/>
  <c r="BB66" i="475"/>
  <c r="BA67" i="475"/>
  <c r="BB67" i="475"/>
  <c r="BA68" i="475"/>
  <c r="BB68" i="475"/>
  <c r="BA69" i="475"/>
  <c r="BB69" i="475"/>
  <c r="BA70" i="475"/>
  <c r="BB70" i="475"/>
  <c r="BA71" i="475"/>
  <c r="BB71" i="475"/>
  <c r="BA72" i="475"/>
  <c r="BB72" i="475"/>
  <c r="BA73" i="475"/>
  <c r="BB73" i="475"/>
  <c r="BA74" i="475"/>
  <c r="BB74" i="475"/>
  <c r="BA75" i="475"/>
  <c r="BB75" i="475"/>
  <c r="BA76" i="475"/>
  <c r="BB76" i="475"/>
  <c r="BA77" i="475"/>
  <c r="BB77" i="475"/>
  <c r="BA78" i="475"/>
  <c r="BB78" i="475"/>
  <c r="BA79" i="475"/>
  <c r="BB79" i="475"/>
  <c r="BA80" i="475"/>
  <c r="BB80" i="475"/>
  <c r="BA81" i="475"/>
  <c r="BB81" i="475"/>
  <c r="BA82" i="475"/>
  <c r="BB82" i="475"/>
  <c r="BA83" i="475"/>
  <c r="BB83" i="475"/>
  <c r="BA84" i="475"/>
  <c r="BB84" i="475"/>
  <c r="BA85" i="475"/>
  <c r="BB85" i="475"/>
  <c r="BA86" i="475"/>
  <c r="BB86" i="475"/>
  <c r="BA87" i="475"/>
  <c r="BB87" i="475"/>
  <c r="BA88" i="475"/>
  <c r="BB88" i="475"/>
  <c r="BA89" i="475"/>
  <c r="BB89" i="475"/>
  <c r="BA90" i="475"/>
  <c r="BB90" i="475"/>
  <c r="BA91" i="475"/>
  <c r="BB91" i="475"/>
  <c r="BA92" i="475"/>
  <c r="BB92" i="475"/>
  <c r="BA93" i="475"/>
  <c r="BB93" i="475"/>
  <c r="BA94" i="475"/>
  <c r="BB94" i="475"/>
  <c r="BA95" i="475"/>
  <c r="BB95" i="475"/>
  <c r="BA96" i="475"/>
  <c r="BB96" i="475"/>
  <c r="BA97" i="475"/>
  <c r="BB97" i="475"/>
  <c r="BA98" i="475"/>
  <c r="BB98" i="475"/>
  <c r="BA99" i="475"/>
  <c r="BB99" i="475"/>
  <c r="BA100" i="475"/>
  <c r="BB100" i="475"/>
  <c r="BA101" i="475"/>
  <c r="BB101" i="475"/>
  <c r="BA102" i="475"/>
  <c r="BB102" i="475"/>
  <c r="BA103" i="475"/>
  <c r="BB103" i="475"/>
  <c r="BA104" i="475"/>
  <c r="BB104" i="475"/>
  <c r="BA105" i="475"/>
  <c r="BB105" i="475"/>
  <c r="BA106" i="475"/>
  <c r="BB106" i="475"/>
  <c r="BA107" i="475"/>
  <c r="BB107" i="475"/>
  <c r="BA108" i="475"/>
  <c r="BB108" i="475"/>
  <c r="BA109" i="475"/>
  <c r="BB109" i="475"/>
  <c r="BA110" i="475"/>
  <c r="BB110" i="475"/>
  <c r="BA111" i="475"/>
  <c r="BB111" i="475"/>
  <c r="BA112" i="475"/>
  <c r="BB112" i="475"/>
  <c r="BA113" i="475"/>
  <c r="BB113" i="475"/>
  <c r="BA114" i="475"/>
  <c r="BB114" i="475"/>
  <c r="BA115" i="475"/>
  <c r="BB115" i="475"/>
  <c r="BA116" i="475"/>
  <c r="BB116" i="475"/>
  <c r="BA117" i="475"/>
  <c r="BB117" i="475"/>
  <c r="BA118" i="475"/>
  <c r="BB118" i="475"/>
  <c r="BA119" i="475"/>
  <c r="BB119" i="475"/>
  <c r="BA120" i="475"/>
  <c r="BB120" i="475"/>
  <c r="BA121" i="475"/>
  <c r="BB121" i="475"/>
  <c r="BA122" i="475"/>
  <c r="BB122" i="475"/>
  <c r="BA123" i="475"/>
  <c r="BB123" i="475"/>
  <c r="BA124" i="475"/>
  <c r="BB124" i="475"/>
  <c r="BA125" i="475"/>
  <c r="BB125" i="475"/>
  <c r="BA126" i="475"/>
  <c r="BB126" i="475"/>
  <c r="BA127" i="475"/>
  <c r="BB127" i="475"/>
  <c r="BA128" i="475"/>
  <c r="BB128" i="475"/>
  <c r="BA129" i="475"/>
  <c r="BB129" i="475"/>
  <c r="AE30" i="475"/>
  <c r="AD130" i="475"/>
  <c r="AD129" i="475"/>
  <c r="W129" i="475"/>
  <c r="AD128" i="475"/>
  <c r="AD127" i="475"/>
  <c r="W127" i="475"/>
  <c r="AD126" i="475"/>
  <c r="AD125" i="475"/>
  <c r="W125" i="475"/>
  <c r="AD124" i="475"/>
  <c r="AD123" i="475"/>
  <c r="W123" i="475"/>
  <c r="AD122" i="475"/>
  <c r="AD121" i="475"/>
  <c r="W121" i="475"/>
  <c r="AD120" i="475"/>
  <c r="AD119" i="475"/>
  <c r="W119" i="475"/>
  <c r="AD118" i="475"/>
  <c r="AB118" i="475"/>
  <c r="AD117" i="475"/>
  <c r="W117" i="475"/>
  <c r="AD116" i="475"/>
  <c r="AD115" i="475"/>
  <c r="W115" i="475"/>
  <c r="AD114" i="475"/>
  <c r="AB114" i="475"/>
  <c r="AD113" i="475"/>
  <c r="W113" i="475"/>
  <c r="AD112" i="475"/>
  <c r="W112" i="475"/>
  <c r="AD111" i="475"/>
  <c r="W111" i="475"/>
  <c r="AD110" i="475"/>
  <c r="W110" i="475"/>
  <c r="AD109" i="475"/>
  <c r="W109" i="475"/>
  <c r="AD108" i="475"/>
  <c r="W108" i="475"/>
  <c r="AD107" i="475"/>
  <c r="W107" i="475"/>
  <c r="AD106" i="475"/>
  <c r="W106" i="475"/>
  <c r="AD105" i="475"/>
  <c r="W105" i="475"/>
  <c r="AB105" i="475"/>
  <c r="B105" i="475"/>
  <c r="AD104" i="475"/>
  <c r="AD103" i="475"/>
  <c r="AB103" i="475"/>
  <c r="W103" i="475"/>
  <c r="B103" i="475"/>
  <c r="AD102" i="475"/>
  <c r="W102" i="475"/>
  <c r="AD101" i="475"/>
  <c r="AD100" i="475"/>
  <c r="W100" i="475"/>
  <c r="AD99" i="475"/>
  <c r="AD98" i="475"/>
  <c r="W98" i="475"/>
  <c r="AD97" i="475"/>
  <c r="AD96" i="475"/>
  <c r="W96" i="475"/>
  <c r="AD95" i="475"/>
  <c r="AD94" i="475"/>
  <c r="W94" i="475"/>
  <c r="AD93" i="475"/>
  <c r="AD92" i="475"/>
  <c r="W92" i="475"/>
  <c r="AD91" i="475"/>
  <c r="AD90" i="475"/>
  <c r="W90" i="475"/>
  <c r="AD89" i="475"/>
  <c r="AD88" i="475"/>
  <c r="W88" i="475"/>
  <c r="AD87" i="475"/>
  <c r="AD86" i="475"/>
  <c r="W86" i="475"/>
  <c r="AD85" i="475"/>
  <c r="AB85" i="475"/>
  <c r="W85" i="475"/>
  <c r="AD84" i="475"/>
  <c r="AB84" i="475"/>
  <c r="Y84" i="475"/>
  <c r="B84" i="475"/>
  <c r="AD83" i="475"/>
  <c r="AC83" i="475"/>
  <c r="Y83" i="475"/>
  <c r="B83" i="475"/>
  <c r="AD82" i="475"/>
  <c r="AC82" i="475"/>
  <c r="Y82" i="475"/>
  <c r="B82" i="475"/>
  <c r="AD81" i="475"/>
  <c r="AC81" i="475"/>
  <c r="Y81" i="475"/>
  <c r="B81" i="475"/>
  <c r="AD80" i="475"/>
  <c r="AC80" i="475"/>
  <c r="Y80" i="475"/>
  <c r="B80" i="475"/>
  <c r="AD79" i="475"/>
  <c r="AC79" i="475"/>
  <c r="Y79" i="475"/>
  <c r="B79" i="475"/>
  <c r="AD78" i="475"/>
  <c r="AC78" i="475"/>
  <c r="Y78" i="475"/>
  <c r="B78" i="475"/>
  <c r="AD77" i="475"/>
  <c r="AC77" i="475"/>
  <c r="Y77" i="475"/>
  <c r="B77" i="475"/>
  <c r="AD76" i="475"/>
  <c r="AC76" i="475"/>
  <c r="Y76" i="475"/>
  <c r="B76" i="475"/>
  <c r="AD75" i="475"/>
  <c r="AC75" i="475"/>
  <c r="Y75" i="475"/>
  <c r="B75" i="475"/>
  <c r="AD74" i="475"/>
  <c r="AC74" i="475"/>
  <c r="Y74" i="475"/>
  <c r="B74" i="475"/>
  <c r="AD73" i="475"/>
  <c r="AC73" i="475"/>
  <c r="Y73" i="475"/>
  <c r="B73" i="475"/>
  <c r="AD72" i="475"/>
  <c r="AC72" i="475"/>
  <c r="Y72" i="475"/>
  <c r="B72" i="475"/>
  <c r="AD71" i="475"/>
  <c r="AC71" i="475"/>
  <c r="Y71" i="475"/>
  <c r="B71" i="475"/>
  <c r="AD70" i="475"/>
  <c r="AC70" i="475"/>
  <c r="Y70" i="475"/>
  <c r="B70" i="475"/>
  <c r="AD69" i="475"/>
  <c r="AC69" i="475"/>
  <c r="Y69" i="475"/>
  <c r="B69" i="475"/>
  <c r="AD68" i="475"/>
  <c r="AC68" i="475"/>
  <c r="Y68" i="475"/>
  <c r="B68" i="475"/>
  <c r="AD67" i="475"/>
  <c r="AC67" i="475"/>
  <c r="Y67" i="475"/>
  <c r="B67" i="475"/>
  <c r="AD66" i="475"/>
  <c r="AC66" i="475"/>
  <c r="Y66" i="475"/>
  <c r="B66" i="475"/>
  <c r="AD65" i="475"/>
  <c r="AC65" i="475"/>
  <c r="Y65" i="475"/>
  <c r="B65" i="475"/>
  <c r="AD64" i="475"/>
  <c r="AC64" i="475"/>
  <c r="Y64" i="475"/>
  <c r="B64" i="475"/>
  <c r="AD63" i="475"/>
  <c r="AC63" i="475"/>
  <c r="Y63" i="475"/>
  <c r="B63" i="475"/>
  <c r="AD62" i="475"/>
  <c r="AC62" i="475"/>
  <c r="Y62" i="475"/>
  <c r="B62" i="475"/>
  <c r="AD61" i="475"/>
  <c r="AC61" i="475"/>
  <c r="Y61" i="475"/>
  <c r="B61" i="475"/>
  <c r="AD60" i="475"/>
  <c r="AC60" i="475"/>
  <c r="Y60" i="475"/>
  <c r="B60" i="475"/>
  <c r="AD59" i="475"/>
  <c r="AC59" i="475"/>
  <c r="Y59" i="475"/>
  <c r="B59" i="475"/>
  <c r="AD58" i="475"/>
  <c r="AC58" i="475"/>
  <c r="Y58" i="475"/>
  <c r="B58" i="475"/>
  <c r="AD57" i="475"/>
  <c r="AC57" i="475"/>
  <c r="Y57" i="475"/>
  <c r="B57" i="475"/>
  <c r="AD56" i="475"/>
  <c r="AC56" i="475"/>
  <c r="Y56" i="475"/>
  <c r="B56" i="475"/>
  <c r="AD55" i="475"/>
  <c r="AC55" i="475"/>
  <c r="Y55" i="475"/>
  <c r="B55" i="475"/>
  <c r="AD54" i="475"/>
  <c r="AC54" i="475"/>
  <c r="Y54" i="475"/>
  <c r="B54" i="475"/>
  <c r="AD53" i="475"/>
  <c r="AC53" i="475"/>
  <c r="Y53" i="475"/>
  <c r="B53" i="475"/>
  <c r="AD52" i="475"/>
  <c r="AC52" i="475"/>
  <c r="Y52" i="475"/>
  <c r="B52" i="475"/>
  <c r="AD51" i="475"/>
  <c r="AC51" i="475"/>
  <c r="Y51" i="475"/>
  <c r="B51" i="475"/>
  <c r="AD50" i="475"/>
  <c r="AC50" i="475"/>
  <c r="Y50" i="475"/>
  <c r="B50" i="475"/>
  <c r="AD49" i="475"/>
  <c r="AC49" i="475"/>
  <c r="Y49" i="475"/>
  <c r="B49" i="475"/>
  <c r="AD48" i="475"/>
  <c r="AC48" i="475"/>
  <c r="Y48" i="475"/>
  <c r="B48" i="475"/>
  <c r="AD47" i="475"/>
  <c r="AC47" i="475"/>
  <c r="Y47" i="475"/>
  <c r="B47" i="475"/>
  <c r="AD46" i="475"/>
  <c r="AC46" i="475"/>
  <c r="Y46" i="475"/>
  <c r="B46" i="475"/>
  <c r="AD45" i="475"/>
  <c r="AC45" i="475"/>
  <c r="B45" i="475"/>
  <c r="AD44" i="475"/>
  <c r="AC44" i="475"/>
  <c r="Y44" i="475"/>
  <c r="B44" i="475"/>
  <c r="AD43" i="475"/>
  <c r="AC43" i="475"/>
  <c r="Y43" i="475"/>
  <c r="B43" i="475"/>
  <c r="AD42" i="475"/>
  <c r="AC42" i="475"/>
  <c r="Y42" i="475"/>
  <c r="B42" i="475"/>
  <c r="AD41" i="475"/>
  <c r="AC41" i="475"/>
  <c r="Y41" i="475"/>
  <c r="B41" i="475"/>
  <c r="AD40" i="475"/>
  <c r="AC40" i="475"/>
  <c r="Y40" i="475"/>
  <c r="Z40" i="475" s="1"/>
  <c r="B40" i="475"/>
  <c r="AD39" i="475"/>
  <c r="AC39" i="475"/>
  <c r="B39" i="475"/>
  <c r="AD38" i="475"/>
  <c r="AC38" i="475"/>
  <c r="B38" i="475"/>
  <c r="AD37" i="475"/>
  <c r="AC37" i="475"/>
  <c r="B37" i="475"/>
  <c r="AD36" i="475"/>
  <c r="AC36" i="475"/>
  <c r="B36" i="475"/>
  <c r="AD35" i="475"/>
  <c r="AC35" i="475"/>
  <c r="B35" i="475"/>
  <c r="AD34" i="475"/>
  <c r="AC34" i="475"/>
  <c r="B34" i="475"/>
  <c r="AD33" i="475"/>
  <c r="AC33" i="475"/>
  <c r="B33" i="475"/>
  <c r="AD32" i="475"/>
  <c r="AC32" i="475"/>
  <c r="B32" i="475"/>
  <c r="AD31" i="475"/>
  <c r="AV30" i="475"/>
  <c r="AU30" i="475"/>
  <c r="AT30" i="475"/>
  <c r="AS30" i="475"/>
  <c r="AR30" i="475"/>
  <c r="AQ30" i="475"/>
  <c r="AP30" i="475"/>
  <c r="AO30" i="475"/>
  <c r="AN30" i="475"/>
  <c r="AM30" i="475"/>
  <c r="AL30" i="475"/>
  <c r="AK30" i="475"/>
  <c r="AJ30" i="475"/>
  <c r="AI30" i="475"/>
  <c r="AH30" i="475"/>
  <c r="AG30" i="475"/>
  <c r="AF30" i="475"/>
  <c r="AD30" i="475"/>
  <c r="AV29" i="475"/>
  <c r="AU29" i="475"/>
  <c r="AT29" i="475"/>
  <c r="AS29" i="475"/>
  <c r="AR29" i="475"/>
  <c r="AM29" i="475"/>
  <c r="AL29" i="475"/>
  <c r="AK29" i="475"/>
  <c r="AJ29" i="475"/>
  <c r="AI29" i="475"/>
  <c r="AH29" i="475"/>
  <c r="AG29" i="475"/>
  <c r="AF29" i="475"/>
  <c r="AE29" i="475"/>
  <c r="AD29" i="475"/>
  <c r="T29" i="475"/>
  <c r="AQ29" i="475" s="1"/>
  <c r="S29" i="475"/>
  <c r="AP29" i="475" s="1"/>
  <c r="R29" i="475"/>
  <c r="AO29" i="475" s="1"/>
  <c r="Q29" i="475"/>
  <c r="AN29" i="475" s="1"/>
  <c r="X28" i="475"/>
  <c r="T28" i="475"/>
  <c r="S28" i="475"/>
  <c r="R28" i="475"/>
  <c r="Q28" i="475"/>
  <c r="O28" i="475"/>
  <c r="N28" i="475"/>
  <c r="M28" i="475"/>
  <c r="L28" i="475"/>
  <c r="K28" i="475"/>
  <c r="J28" i="475"/>
  <c r="I28" i="475"/>
  <c r="X27" i="475"/>
  <c r="T27" i="475"/>
  <c r="S27" i="475"/>
  <c r="R27" i="475"/>
  <c r="Q27" i="475"/>
  <c r="O27" i="475"/>
  <c r="N27" i="475"/>
  <c r="M27" i="475"/>
  <c r="L27" i="475"/>
  <c r="K27" i="475"/>
  <c r="J27" i="475"/>
  <c r="I27" i="475"/>
  <c r="X26" i="475"/>
  <c r="T26" i="475"/>
  <c r="S26" i="475"/>
  <c r="R26" i="475"/>
  <c r="Q26" i="475"/>
  <c r="O26" i="475"/>
  <c r="N26" i="475"/>
  <c r="M26" i="475"/>
  <c r="L26" i="475"/>
  <c r="K26" i="475"/>
  <c r="J26" i="475"/>
  <c r="I26" i="475"/>
  <c r="Y25" i="475"/>
  <c r="X25" i="475"/>
  <c r="W25" i="475"/>
  <c r="V25" i="475"/>
  <c r="U25" i="475"/>
  <c r="T25" i="475"/>
  <c r="S25" i="475"/>
  <c r="R25" i="475"/>
  <c r="Q25" i="475"/>
  <c r="P25" i="475"/>
  <c r="O25" i="475"/>
  <c r="N25" i="475"/>
  <c r="M25" i="475"/>
  <c r="L25" i="475"/>
  <c r="K25" i="475"/>
  <c r="J25" i="475"/>
  <c r="I25" i="475"/>
  <c r="H25" i="475"/>
  <c r="G25" i="475"/>
  <c r="AC3" i="475"/>
  <c r="Y3" i="475"/>
  <c r="W3" i="475"/>
  <c r="U3" i="475" s="1"/>
  <c r="Z2" i="475"/>
  <c r="Y2" i="475"/>
  <c r="W2" i="475"/>
  <c r="U2" i="475" s="1"/>
  <c r="B1" i="475"/>
  <c r="B210" i="1"/>
  <c r="G5" i="474"/>
  <c r="F5" i="474"/>
  <c r="G4" i="474"/>
  <c r="F4" i="474"/>
  <c r="AD130" i="474"/>
  <c r="AA130" i="474" s="1"/>
  <c r="Z130" i="474"/>
  <c r="P130" i="474"/>
  <c r="AC130" i="474"/>
  <c r="AD129" i="474"/>
  <c r="AA129" i="474" s="1"/>
  <c r="Z129" i="474"/>
  <c r="P129" i="474"/>
  <c r="AC129" i="474"/>
  <c r="AD128" i="474"/>
  <c r="AA128" i="474" s="1"/>
  <c r="Z128" i="474"/>
  <c r="P128" i="474"/>
  <c r="AC128" i="474"/>
  <c r="AD127" i="474"/>
  <c r="AA127" i="474" s="1"/>
  <c r="Z127" i="474"/>
  <c r="P127" i="474"/>
  <c r="AC127" i="474"/>
  <c r="AD126" i="474"/>
  <c r="AA126" i="474" s="1"/>
  <c r="Z126" i="474"/>
  <c r="P126" i="474"/>
  <c r="AC126" i="474"/>
  <c r="AD125" i="474"/>
  <c r="AA125" i="474" s="1"/>
  <c r="Z125" i="474"/>
  <c r="P125" i="474"/>
  <c r="AC125" i="474"/>
  <c r="AD124" i="474"/>
  <c r="AA124" i="474" s="1"/>
  <c r="Z124" i="474"/>
  <c r="P124" i="474"/>
  <c r="AC124" i="474"/>
  <c r="AD123" i="474"/>
  <c r="AA123" i="474" s="1"/>
  <c r="Z123" i="474"/>
  <c r="P123" i="474"/>
  <c r="AC123" i="474"/>
  <c r="AD122" i="474"/>
  <c r="AA122" i="474" s="1"/>
  <c r="Z122" i="474"/>
  <c r="P122" i="474"/>
  <c r="AC122" i="474"/>
  <c r="AD121" i="474"/>
  <c r="AA121" i="474" s="1"/>
  <c r="P121" i="474"/>
  <c r="Z121" i="474"/>
  <c r="AD120" i="474"/>
  <c r="AA120" i="474" s="1"/>
  <c r="Z120" i="474"/>
  <c r="W120" i="474"/>
  <c r="P120" i="474"/>
  <c r="AD119" i="474"/>
  <c r="AA119" i="474" s="1"/>
  <c r="P119" i="474"/>
  <c r="Z119" i="474"/>
  <c r="AD118" i="474"/>
  <c r="AA118" i="474" s="1"/>
  <c r="Z118" i="474"/>
  <c r="W118" i="474"/>
  <c r="P118" i="474"/>
  <c r="AD117" i="474"/>
  <c r="AA117" i="474" s="1"/>
  <c r="P117" i="474"/>
  <c r="Z117" i="474"/>
  <c r="AD116" i="474"/>
  <c r="AA116" i="474" s="1"/>
  <c r="Z116" i="474"/>
  <c r="W116" i="474"/>
  <c r="P116" i="474"/>
  <c r="AD115" i="474"/>
  <c r="AA115" i="474" s="1"/>
  <c r="P115" i="474"/>
  <c r="Z115" i="474"/>
  <c r="AD114" i="474"/>
  <c r="AA114" i="474" s="1"/>
  <c r="Z114" i="474"/>
  <c r="W114" i="474"/>
  <c r="P114" i="474"/>
  <c r="AD113" i="474"/>
  <c r="AA113" i="474" s="1"/>
  <c r="P113" i="474"/>
  <c r="Z113" i="474"/>
  <c r="AD112" i="474"/>
  <c r="AA112" i="474" s="1"/>
  <c r="Z112" i="474"/>
  <c r="W112" i="474"/>
  <c r="P112" i="474"/>
  <c r="AD111" i="474"/>
  <c r="AA111" i="474" s="1"/>
  <c r="P111" i="474"/>
  <c r="Z111" i="474"/>
  <c r="AD110" i="474"/>
  <c r="AA110" i="474" s="1"/>
  <c r="Z110" i="474"/>
  <c r="W110" i="474"/>
  <c r="P110" i="474"/>
  <c r="AD109" i="474"/>
  <c r="AA109" i="474" s="1"/>
  <c r="P109" i="474"/>
  <c r="Z109" i="474"/>
  <c r="AD108" i="474"/>
  <c r="AA108" i="474" s="1"/>
  <c r="Z108" i="474"/>
  <c r="W108" i="474"/>
  <c r="P108" i="474"/>
  <c r="AD107" i="474"/>
  <c r="AA107" i="474" s="1"/>
  <c r="P107" i="474"/>
  <c r="Z107" i="474"/>
  <c r="AD106" i="474"/>
  <c r="AA106" i="474" s="1"/>
  <c r="Z106" i="474"/>
  <c r="W106" i="474"/>
  <c r="P106" i="474"/>
  <c r="AD105" i="474"/>
  <c r="AA105" i="474" s="1"/>
  <c r="AB105" i="474"/>
  <c r="P105" i="474"/>
  <c r="W105" i="474"/>
  <c r="AD104" i="474"/>
  <c r="AA104" i="474" s="1"/>
  <c r="AB104" i="474"/>
  <c r="W104" i="474"/>
  <c r="P104" i="474"/>
  <c r="B104" i="474"/>
  <c r="AD103" i="474"/>
  <c r="AA103" i="474" s="1"/>
  <c r="W103" i="474"/>
  <c r="AD102" i="474"/>
  <c r="AA102" i="474" s="1"/>
  <c r="Z102" i="474"/>
  <c r="Y102" i="474"/>
  <c r="P102" i="474"/>
  <c r="AC102" i="474"/>
  <c r="B102" i="474"/>
  <c r="AD101" i="474"/>
  <c r="AA101" i="474" s="1"/>
  <c r="AC101" i="474"/>
  <c r="Z101" i="474"/>
  <c r="Y101" i="474"/>
  <c r="P101" i="474"/>
  <c r="AB101" i="474"/>
  <c r="B101" i="474"/>
  <c r="AD100" i="474"/>
  <c r="AA100" i="474" s="1"/>
  <c r="AC100" i="474"/>
  <c r="Z100" i="474"/>
  <c r="Y100" i="474"/>
  <c r="P100" i="474"/>
  <c r="AB100" i="474"/>
  <c r="B100" i="474"/>
  <c r="AD99" i="474"/>
  <c r="AA99" i="474" s="1"/>
  <c r="AC99" i="474"/>
  <c r="Z99" i="474"/>
  <c r="Y99" i="474"/>
  <c r="P99" i="474"/>
  <c r="AB99" i="474"/>
  <c r="B99" i="474"/>
  <c r="AD98" i="474"/>
  <c r="AA98" i="474" s="1"/>
  <c r="AC98" i="474"/>
  <c r="Z98" i="474"/>
  <c r="Y98" i="474"/>
  <c r="P98" i="474"/>
  <c r="AB98" i="474"/>
  <c r="B98" i="474"/>
  <c r="AD97" i="474"/>
  <c r="AA97" i="474" s="1"/>
  <c r="AC97" i="474"/>
  <c r="Z97" i="474"/>
  <c r="Y97" i="474"/>
  <c r="P97" i="474"/>
  <c r="AB97" i="474"/>
  <c r="B97" i="474"/>
  <c r="AD96" i="474"/>
  <c r="AA96" i="474" s="1"/>
  <c r="AC96" i="474"/>
  <c r="Z96" i="474"/>
  <c r="Y96" i="474"/>
  <c r="P96" i="474"/>
  <c r="AB96" i="474"/>
  <c r="B96" i="474"/>
  <c r="AD95" i="474"/>
  <c r="AA95" i="474" s="1"/>
  <c r="AC95" i="474"/>
  <c r="Z95" i="474"/>
  <c r="Y95" i="474"/>
  <c r="P95" i="474"/>
  <c r="AB95" i="474"/>
  <c r="B95" i="474"/>
  <c r="AD94" i="474"/>
  <c r="AA94" i="474" s="1"/>
  <c r="AC94" i="474"/>
  <c r="Z94" i="474"/>
  <c r="Y94" i="474"/>
  <c r="P94" i="474"/>
  <c r="AB94" i="474"/>
  <c r="B94" i="474"/>
  <c r="AD93" i="474"/>
  <c r="AA93" i="474" s="1"/>
  <c r="AC93" i="474"/>
  <c r="Z93" i="474"/>
  <c r="Y93" i="474"/>
  <c r="P93" i="474"/>
  <c r="AB93" i="474"/>
  <c r="B93" i="474"/>
  <c r="AD92" i="474"/>
  <c r="AA92" i="474" s="1"/>
  <c r="AC92" i="474"/>
  <c r="Z92" i="474"/>
  <c r="Y92" i="474"/>
  <c r="P92" i="474"/>
  <c r="AB92" i="474"/>
  <c r="B92" i="474"/>
  <c r="AD91" i="474"/>
  <c r="AA91" i="474" s="1"/>
  <c r="AC91" i="474"/>
  <c r="Z91" i="474"/>
  <c r="Y91" i="474"/>
  <c r="P91" i="474"/>
  <c r="AB91" i="474"/>
  <c r="B91" i="474"/>
  <c r="AD90" i="474"/>
  <c r="AA90" i="474" s="1"/>
  <c r="AC90" i="474"/>
  <c r="Z90" i="474"/>
  <c r="Y90" i="474"/>
  <c r="P90" i="474"/>
  <c r="AB90" i="474"/>
  <c r="B90" i="474"/>
  <c r="AD89" i="474"/>
  <c r="AA89" i="474" s="1"/>
  <c r="AC89" i="474"/>
  <c r="Z89" i="474"/>
  <c r="Y89" i="474"/>
  <c r="P89" i="474"/>
  <c r="AB89" i="474"/>
  <c r="B89" i="474"/>
  <c r="AD88" i="474"/>
  <c r="AA88" i="474" s="1"/>
  <c r="AC88" i="474"/>
  <c r="Z88" i="474"/>
  <c r="Y88" i="474"/>
  <c r="P88" i="474"/>
  <c r="AB88" i="474"/>
  <c r="B88" i="474"/>
  <c r="AD87" i="474"/>
  <c r="AA87" i="474" s="1"/>
  <c r="AC87" i="474"/>
  <c r="Z87" i="474"/>
  <c r="Y87" i="474"/>
  <c r="P87" i="474"/>
  <c r="AB87" i="474"/>
  <c r="B87" i="474"/>
  <c r="AD86" i="474"/>
  <c r="AA86" i="474" s="1"/>
  <c r="AC86" i="474"/>
  <c r="Z86" i="474"/>
  <c r="Y86" i="474"/>
  <c r="P86" i="474"/>
  <c r="AB86" i="474"/>
  <c r="B86" i="474"/>
  <c r="AD85" i="474"/>
  <c r="AA85" i="474" s="1"/>
  <c r="AC85" i="474"/>
  <c r="Z85" i="474"/>
  <c r="Y85" i="474"/>
  <c r="P85" i="474"/>
  <c r="AB85" i="474"/>
  <c r="B85" i="474"/>
  <c r="AD84" i="474"/>
  <c r="AA84" i="474" s="1"/>
  <c r="AC84" i="474"/>
  <c r="Z84" i="474"/>
  <c r="Y84" i="474"/>
  <c r="P84" i="474"/>
  <c r="AB84" i="474"/>
  <c r="B84" i="474"/>
  <c r="AD83" i="474"/>
  <c r="AA83" i="474" s="1"/>
  <c r="AC83" i="474"/>
  <c r="Z83" i="474"/>
  <c r="Y83" i="474"/>
  <c r="P83" i="474"/>
  <c r="AB83" i="474"/>
  <c r="B83" i="474"/>
  <c r="AD82" i="474"/>
  <c r="AA82" i="474" s="1"/>
  <c r="AC82" i="474"/>
  <c r="Z82" i="474"/>
  <c r="Y82" i="474"/>
  <c r="P82" i="474"/>
  <c r="AB82" i="474"/>
  <c r="B82" i="474"/>
  <c r="AD81" i="474"/>
  <c r="AA81" i="474" s="1"/>
  <c r="AC81" i="474"/>
  <c r="Z81" i="474"/>
  <c r="Y81" i="474"/>
  <c r="P81" i="474"/>
  <c r="AB81" i="474"/>
  <c r="B81" i="474"/>
  <c r="AD80" i="474"/>
  <c r="AA80" i="474" s="1"/>
  <c r="AC80" i="474"/>
  <c r="Z80" i="474"/>
  <c r="Y80" i="474"/>
  <c r="P80" i="474"/>
  <c r="AB80" i="474"/>
  <c r="B80" i="474"/>
  <c r="AD79" i="474"/>
  <c r="AA79" i="474" s="1"/>
  <c r="AC79" i="474"/>
  <c r="Z79" i="474"/>
  <c r="Y79" i="474"/>
  <c r="P79" i="474"/>
  <c r="AB79" i="474"/>
  <c r="B79" i="474"/>
  <c r="AD78" i="474"/>
  <c r="AA78" i="474" s="1"/>
  <c r="AC78" i="474"/>
  <c r="Z78" i="474"/>
  <c r="Y78" i="474"/>
  <c r="P78" i="474"/>
  <c r="AB78" i="474"/>
  <c r="B78" i="474"/>
  <c r="AD77" i="474"/>
  <c r="AA77" i="474" s="1"/>
  <c r="AC77" i="474"/>
  <c r="Z77" i="474"/>
  <c r="Y77" i="474"/>
  <c r="P77" i="474"/>
  <c r="AB77" i="474"/>
  <c r="B77" i="474"/>
  <c r="AD76" i="474"/>
  <c r="AA76" i="474" s="1"/>
  <c r="AC76" i="474"/>
  <c r="Z76" i="474"/>
  <c r="Y76" i="474"/>
  <c r="P76" i="474"/>
  <c r="AB76" i="474"/>
  <c r="B76" i="474"/>
  <c r="AD75" i="474"/>
  <c r="AA75" i="474" s="1"/>
  <c r="AC75" i="474"/>
  <c r="Z75" i="474"/>
  <c r="Y75" i="474"/>
  <c r="P75" i="474"/>
  <c r="AB75" i="474"/>
  <c r="B75" i="474"/>
  <c r="AD74" i="474"/>
  <c r="AA74" i="474" s="1"/>
  <c r="AC74" i="474"/>
  <c r="Z74" i="474"/>
  <c r="Y74" i="474"/>
  <c r="P74" i="474"/>
  <c r="AB74" i="474"/>
  <c r="B74" i="474"/>
  <c r="AD73" i="474"/>
  <c r="AA73" i="474" s="1"/>
  <c r="AC73" i="474"/>
  <c r="Z73" i="474"/>
  <c r="Y73" i="474"/>
  <c r="P73" i="474"/>
  <c r="AB73" i="474"/>
  <c r="B73" i="474"/>
  <c r="AD72" i="474"/>
  <c r="AA72" i="474" s="1"/>
  <c r="Z72" i="474"/>
  <c r="P72" i="474"/>
  <c r="AB72" i="474"/>
  <c r="AD71" i="474"/>
  <c r="AA71" i="474" s="1"/>
  <c r="Z71" i="474"/>
  <c r="P71" i="474"/>
  <c r="AC71" i="474"/>
  <c r="AD70" i="474"/>
  <c r="AA70" i="474" s="1"/>
  <c r="Z70" i="474"/>
  <c r="P70" i="474"/>
  <c r="AC70" i="474"/>
  <c r="AD69" i="474"/>
  <c r="AA69" i="474" s="1"/>
  <c r="Z69" i="474"/>
  <c r="P69" i="474"/>
  <c r="AC69" i="474"/>
  <c r="AD68" i="474"/>
  <c r="AA68" i="474" s="1"/>
  <c r="Z68" i="474"/>
  <c r="P68" i="474"/>
  <c r="AC68" i="474"/>
  <c r="AD67" i="474"/>
  <c r="AA67" i="474" s="1"/>
  <c r="Z67" i="474"/>
  <c r="P67" i="474"/>
  <c r="AC67" i="474"/>
  <c r="AD66" i="474"/>
  <c r="AA66" i="474" s="1"/>
  <c r="Z66" i="474"/>
  <c r="P66" i="474"/>
  <c r="AC66" i="474"/>
  <c r="AD65" i="474"/>
  <c r="AA65" i="474" s="1"/>
  <c r="Z65" i="474"/>
  <c r="P65" i="474"/>
  <c r="AC65" i="474"/>
  <c r="AD64" i="474"/>
  <c r="AA64" i="474" s="1"/>
  <c r="Z64" i="474"/>
  <c r="P64" i="474"/>
  <c r="AC64" i="474"/>
  <c r="AD63" i="474"/>
  <c r="AA63" i="474" s="1"/>
  <c r="Z63" i="474"/>
  <c r="P63" i="474"/>
  <c r="AC63" i="474"/>
  <c r="AD62" i="474"/>
  <c r="AA62" i="474" s="1"/>
  <c r="Z62" i="474"/>
  <c r="P62" i="474"/>
  <c r="AC62" i="474"/>
  <c r="AD61" i="474"/>
  <c r="AA61" i="474" s="1"/>
  <c r="Z61" i="474"/>
  <c r="P61" i="474"/>
  <c r="AC61" i="474"/>
  <c r="AD60" i="474"/>
  <c r="AA60" i="474" s="1"/>
  <c r="Z60" i="474"/>
  <c r="P60" i="474"/>
  <c r="AC60" i="474"/>
  <c r="AD59" i="474"/>
  <c r="AA59" i="474" s="1"/>
  <c r="Z59" i="474"/>
  <c r="P59" i="474"/>
  <c r="AC59" i="474"/>
  <c r="AD58" i="474"/>
  <c r="AA58" i="474" s="1"/>
  <c r="Z58" i="474"/>
  <c r="P58" i="474"/>
  <c r="AC58" i="474"/>
  <c r="AD57" i="474"/>
  <c r="AA57" i="474" s="1"/>
  <c r="Z57" i="474"/>
  <c r="P57" i="474"/>
  <c r="AC57" i="474"/>
  <c r="AD56" i="474"/>
  <c r="AA56" i="474" s="1"/>
  <c r="Z56" i="474"/>
  <c r="P56" i="474"/>
  <c r="AC56" i="474"/>
  <c r="AD55" i="474"/>
  <c r="AA55" i="474" s="1"/>
  <c r="Z55" i="474"/>
  <c r="P55" i="474"/>
  <c r="AC55" i="474"/>
  <c r="AD54" i="474"/>
  <c r="AA54" i="474" s="1"/>
  <c r="Z54" i="474"/>
  <c r="P54" i="474"/>
  <c r="AC54" i="474"/>
  <c r="AD53" i="474"/>
  <c r="AA53" i="474" s="1"/>
  <c r="Z53" i="474"/>
  <c r="P53" i="474"/>
  <c r="AC53" i="474"/>
  <c r="AD52" i="474"/>
  <c r="AA52" i="474" s="1"/>
  <c r="Z52" i="474"/>
  <c r="P52" i="474"/>
  <c r="AC52" i="474"/>
  <c r="AD51" i="474"/>
  <c r="AA51" i="474" s="1"/>
  <c r="Z51" i="474"/>
  <c r="P51" i="474"/>
  <c r="AC51" i="474"/>
  <c r="AD50" i="474"/>
  <c r="AA50" i="474" s="1"/>
  <c r="Z50" i="474"/>
  <c r="P50" i="474"/>
  <c r="AC50" i="474"/>
  <c r="AD49" i="474"/>
  <c r="AA49" i="474" s="1"/>
  <c r="Z49" i="474"/>
  <c r="P49" i="474"/>
  <c r="AC49" i="474"/>
  <c r="AD48" i="474"/>
  <c r="AA48" i="474" s="1"/>
  <c r="Z48" i="474"/>
  <c r="P48" i="474"/>
  <c r="AC48" i="474"/>
  <c r="AD47" i="474"/>
  <c r="AA47" i="474" s="1"/>
  <c r="Z47" i="474"/>
  <c r="P47" i="474"/>
  <c r="AC47" i="474"/>
  <c r="AD46" i="474"/>
  <c r="AA46" i="474" s="1"/>
  <c r="Z46" i="474"/>
  <c r="P46" i="474"/>
  <c r="AC46" i="474"/>
  <c r="AD45" i="474"/>
  <c r="AA45" i="474" s="1"/>
  <c r="Z45" i="474"/>
  <c r="P45" i="474"/>
  <c r="AC45" i="474"/>
  <c r="AD44" i="474"/>
  <c r="AA44" i="474" s="1"/>
  <c r="Z44" i="474"/>
  <c r="P44" i="474"/>
  <c r="AC44" i="474"/>
  <c r="AD43" i="474"/>
  <c r="AA43" i="474" s="1"/>
  <c r="Z43" i="474"/>
  <c r="P43" i="474"/>
  <c r="AC43" i="474"/>
  <c r="AD42" i="474"/>
  <c r="AA42" i="474" s="1"/>
  <c r="Z42" i="474"/>
  <c r="P42" i="474"/>
  <c r="AC42" i="474"/>
  <c r="AD41" i="474"/>
  <c r="AA41" i="474" s="1"/>
  <c r="Z41" i="474"/>
  <c r="P41" i="474"/>
  <c r="AC41" i="474"/>
  <c r="AD40" i="474"/>
  <c r="AA40" i="474" s="1"/>
  <c r="P40" i="474"/>
  <c r="AC40" i="474"/>
  <c r="AD39" i="474"/>
  <c r="AA39" i="474" s="1"/>
  <c r="P39" i="474"/>
  <c r="AC39" i="474"/>
  <c r="AD38" i="474"/>
  <c r="AA38" i="474" s="1"/>
  <c r="P38" i="474"/>
  <c r="AC38" i="474"/>
  <c r="AD37" i="474"/>
  <c r="AA37" i="474" s="1"/>
  <c r="V37" i="474" s="1"/>
  <c r="P37" i="474"/>
  <c r="AC37" i="474"/>
  <c r="AD36" i="474"/>
  <c r="AA36" i="474" s="1"/>
  <c r="P36" i="474"/>
  <c r="AC36" i="474"/>
  <c r="AD35" i="474"/>
  <c r="AA35" i="474" s="1"/>
  <c r="P35" i="474"/>
  <c r="AC35" i="474"/>
  <c r="AD34" i="474"/>
  <c r="AA34" i="474" s="1"/>
  <c r="P34" i="474"/>
  <c r="AC34" i="474"/>
  <c r="AD33" i="474"/>
  <c r="AA33" i="474" s="1"/>
  <c r="U33" i="474" s="1"/>
  <c r="P33" i="474"/>
  <c r="AC33" i="474"/>
  <c r="AD32" i="474"/>
  <c r="AA32" i="474" s="1"/>
  <c r="P32" i="474"/>
  <c r="AC32" i="474"/>
  <c r="AD31" i="474"/>
  <c r="AA31" i="474" s="1"/>
  <c r="AV30" i="474"/>
  <c r="AU30" i="474"/>
  <c r="AT30" i="474"/>
  <c r="AS30" i="474"/>
  <c r="AR30" i="474"/>
  <c r="AQ30" i="474"/>
  <c r="AP30" i="474"/>
  <c r="AO30" i="474"/>
  <c r="AN30" i="474"/>
  <c r="AM30" i="474"/>
  <c r="AL30" i="474"/>
  <c r="AK30" i="474"/>
  <c r="AJ30" i="474"/>
  <c r="AI30" i="474"/>
  <c r="AH30" i="474"/>
  <c r="AG30" i="474"/>
  <c r="AF30" i="474"/>
  <c r="AE30" i="474"/>
  <c r="AD30" i="474"/>
  <c r="AV29" i="474"/>
  <c r="AU29" i="474"/>
  <c r="AT29" i="474"/>
  <c r="AS29" i="474"/>
  <c r="AR29" i="474"/>
  <c r="AM29" i="474"/>
  <c r="AL29" i="474"/>
  <c r="AK29" i="474"/>
  <c r="AJ29" i="474"/>
  <c r="AI29" i="474"/>
  <c r="AH29" i="474"/>
  <c r="AG29" i="474"/>
  <c r="AF29" i="474"/>
  <c r="AE29" i="474"/>
  <c r="AD29" i="474"/>
  <c r="T29" i="474"/>
  <c r="AQ29" i="474" s="1"/>
  <c r="S29" i="474"/>
  <c r="AP29" i="474" s="1"/>
  <c r="R29" i="474"/>
  <c r="AO29" i="474" s="1"/>
  <c r="Q29" i="474"/>
  <c r="AN29" i="474" s="1"/>
  <c r="X28" i="474"/>
  <c r="T28" i="474"/>
  <c r="S28" i="474"/>
  <c r="R28" i="474"/>
  <c r="Q28" i="474"/>
  <c r="O28" i="474"/>
  <c r="N28" i="474"/>
  <c r="M28" i="474"/>
  <c r="L28" i="474"/>
  <c r="K28" i="474"/>
  <c r="J28" i="474"/>
  <c r="I28" i="474"/>
  <c r="G28" i="474"/>
  <c r="X27" i="474"/>
  <c r="T27" i="474"/>
  <c r="S27" i="474"/>
  <c r="R27" i="474"/>
  <c r="Q27" i="474"/>
  <c r="O27" i="474"/>
  <c r="N27" i="474"/>
  <c r="M27" i="474"/>
  <c r="L27" i="474"/>
  <c r="K27" i="474"/>
  <c r="J27" i="474"/>
  <c r="I27" i="474"/>
  <c r="G27" i="474"/>
  <c r="X26" i="474"/>
  <c r="T26" i="474"/>
  <c r="S26" i="474"/>
  <c r="R26" i="474"/>
  <c r="Q26" i="474"/>
  <c r="O26" i="474"/>
  <c r="N26" i="474"/>
  <c r="M26" i="474"/>
  <c r="L26" i="474"/>
  <c r="K26" i="474"/>
  <c r="J26" i="474"/>
  <c r="I26" i="474"/>
  <c r="G26" i="474"/>
  <c r="Y25" i="474"/>
  <c r="X25" i="474"/>
  <c r="W25" i="474"/>
  <c r="V25" i="474"/>
  <c r="U25" i="474"/>
  <c r="T25" i="474"/>
  <c r="S25" i="474"/>
  <c r="R25" i="474"/>
  <c r="Q25" i="474"/>
  <c r="P25" i="474"/>
  <c r="O25" i="474"/>
  <c r="N25" i="474"/>
  <c r="M25" i="474"/>
  <c r="L25" i="474"/>
  <c r="K25" i="474"/>
  <c r="J25" i="474"/>
  <c r="I25" i="474"/>
  <c r="H25" i="474"/>
  <c r="G25" i="474"/>
  <c r="AC3" i="474"/>
  <c r="Y3" i="474"/>
  <c r="W3" i="474"/>
  <c r="U3" i="474" s="1"/>
  <c r="AK2" i="474"/>
  <c r="AJ2" i="474"/>
  <c r="AI2" i="474"/>
  <c r="AH2" i="474"/>
  <c r="AG2" i="474"/>
  <c r="AF2" i="474"/>
  <c r="AE2" i="474"/>
  <c r="Z2" i="474"/>
  <c r="Y2" i="474"/>
  <c r="W2" i="474"/>
  <c r="U2" i="474" s="1"/>
  <c r="B1" i="474"/>
  <c r="G23" i="474" s="1"/>
  <c r="B151" i="1"/>
  <c r="B60" i="1"/>
  <c r="B91" i="1"/>
  <c r="AE130" i="473"/>
  <c r="AB130" i="473" s="1"/>
  <c r="AD130" i="473"/>
  <c r="AC130" i="473"/>
  <c r="B130" i="473"/>
  <c r="AE129" i="473"/>
  <c r="AB129" i="473" s="1"/>
  <c r="AD129" i="473"/>
  <c r="AC129" i="473"/>
  <c r="B129" i="473"/>
  <c r="AE128" i="473"/>
  <c r="AB128" i="473" s="1"/>
  <c r="AD128" i="473"/>
  <c r="AC128" i="473"/>
  <c r="B128" i="473"/>
  <c r="AE127" i="473"/>
  <c r="AB127" i="473" s="1"/>
  <c r="AD127" i="473"/>
  <c r="AC127" i="473"/>
  <c r="B127" i="473"/>
  <c r="AE126" i="473"/>
  <c r="AB126" i="473" s="1"/>
  <c r="AD126" i="473"/>
  <c r="AC126" i="473"/>
  <c r="B126" i="473"/>
  <c r="AE125" i="473"/>
  <c r="AB125" i="473" s="1"/>
  <c r="AD125" i="473"/>
  <c r="AC125" i="473"/>
  <c r="B125" i="473"/>
  <c r="AE124" i="473"/>
  <c r="AB124" i="473" s="1"/>
  <c r="AD124" i="473"/>
  <c r="AC124" i="473"/>
  <c r="B124" i="473"/>
  <c r="AE123" i="473"/>
  <c r="AB123" i="473" s="1"/>
  <c r="AD123" i="473"/>
  <c r="AC123" i="473"/>
  <c r="B123" i="473"/>
  <c r="AE122" i="473"/>
  <c r="AB122" i="473" s="1"/>
  <c r="AD122" i="473"/>
  <c r="AC122" i="473"/>
  <c r="B122" i="473"/>
  <c r="AE121" i="473"/>
  <c r="AB121" i="473" s="1"/>
  <c r="AD121" i="473"/>
  <c r="AC121" i="473"/>
  <c r="B121" i="473"/>
  <c r="AE120" i="473"/>
  <c r="AB120" i="473" s="1"/>
  <c r="AD120" i="473"/>
  <c r="AC120" i="473"/>
  <c r="B120" i="473"/>
  <c r="AE119" i="473"/>
  <c r="AB119" i="473" s="1"/>
  <c r="AD119" i="473"/>
  <c r="AC119" i="473"/>
  <c r="B119" i="473"/>
  <c r="AE118" i="473"/>
  <c r="AB118" i="473" s="1"/>
  <c r="AD118" i="473"/>
  <c r="AC118" i="473"/>
  <c r="B118" i="473"/>
  <c r="AE117" i="473"/>
  <c r="AB117" i="473" s="1"/>
  <c r="AD117" i="473"/>
  <c r="AC117" i="473"/>
  <c r="B117" i="473"/>
  <c r="AE116" i="473"/>
  <c r="AB116" i="473" s="1"/>
  <c r="AD116" i="473"/>
  <c r="AC116" i="473"/>
  <c r="B116" i="473"/>
  <c r="AE115" i="473"/>
  <c r="AB115" i="473" s="1"/>
  <c r="AD115" i="473"/>
  <c r="AC115" i="473"/>
  <c r="B115" i="473"/>
  <c r="AE114" i="473"/>
  <c r="AB114" i="473" s="1"/>
  <c r="AD114" i="473"/>
  <c r="AC114" i="473"/>
  <c r="B114" i="473"/>
  <c r="AE113" i="473"/>
  <c r="AB113" i="473" s="1"/>
  <c r="AD113" i="473"/>
  <c r="AC113" i="473"/>
  <c r="B113" i="473"/>
  <c r="AE112" i="473"/>
  <c r="AB112" i="473" s="1"/>
  <c r="AD112" i="473"/>
  <c r="AC112" i="473"/>
  <c r="B112" i="473"/>
  <c r="AE111" i="473"/>
  <c r="AB111" i="473" s="1"/>
  <c r="AD111" i="473"/>
  <c r="AC111" i="473"/>
  <c r="B111" i="473"/>
  <c r="AE110" i="473"/>
  <c r="AB110" i="473" s="1"/>
  <c r="AD110" i="473"/>
  <c r="AC110" i="473"/>
  <c r="B110" i="473"/>
  <c r="AE109" i="473"/>
  <c r="AB109" i="473" s="1"/>
  <c r="AD109" i="473"/>
  <c r="AC109" i="473"/>
  <c r="B109" i="473"/>
  <c r="AE108" i="473"/>
  <c r="AB108" i="473" s="1"/>
  <c r="AD108" i="473"/>
  <c r="AC108" i="473"/>
  <c r="B108" i="473"/>
  <c r="AE107" i="473"/>
  <c r="AB107" i="473" s="1"/>
  <c r="AD107" i="473"/>
  <c r="AC107" i="473"/>
  <c r="B107" i="473"/>
  <c r="AE106" i="473"/>
  <c r="AB106" i="473" s="1"/>
  <c r="AD106" i="473"/>
  <c r="AC106" i="473"/>
  <c r="B106" i="473"/>
  <c r="AE105" i="473"/>
  <c r="AB105" i="473" s="1"/>
  <c r="AD105" i="473"/>
  <c r="AC105" i="473"/>
  <c r="B105" i="473"/>
  <c r="AE104" i="473"/>
  <c r="AB104" i="473" s="1"/>
  <c r="AD104" i="473"/>
  <c r="AC104" i="473"/>
  <c r="B104" i="473"/>
  <c r="AE103" i="473"/>
  <c r="AB103" i="473" s="1"/>
  <c r="AE102" i="473"/>
  <c r="AB102" i="473" s="1"/>
  <c r="AD102" i="473"/>
  <c r="AC102" i="473"/>
  <c r="B102" i="473"/>
  <c r="AE101" i="473"/>
  <c r="AB101" i="473" s="1"/>
  <c r="AD101" i="473"/>
  <c r="AE100" i="473"/>
  <c r="AB100" i="473" s="1"/>
  <c r="AD100" i="473"/>
  <c r="AC100" i="473"/>
  <c r="B100" i="473"/>
  <c r="AE99" i="473"/>
  <c r="AB99" i="473" s="1"/>
  <c r="AD99" i="473"/>
  <c r="AE98" i="473"/>
  <c r="AB98" i="473" s="1"/>
  <c r="AD98" i="473"/>
  <c r="AC98" i="473"/>
  <c r="B98" i="473"/>
  <c r="AE97" i="473"/>
  <c r="AB97" i="473" s="1"/>
  <c r="AD97" i="473"/>
  <c r="B97" i="473"/>
  <c r="AE96" i="473"/>
  <c r="AB96" i="473" s="1"/>
  <c r="AD96" i="473"/>
  <c r="AC96" i="473"/>
  <c r="B96" i="473"/>
  <c r="AE95" i="473"/>
  <c r="AB95" i="473" s="1"/>
  <c r="AE94" i="473"/>
  <c r="AB94" i="473" s="1"/>
  <c r="AD94" i="473"/>
  <c r="AC94" i="473"/>
  <c r="B94" i="473"/>
  <c r="AE93" i="473"/>
  <c r="AB93" i="473" s="1"/>
  <c r="AD93" i="473"/>
  <c r="B93" i="473"/>
  <c r="AE92" i="473"/>
  <c r="AB92" i="473" s="1"/>
  <c r="AD92" i="473"/>
  <c r="AC92" i="473"/>
  <c r="B92" i="473"/>
  <c r="AE91" i="473"/>
  <c r="AB91" i="473" s="1"/>
  <c r="AE90" i="473"/>
  <c r="AB90" i="473" s="1"/>
  <c r="AD90" i="473"/>
  <c r="AC90" i="473"/>
  <c r="B90" i="473"/>
  <c r="AE89" i="473"/>
  <c r="AB89" i="473" s="1"/>
  <c r="AD89" i="473"/>
  <c r="AE88" i="473"/>
  <c r="AB88" i="473" s="1"/>
  <c r="AD88" i="473"/>
  <c r="AC88" i="473"/>
  <c r="B88" i="473"/>
  <c r="AE87" i="473"/>
  <c r="AB87" i="473" s="1"/>
  <c r="AD87" i="473"/>
  <c r="AE86" i="473"/>
  <c r="AB86" i="473" s="1"/>
  <c r="AD86" i="473"/>
  <c r="AC86" i="473"/>
  <c r="B86" i="473"/>
  <c r="AE85" i="473"/>
  <c r="AB85" i="473" s="1"/>
  <c r="AD85" i="473"/>
  <c r="B85" i="473"/>
  <c r="AE84" i="473"/>
  <c r="AB84" i="473" s="1"/>
  <c r="AD84" i="473"/>
  <c r="AC84" i="473"/>
  <c r="B84" i="473"/>
  <c r="AE83" i="473"/>
  <c r="AB83" i="473" s="1"/>
  <c r="AE82" i="473"/>
  <c r="AB82" i="473" s="1"/>
  <c r="AD82" i="473"/>
  <c r="AC82" i="473"/>
  <c r="B82" i="473"/>
  <c r="AE81" i="473"/>
  <c r="AB81" i="473" s="1"/>
  <c r="AD81" i="473"/>
  <c r="AE80" i="473"/>
  <c r="AB80" i="473" s="1"/>
  <c r="AD80" i="473"/>
  <c r="AC80" i="473"/>
  <c r="B80" i="473"/>
  <c r="AE79" i="473"/>
  <c r="AB79" i="473" s="1"/>
  <c r="AD79" i="473"/>
  <c r="AE78" i="473"/>
  <c r="AB78" i="473" s="1"/>
  <c r="AD78" i="473"/>
  <c r="AC78" i="473"/>
  <c r="B78" i="473"/>
  <c r="AE77" i="473"/>
  <c r="AB77" i="473" s="1"/>
  <c r="AD77" i="473"/>
  <c r="B77" i="473"/>
  <c r="AE76" i="473"/>
  <c r="AB76" i="473" s="1"/>
  <c r="AD76" i="473"/>
  <c r="AC76" i="473"/>
  <c r="B76" i="473"/>
  <c r="AE75" i="473"/>
  <c r="AB75" i="473" s="1"/>
  <c r="AE74" i="473"/>
  <c r="AB74" i="473" s="1"/>
  <c r="AC74" i="473"/>
  <c r="AE73" i="473"/>
  <c r="AB73" i="473" s="1"/>
  <c r="AD73" i="473"/>
  <c r="AC73" i="473"/>
  <c r="B73" i="473"/>
  <c r="AE72" i="473"/>
  <c r="AB72" i="473" s="1"/>
  <c r="AC72" i="473"/>
  <c r="AE71" i="473"/>
  <c r="AB71" i="473" s="1"/>
  <c r="AD71" i="473"/>
  <c r="AC71" i="473"/>
  <c r="B71" i="473"/>
  <c r="AE70" i="473"/>
  <c r="AB70" i="473" s="1"/>
  <c r="AC70" i="473"/>
  <c r="AE69" i="473"/>
  <c r="AB69" i="473" s="1"/>
  <c r="AD69" i="473"/>
  <c r="AC69" i="473"/>
  <c r="B69" i="473"/>
  <c r="AE68" i="473"/>
  <c r="AB68" i="473" s="1"/>
  <c r="AC68" i="473"/>
  <c r="AE67" i="473"/>
  <c r="AB67" i="473" s="1"/>
  <c r="AD67" i="473"/>
  <c r="AC67" i="473"/>
  <c r="B67" i="473"/>
  <c r="AE66" i="473"/>
  <c r="AB66" i="473" s="1"/>
  <c r="AC66" i="473"/>
  <c r="AE65" i="473"/>
  <c r="AB65" i="473" s="1"/>
  <c r="AD65" i="473"/>
  <c r="AC65" i="473"/>
  <c r="B65" i="473"/>
  <c r="AE64" i="473"/>
  <c r="AB64" i="473" s="1"/>
  <c r="AC64" i="473"/>
  <c r="AE63" i="473"/>
  <c r="AB63" i="473" s="1"/>
  <c r="AD63" i="473"/>
  <c r="AC63" i="473"/>
  <c r="B63" i="473"/>
  <c r="AE62" i="473"/>
  <c r="AB62" i="473" s="1"/>
  <c r="AE61" i="473"/>
  <c r="AB61" i="473" s="1"/>
  <c r="AD61" i="473"/>
  <c r="AC61" i="473"/>
  <c r="B61" i="473"/>
  <c r="AE60" i="473"/>
  <c r="AB60" i="473" s="1"/>
  <c r="AE59" i="473"/>
  <c r="AB59" i="473" s="1"/>
  <c r="AD59" i="473"/>
  <c r="AC59" i="473"/>
  <c r="B59" i="473"/>
  <c r="AE58" i="473"/>
  <c r="AB58" i="473" s="1"/>
  <c r="AE57" i="473"/>
  <c r="AB57" i="473" s="1"/>
  <c r="AD57" i="473"/>
  <c r="AC57" i="473"/>
  <c r="B57" i="473"/>
  <c r="AE56" i="473"/>
  <c r="AB56" i="473" s="1"/>
  <c r="AE55" i="473"/>
  <c r="AB55" i="473" s="1"/>
  <c r="AD55" i="473"/>
  <c r="AC55" i="473"/>
  <c r="B55" i="473"/>
  <c r="AE54" i="473"/>
  <c r="AB54" i="473" s="1"/>
  <c r="AE53" i="473"/>
  <c r="AB53" i="473" s="1"/>
  <c r="AD53" i="473"/>
  <c r="AC53" i="473"/>
  <c r="B53" i="473"/>
  <c r="AE52" i="473"/>
  <c r="AB52" i="473" s="1"/>
  <c r="AE51" i="473"/>
  <c r="AB51" i="473" s="1"/>
  <c r="AD51" i="473"/>
  <c r="AC51" i="473"/>
  <c r="B51" i="473"/>
  <c r="AE50" i="473"/>
  <c r="AB50" i="473" s="1"/>
  <c r="AE49" i="473"/>
  <c r="AB49" i="473" s="1"/>
  <c r="AD49" i="473"/>
  <c r="AC49" i="473"/>
  <c r="B49" i="473"/>
  <c r="AE48" i="473"/>
  <c r="AB48" i="473" s="1"/>
  <c r="AE47" i="473"/>
  <c r="AB47" i="473" s="1"/>
  <c r="AD47" i="473"/>
  <c r="AC47" i="473"/>
  <c r="B47" i="473"/>
  <c r="AE46" i="473"/>
  <c r="AB46" i="473" s="1"/>
  <c r="AE45" i="473"/>
  <c r="AB45" i="473" s="1"/>
  <c r="AD45" i="473"/>
  <c r="AC45" i="473"/>
  <c r="B45" i="473"/>
  <c r="AE44" i="473"/>
  <c r="AB44" i="473" s="1"/>
  <c r="AE43" i="473"/>
  <c r="AB43" i="473" s="1"/>
  <c r="AD43" i="473"/>
  <c r="AC43" i="473"/>
  <c r="B43" i="473"/>
  <c r="AE42" i="473"/>
  <c r="AB42" i="473" s="1"/>
  <c r="AE41" i="473"/>
  <c r="AB41" i="473" s="1"/>
  <c r="AD41" i="473"/>
  <c r="AC41" i="473"/>
  <c r="B41" i="473"/>
  <c r="AE40" i="473"/>
  <c r="AB40" i="473" s="1"/>
  <c r="AE39" i="473"/>
  <c r="AB39" i="473" s="1"/>
  <c r="P39" i="473" s="1"/>
  <c r="AD39" i="473"/>
  <c r="AC39" i="473"/>
  <c r="B39" i="473"/>
  <c r="AE38" i="473"/>
  <c r="AB38" i="473" s="1"/>
  <c r="P38" i="473" s="1"/>
  <c r="AE37" i="473"/>
  <c r="AB37" i="473" s="1"/>
  <c r="AD37" i="473"/>
  <c r="AC37" i="473"/>
  <c r="B37" i="473"/>
  <c r="AE36" i="473"/>
  <c r="AB36" i="473" s="1"/>
  <c r="AE35" i="473"/>
  <c r="AB35" i="473" s="1"/>
  <c r="P35" i="473" s="1"/>
  <c r="B35" i="473"/>
  <c r="AE34" i="473"/>
  <c r="AB34" i="473" s="1"/>
  <c r="P34" i="473" s="1"/>
  <c r="AC34" i="473"/>
  <c r="AE33" i="473"/>
  <c r="AB33" i="473" s="1"/>
  <c r="AD33" i="473"/>
  <c r="B33" i="473"/>
  <c r="AE32" i="473"/>
  <c r="AB32" i="473" s="1"/>
  <c r="AD32" i="473"/>
  <c r="B32" i="473"/>
  <c r="AW30" i="473"/>
  <c r="AV30" i="473"/>
  <c r="AU30" i="473"/>
  <c r="AT30" i="473"/>
  <c r="AS30" i="473"/>
  <c r="AR30" i="473"/>
  <c r="AQ30" i="473"/>
  <c r="AP30" i="473"/>
  <c r="AO30" i="473"/>
  <c r="AN30" i="473"/>
  <c r="AM30" i="473"/>
  <c r="AL30" i="473"/>
  <c r="AK30" i="473"/>
  <c r="AJ30" i="473"/>
  <c r="AI30" i="473"/>
  <c r="AH30" i="473"/>
  <c r="AG30" i="473"/>
  <c r="AF30" i="473"/>
  <c r="AE30" i="473"/>
  <c r="AW29" i="473"/>
  <c r="AV29" i="473"/>
  <c r="AU29" i="473"/>
  <c r="AT29" i="473"/>
  <c r="AS29" i="473"/>
  <c r="AM29" i="473"/>
  <c r="AL29" i="473"/>
  <c r="AK29" i="473"/>
  <c r="AJ29" i="473"/>
  <c r="AI29" i="473"/>
  <c r="AH29" i="473"/>
  <c r="AG29" i="473"/>
  <c r="AF29" i="473"/>
  <c r="AE29" i="473"/>
  <c r="U29" i="473"/>
  <c r="AR29" i="473" s="1"/>
  <c r="T29" i="473"/>
  <c r="AQ29" i="473" s="1"/>
  <c r="S29" i="473"/>
  <c r="AP29" i="473" s="1"/>
  <c r="R29" i="473"/>
  <c r="AO29" i="473" s="1"/>
  <c r="Q29" i="473"/>
  <c r="AN29" i="473" s="1"/>
  <c r="Y28" i="473"/>
  <c r="U28" i="473"/>
  <c r="T28" i="473"/>
  <c r="S28" i="473"/>
  <c r="R28" i="473"/>
  <c r="Q28" i="473"/>
  <c r="O28" i="473"/>
  <c r="L28" i="473"/>
  <c r="J28" i="473"/>
  <c r="Y27" i="473"/>
  <c r="U27" i="473"/>
  <c r="T27" i="473"/>
  <c r="S27" i="473"/>
  <c r="R27" i="473"/>
  <c r="Q27" i="473"/>
  <c r="O27" i="473"/>
  <c r="L27" i="473"/>
  <c r="J27" i="473"/>
  <c r="Y26" i="473"/>
  <c r="U26" i="473"/>
  <c r="T26" i="473"/>
  <c r="S26" i="473"/>
  <c r="R26" i="473"/>
  <c r="Q26" i="473"/>
  <c r="O26" i="473"/>
  <c r="L26" i="473"/>
  <c r="J26" i="473"/>
  <c r="Z25" i="473"/>
  <c r="Y25" i="473"/>
  <c r="X25" i="473"/>
  <c r="W25" i="473"/>
  <c r="V25" i="473"/>
  <c r="U25" i="473"/>
  <c r="T25" i="473"/>
  <c r="S25" i="473"/>
  <c r="R25" i="473"/>
  <c r="Q25" i="473"/>
  <c r="P25" i="473"/>
  <c r="O25" i="473"/>
  <c r="N25" i="473"/>
  <c r="M25" i="473"/>
  <c r="L25" i="473"/>
  <c r="K25" i="473"/>
  <c r="J25" i="473"/>
  <c r="I25" i="473"/>
  <c r="H25" i="473"/>
  <c r="Z3" i="473"/>
  <c r="X3" i="473"/>
  <c r="V3" i="473" s="1"/>
  <c r="AA2" i="473"/>
  <c r="Z2" i="473"/>
  <c r="X2" i="473"/>
  <c r="V2" i="473" s="1"/>
  <c r="B1" i="473"/>
  <c r="H23" i="473" s="1"/>
  <c r="P32" i="472"/>
  <c r="P33" i="472"/>
  <c r="P34" i="472"/>
  <c r="P35" i="472"/>
  <c r="P36" i="472"/>
  <c r="P37" i="472"/>
  <c r="P38" i="472"/>
  <c r="P39" i="472"/>
  <c r="P40" i="472"/>
  <c r="P41" i="472"/>
  <c r="P42" i="472"/>
  <c r="P43" i="472"/>
  <c r="P44" i="472"/>
  <c r="P45" i="472"/>
  <c r="P46" i="472"/>
  <c r="P47" i="472"/>
  <c r="P48" i="472"/>
  <c r="P49" i="472"/>
  <c r="P50" i="472"/>
  <c r="P51" i="472"/>
  <c r="P52" i="472"/>
  <c r="P53" i="472"/>
  <c r="P54" i="472"/>
  <c r="P55" i="472"/>
  <c r="P56" i="472"/>
  <c r="P57" i="472"/>
  <c r="P58" i="472"/>
  <c r="P59" i="472"/>
  <c r="P60" i="472"/>
  <c r="P61" i="472"/>
  <c r="P62" i="472"/>
  <c r="P63" i="472"/>
  <c r="P64" i="472"/>
  <c r="P65" i="472"/>
  <c r="P66" i="472"/>
  <c r="P67" i="472"/>
  <c r="P68" i="472"/>
  <c r="P69" i="472"/>
  <c r="P70" i="472"/>
  <c r="P71" i="472"/>
  <c r="P72" i="472"/>
  <c r="P73" i="472"/>
  <c r="P74" i="472"/>
  <c r="P75" i="472"/>
  <c r="P76" i="472"/>
  <c r="P77" i="472"/>
  <c r="P78" i="472"/>
  <c r="P79" i="472"/>
  <c r="P80" i="472"/>
  <c r="P81" i="472"/>
  <c r="P82" i="472"/>
  <c r="P83" i="472"/>
  <c r="P84" i="472"/>
  <c r="P85" i="472"/>
  <c r="P86" i="472"/>
  <c r="P87" i="472"/>
  <c r="P88" i="472"/>
  <c r="P89" i="472"/>
  <c r="P90" i="472"/>
  <c r="P91" i="472"/>
  <c r="P92" i="472"/>
  <c r="P93" i="472"/>
  <c r="P94" i="472"/>
  <c r="P95" i="472"/>
  <c r="P96" i="472"/>
  <c r="P97" i="472"/>
  <c r="P98" i="472"/>
  <c r="P99" i="472"/>
  <c r="P100" i="472"/>
  <c r="P101" i="472"/>
  <c r="P102" i="472"/>
  <c r="P103" i="472"/>
  <c r="P104" i="472"/>
  <c r="P105" i="472"/>
  <c r="P106" i="472"/>
  <c r="P107" i="472"/>
  <c r="P108" i="472"/>
  <c r="P109" i="472"/>
  <c r="P110" i="472"/>
  <c r="P111" i="472"/>
  <c r="P112" i="472"/>
  <c r="P113" i="472"/>
  <c r="P114" i="472"/>
  <c r="P115" i="472"/>
  <c r="P116" i="472"/>
  <c r="P117" i="472"/>
  <c r="P118" i="472"/>
  <c r="P119" i="472"/>
  <c r="P120" i="472"/>
  <c r="P121" i="472"/>
  <c r="P122" i="472"/>
  <c r="P123" i="472"/>
  <c r="P124" i="472"/>
  <c r="P125" i="472"/>
  <c r="P126" i="472"/>
  <c r="P127" i="472"/>
  <c r="P128" i="472"/>
  <c r="P129" i="472"/>
  <c r="P130" i="472"/>
  <c r="AD130" i="472"/>
  <c r="AA130" i="472" s="1"/>
  <c r="Z130" i="472"/>
  <c r="J130" i="370" s="1"/>
  <c r="AD129" i="472"/>
  <c r="AA129" i="472" s="1"/>
  <c r="AC129" i="472"/>
  <c r="AB129" i="472"/>
  <c r="Y129" i="472"/>
  <c r="W129" i="472"/>
  <c r="B129" i="472"/>
  <c r="AD128" i="472"/>
  <c r="AA128" i="472" s="1"/>
  <c r="Z128" i="472"/>
  <c r="J128" i="370" s="1"/>
  <c r="AD127" i="472"/>
  <c r="AA127" i="472" s="1"/>
  <c r="AC127" i="472"/>
  <c r="AB127" i="472"/>
  <c r="Y127" i="472"/>
  <c r="W127" i="472"/>
  <c r="B127" i="472"/>
  <c r="AD126" i="472"/>
  <c r="AA126" i="472" s="1"/>
  <c r="Z126" i="472"/>
  <c r="J126" i="370" s="1"/>
  <c r="AD125" i="472"/>
  <c r="AA125" i="472" s="1"/>
  <c r="AC125" i="472"/>
  <c r="AB125" i="472"/>
  <c r="Y125" i="472"/>
  <c r="W125" i="472"/>
  <c r="B125" i="472"/>
  <c r="AD124" i="472"/>
  <c r="AA124" i="472" s="1"/>
  <c r="Z124" i="472"/>
  <c r="J124" i="370" s="1"/>
  <c r="AD123" i="472"/>
  <c r="AA123" i="472" s="1"/>
  <c r="AC123" i="472"/>
  <c r="AB123" i="472"/>
  <c r="Y123" i="472"/>
  <c r="W123" i="472"/>
  <c r="B123" i="472"/>
  <c r="AD122" i="472"/>
  <c r="AA122" i="472" s="1"/>
  <c r="Z122" i="472"/>
  <c r="J122" i="370" s="1"/>
  <c r="AD121" i="472"/>
  <c r="AA121" i="472" s="1"/>
  <c r="AC121" i="472"/>
  <c r="AB121" i="472"/>
  <c r="Y121" i="472"/>
  <c r="W121" i="472"/>
  <c r="B121" i="472"/>
  <c r="AD120" i="472"/>
  <c r="AA120" i="472" s="1"/>
  <c r="AD119" i="472"/>
  <c r="AA119" i="472" s="1"/>
  <c r="AC119" i="472"/>
  <c r="AB119" i="472"/>
  <c r="Y119" i="472"/>
  <c r="W119" i="472"/>
  <c r="B119" i="472"/>
  <c r="AD118" i="472"/>
  <c r="AA118" i="472" s="1"/>
  <c r="AD117" i="472"/>
  <c r="AA117" i="472" s="1"/>
  <c r="AC117" i="472"/>
  <c r="Z117" i="472"/>
  <c r="J117" i="370" s="1"/>
  <c r="W117" i="472"/>
  <c r="B117" i="472"/>
  <c r="AD116" i="472"/>
  <c r="AA116" i="472" s="1"/>
  <c r="AB116" i="472"/>
  <c r="Z116" i="472"/>
  <c r="J116" i="370" s="1"/>
  <c r="AD115" i="472"/>
  <c r="AA115" i="472" s="1"/>
  <c r="Y115" i="472"/>
  <c r="AD114" i="472"/>
  <c r="AA114" i="472" s="1"/>
  <c r="W114" i="472"/>
  <c r="Z114" i="472"/>
  <c r="J114" i="370" s="1"/>
  <c r="AD113" i="472"/>
  <c r="AA113" i="472" s="1"/>
  <c r="AC113" i="472"/>
  <c r="Z113" i="472"/>
  <c r="J113" i="370" s="1"/>
  <c r="Y113" i="472"/>
  <c r="W113" i="472"/>
  <c r="B113" i="472"/>
  <c r="AD112" i="472"/>
  <c r="AA112" i="472" s="1"/>
  <c r="AB112" i="472"/>
  <c r="Z112" i="472"/>
  <c r="J112" i="370" s="1"/>
  <c r="W112" i="472"/>
  <c r="AD111" i="472"/>
  <c r="AA111" i="472" s="1"/>
  <c r="AD110" i="472"/>
  <c r="AA110" i="472" s="1"/>
  <c r="AD109" i="472"/>
  <c r="AA109" i="472" s="1"/>
  <c r="AC109" i="472"/>
  <c r="Z109" i="472"/>
  <c r="J109" i="370" s="1"/>
  <c r="W109" i="472"/>
  <c r="B109" i="472"/>
  <c r="AD108" i="472"/>
  <c r="AA108" i="472" s="1"/>
  <c r="AB108" i="472"/>
  <c r="Z108" i="472"/>
  <c r="J108" i="370" s="1"/>
  <c r="AD107" i="472"/>
  <c r="AA107" i="472" s="1"/>
  <c r="Y107" i="472"/>
  <c r="AD106" i="472"/>
  <c r="AA106" i="472" s="1"/>
  <c r="W106" i="472"/>
  <c r="Z106" i="472"/>
  <c r="J106" i="370" s="1"/>
  <c r="AD105" i="472"/>
  <c r="AA105" i="472" s="1"/>
  <c r="AC105" i="472"/>
  <c r="Z105" i="472"/>
  <c r="J105" i="370" s="1"/>
  <c r="Y105" i="472"/>
  <c r="W105" i="472"/>
  <c r="B105" i="472"/>
  <c r="AD104" i="472"/>
  <c r="AA104" i="472" s="1"/>
  <c r="AB104" i="472"/>
  <c r="Z104" i="472"/>
  <c r="J104" i="370" s="1"/>
  <c r="W104" i="472"/>
  <c r="AD103" i="472"/>
  <c r="AA103" i="472" s="1"/>
  <c r="AB103" i="472"/>
  <c r="AD102" i="472"/>
  <c r="AA102" i="472" s="1"/>
  <c r="AD101" i="472"/>
  <c r="AA101" i="472" s="1"/>
  <c r="AC101" i="472"/>
  <c r="Z101" i="472"/>
  <c r="J101" i="370" s="1"/>
  <c r="W101" i="472"/>
  <c r="B101" i="472"/>
  <c r="AD100" i="472"/>
  <c r="AA100" i="472" s="1"/>
  <c r="AB100" i="472"/>
  <c r="Z100" i="472"/>
  <c r="J100" i="370" s="1"/>
  <c r="AD99" i="472"/>
  <c r="AA99" i="472" s="1"/>
  <c r="Y99" i="472"/>
  <c r="AD98" i="472"/>
  <c r="AA98" i="472" s="1"/>
  <c r="W98" i="472"/>
  <c r="Z98" i="472"/>
  <c r="J98" i="370" s="1"/>
  <c r="AD97" i="472"/>
  <c r="AA97" i="472" s="1"/>
  <c r="AC97" i="472"/>
  <c r="Z97" i="472"/>
  <c r="J97" i="370" s="1"/>
  <c r="Y97" i="472"/>
  <c r="W97" i="472"/>
  <c r="B97" i="472"/>
  <c r="AD96" i="472"/>
  <c r="AA96" i="472" s="1"/>
  <c r="AC96" i="472"/>
  <c r="Y96" i="472"/>
  <c r="AB96" i="472"/>
  <c r="B96" i="472"/>
  <c r="AD95" i="472"/>
  <c r="AA95" i="472" s="1"/>
  <c r="AC95" i="472"/>
  <c r="AB95" i="472"/>
  <c r="Y95" i="472"/>
  <c r="W95" i="472"/>
  <c r="Z95" i="472"/>
  <c r="J95" i="370" s="1"/>
  <c r="B95" i="472"/>
  <c r="AD94" i="472"/>
  <c r="AA94" i="472" s="1"/>
  <c r="AC94" i="472"/>
  <c r="Y94" i="472"/>
  <c r="AB94" i="472"/>
  <c r="B94" i="472"/>
  <c r="AD93" i="472"/>
  <c r="AA93" i="472" s="1"/>
  <c r="AC93" i="472"/>
  <c r="AB93" i="472"/>
  <c r="Y93" i="472"/>
  <c r="W93" i="472"/>
  <c r="Z93" i="472"/>
  <c r="J93" i="370" s="1"/>
  <c r="B93" i="472"/>
  <c r="AD92" i="472"/>
  <c r="AA92" i="472" s="1"/>
  <c r="AC92" i="472"/>
  <c r="Y92" i="472"/>
  <c r="AB92" i="472"/>
  <c r="B92" i="472"/>
  <c r="AD91" i="472"/>
  <c r="AA91" i="472" s="1"/>
  <c r="AC91" i="472"/>
  <c r="AB91" i="472"/>
  <c r="Y91" i="472"/>
  <c r="W91" i="472"/>
  <c r="Z91" i="472"/>
  <c r="J91" i="370" s="1"/>
  <c r="B91" i="472"/>
  <c r="AD90" i="472"/>
  <c r="AA90" i="472" s="1"/>
  <c r="AC90" i="472"/>
  <c r="Y90" i="472"/>
  <c r="AB90" i="472"/>
  <c r="B90" i="472"/>
  <c r="AD89" i="472"/>
  <c r="AA89" i="472" s="1"/>
  <c r="AC89" i="472"/>
  <c r="AB89" i="472"/>
  <c r="Y89" i="472"/>
  <c r="W89" i="472"/>
  <c r="Z89" i="472"/>
  <c r="J89" i="370" s="1"/>
  <c r="B89" i="472"/>
  <c r="AD88" i="472"/>
  <c r="AA88" i="472" s="1"/>
  <c r="AC88" i="472"/>
  <c r="Y88" i="472"/>
  <c r="AB88" i="472"/>
  <c r="B88" i="472"/>
  <c r="AD87" i="472"/>
  <c r="AA87" i="472" s="1"/>
  <c r="AC87" i="472"/>
  <c r="AB87" i="472"/>
  <c r="Y87" i="472"/>
  <c r="W87" i="472"/>
  <c r="Z87" i="472"/>
  <c r="J87" i="370" s="1"/>
  <c r="B87" i="472"/>
  <c r="AD86" i="472"/>
  <c r="AA86" i="472" s="1"/>
  <c r="AC86" i="472"/>
  <c r="Y86" i="472"/>
  <c r="AB86" i="472"/>
  <c r="B86" i="472"/>
  <c r="AD85" i="472"/>
  <c r="AA85" i="472" s="1"/>
  <c r="AC85" i="472"/>
  <c r="AB85" i="472"/>
  <c r="Y85" i="472"/>
  <c r="W85" i="472"/>
  <c r="Z85" i="472"/>
  <c r="J85" i="370" s="1"/>
  <c r="B85" i="472"/>
  <c r="AD84" i="472"/>
  <c r="AA84" i="472" s="1"/>
  <c r="AC84" i="472"/>
  <c r="Y84" i="472"/>
  <c r="AB84" i="472"/>
  <c r="B84" i="472"/>
  <c r="AD83" i="472"/>
  <c r="AA83" i="472" s="1"/>
  <c r="AC83" i="472"/>
  <c r="AB83" i="472"/>
  <c r="Y83" i="472"/>
  <c r="W83" i="472"/>
  <c r="Z83" i="472"/>
  <c r="J83" i="370" s="1"/>
  <c r="B83" i="472"/>
  <c r="AD82" i="472"/>
  <c r="AA82" i="472" s="1"/>
  <c r="AC82" i="472"/>
  <c r="Y82" i="472"/>
  <c r="AB82" i="472"/>
  <c r="B82" i="472"/>
  <c r="AD81" i="472"/>
  <c r="AA81" i="472" s="1"/>
  <c r="AC81" i="472"/>
  <c r="AB81" i="472"/>
  <c r="Y81" i="472"/>
  <c r="W81" i="472"/>
  <c r="Z81" i="472"/>
  <c r="J81" i="370" s="1"/>
  <c r="B81" i="472"/>
  <c r="AD80" i="472"/>
  <c r="AA80" i="472" s="1"/>
  <c r="AC80" i="472"/>
  <c r="Y80" i="472"/>
  <c r="AB80" i="472"/>
  <c r="B80" i="472"/>
  <c r="AD79" i="472"/>
  <c r="AA79" i="472" s="1"/>
  <c r="AC79" i="472"/>
  <c r="AB79" i="472"/>
  <c r="Y79" i="472"/>
  <c r="W79" i="472"/>
  <c r="Z79" i="472"/>
  <c r="J79" i="370" s="1"/>
  <c r="B79" i="472"/>
  <c r="AD78" i="472"/>
  <c r="AA78" i="472" s="1"/>
  <c r="AC78" i="472"/>
  <c r="Y78" i="472"/>
  <c r="AB78" i="472"/>
  <c r="B78" i="472"/>
  <c r="AD77" i="472"/>
  <c r="AA77" i="472" s="1"/>
  <c r="AC77" i="472"/>
  <c r="AB77" i="472"/>
  <c r="Y77" i="472"/>
  <c r="W77" i="472"/>
  <c r="Z77" i="472"/>
  <c r="J77" i="370" s="1"/>
  <c r="B77" i="472"/>
  <c r="AD76" i="472"/>
  <c r="AA76" i="472" s="1"/>
  <c r="AC76" i="472"/>
  <c r="Y76" i="472"/>
  <c r="AB76" i="472"/>
  <c r="B76" i="472"/>
  <c r="AD75" i="472"/>
  <c r="AA75" i="472" s="1"/>
  <c r="AC75" i="472"/>
  <c r="AB75" i="472"/>
  <c r="Y75" i="472"/>
  <c r="W75" i="472"/>
  <c r="Z75" i="472"/>
  <c r="J75" i="370" s="1"/>
  <c r="B75" i="472"/>
  <c r="AD74" i="472"/>
  <c r="AA74" i="472" s="1"/>
  <c r="AC74" i="472"/>
  <c r="AD73" i="472"/>
  <c r="AA73" i="472" s="1"/>
  <c r="AC73" i="472"/>
  <c r="AB73" i="472"/>
  <c r="Y73" i="472"/>
  <c r="W73" i="472"/>
  <c r="Z73" i="472"/>
  <c r="J73" i="370" s="1"/>
  <c r="B73" i="472"/>
  <c r="AD72" i="472"/>
  <c r="AA72" i="472" s="1"/>
  <c r="AC72" i="472"/>
  <c r="Z72" i="472"/>
  <c r="J72" i="370" s="1"/>
  <c r="AD71" i="472"/>
  <c r="AA71" i="472" s="1"/>
  <c r="AC71" i="472"/>
  <c r="AB71" i="472"/>
  <c r="Y71" i="472"/>
  <c r="W71" i="472"/>
  <c r="Z71" i="472"/>
  <c r="J71" i="370" s="1"/>
  <c r="B71" i="472"/>
  <c r="AD70" i="472"/>
  <c r="AA70" i="472" s="1"/>
  <c r="AC70" i="472"/>
  <c r="Z70" i="472"/>
  <c r="J70" i="370" s="1"/>
  <c r="Y70" i="472"/>
  <c r="B70" i="472"/>
  <c r="AD69" i="472"/>
  <c r="AA69" i="472" s="1"/>
  <c r="AC69" i="472"/>
  <c r="AB69" i="472"/>
  <c r="Y69" i="472"/>
  <c r="W69" i="472"/>
  <c r="Z69" i="472"/>
  <c r="J69" i="370" s="1"/>
  <c r="B69" i="472"/>
  <c r="AD68" i="472"/>
  <c r="AA68" i="472" s="1"/>
  <c r="Z68" i="472"/>
  <c r="J68" i="370" s="1"/>
  <c r="Y68" i="472"/>
  <c r="B68" i="472"/>
  <c r="AD67" i="472"/>
  <c r="AA67" i="472" s="1"/>
  <c r="AC67" i="472"/>
  <c r="AB67" i="472"/>
  <c r="Y67" i="472"/>
  <c r="W67" i="472"/>
  <c r="Z67" i="472"/>
  <c r="J67" i="370" s="1"/>
  <c r="B67" i="472"/>
  <c r="AD66" i="472"/>
  <c r="AA66" i="472" s="1"/>
  <c r="AD65" i="472"/>
  <c r="AA65" i="472" s="1"/>
  <c r="AC65" i="472"/>
  <c r="AB65" i="472"/>
  <c r="Y65" i="472"/>
  <c r="W65" i="472"/>
  <c r="Z65" i="472"/>
  <c r="J65" i="370" s="1"/>
  <c r="B65" i="472"/>
  <c r="AD64" i="472"/>
  <c r="AA64" i="472" s="1"/>
  <c r="AC64" i="472"/>
  <c r="Z64" i="472"/>
  <c r="J64" i="370" s="1"/>
  <c r="AD63" i="472"/>
  <c r="AA63" i="472" s="1"/>
  <c r="AC63" i="472"/>
  <c r="AB63" i="472"/>
  <c r="Y63" i="472"/>
  <c r="W63" i="472"/>
  <c r="Z63" i="472"/>
  <c r="J63" i="370" s="1"/>
  <c r="B63" i="472"/>
  <c r="AD62" i="472"/>
  <c r="AA62" i="472" s="1"/>
  <c r="AC62" i="472"/>
  <c r="Z62" i="472"/>
  <c r="J62" i="370" s="1"/>
  <c r="Y62" i="472"/>
  <c r="B62" i="472"/>
  <c r="AD61" i="472"/>
  <c r="AA61" i="472" s="1"/>
  <c r="AC61" i="472"/>
  <c r="AD60" i="472"/>
  <c r="AA60" i="472" s="1"/>
  <c r="AC60" i="472"/>
  <c r="AB60" i="472"/>
  <c r="Y60" i="472"/>
  <c r="W60" i="472"/>
  <c r="Z60" i="472"/>
  <c r="J60" i="370" s="1"/>
  <c r="B60" i="472"/>
  <c r="AD59" i="472"/>
  <c r="AA59" i="472" s="1"/>
  <c r="AC59" i="472"/>
  <c r="AD58" i="472"/>
  <c r="AA58" i="472" s="1"/>
  <c r="AC58" i="472"/>
  <c r="AB58" i="472"/>
  <c r="Y58" i="472"/>
  <c r="W58" i="472"/>
  <c r="Z58" i="472"/>
  <c r="J58" i="370" s="1"/>
  <c r="B58" i="472"/>
  <c r="AD57" i="472"/>
  <c r="AA57" i="472" s="1"/>
  <c r="AC57" i="472"/>
  <c r="AD56" i="472"/>
  <c r="AA56" i="472" s="1"/>
  <c r="AC56" i="472"/>
  <c r="AB56" i="472"/>
  <c r="Y56" i="472"/>
  <c r="W56" i="472"/>
  <c r="Z56" i="472"/>
  <c r="J56" i="370" s="1"/>
  <c r="B56" i="472"/>
  <c r="AD55" i="472"/>
  <c r="AA55" i="472" s="1"/>
  <c r="AC55" i="472"/>
  <c r="AD54" i="472"/>
  <c r="AA54" i="472" s="1"/>
  <c r="AC54" i="472"/>
  <c r="AB54" i="472"/>
  <c r="Y54" i="472"/>
  <c r="W54" i="472"/>
  <c r="Z54" i="472"/>
  <c r="J54" i="370" s="1"/>
  <c r="B54" i="472"/>
  <c r="AD53" i="472"/>
  <c r="AA53" i="472" s="1"/>
  <c r="AC53" i="472"/>
  <c r="AD52" i="472"/>
  <c r="AA52" i="472" s="1"/>
  <c r="AC52" i="472"/>
  <c r="AB52" i="472"/>
  <c r="Y52" i="472"/>
  <c r="W52" i="472"/>
  <c r="Z52" i="472"/>
  <c r="J52" i="370" s="1"/>
  <c r="B52" i="472"/>
  <c r="AD51" i="472"/>
  <c r="AA51" i="472" s="1"/>
  <c r="AC51" i="472"/>
  <c r="AD50" i="472"/>
  <c r="AA50" i="472" s="1"/>
  <c r="AC50" i="472"/>
  <c r="AB50" i="472"/>
  <c r="Y50" i="472"/>
  <c r="W50" i="472"/>
  <c r="Z50" i="472"/>
  <c r="J50" i="370" s="1"/>
  <c r="B50" i="472"/>
  <c r="AD49" i="472"/>
  <c r="AA49" i="472" s="1"/>
  <c r="AC49" i="472"/>
  <c r="AD48" i="472"/>
  <c r="AA48" i="472" s="1"/>
  <c r="AC48" i="472"/>
  <c r="AB48" i="472"/>
  <c r="Y48" i="472"/>
  <c r="W48" i="472"/>
  <c r="Z48" i="472"/>
  <c r="J48" i="370" s="1"/>
  <c r="B48" i="472"/>
  <c r="AD47" i="472"/>
  <c r="AA47" i="472" s="1"/>
  <c r="AC47" i="472"/>
  <c r="AD46" i="472"/>
  <c r="AA46" i="472" s="1"/>
  <c r="AC46" i="472"/>
  <c r="AB46" i="472"/>
  <c r="Y46" i="472"/>
  <c r="W46" i="472"/>
  <c r="Z46" i="472"/>
  <c r="J46" i="370" s="1"/>
  <c r="B46" i="472"/>
  <c r="AD45" i="472"/>
  <c r="AA45" i="472" s="1"/>
  <c r="AC45" i="472"/>
  <c r="AD44" i="472"/>
  <c r="AA44" i="472" s="1"/>
  <c r="AC44" i="472"/>
  <c r="AB44" i="472"/>
  <c r="Y44" i="472"/>
  <c r="W44" i="472"/>
  <c r="Z44" i="472"/>
  <c r="J44" i="370" s="1"/>
  <c r="B44" i="472"/>
  <c r="AD43" i="472"/>
  <c r="AA43" i="472" s="1"/>
  <c r="AC43" i="472"/>
  <c r="AD42" i="472"/>
  <c r="AA42" i="472" s="1"/>
  <c r="AC42" i="472"/>
  <c r="AB42" i="472"/>
  <c r="Y42" i="472"/>
  <c r="W42" i="472"/>
  <c r="Z42" i="472"/>
  <c r="J42" i="370" s="1"/>
  <c r="B42" i="472"/>
  <c r="AD41" i="472"/>
  <c r="AA41" i="472" s="1"/>
  <c r="AC41" i="472"/>
  <c r="AD40" i="472"/>
  <c r="AA40" i="472" s="1"/>
  <c r="AC40" i="472"/>
  <c r="AB40" i="472"/>
  <c r="Y40" i="472"/>
  <c r="Z40" i="472" s="1"/>
  <c r="J40" i="370" s="1"/>
  <c r="W40" i="472"/>
  <c r="B40" i="472"/>
  <c r="AD39" i="472"/>
  <c r="AA39" i="472" s="1"/>
  <c r="U39" i="472" s="1"/>
  <c r="V39" i="472" s="1"/>
  <c r="AC39" i="472"/>
  <c r="AD38" i="472"/>
  <c r="AA38" i="472" s="1"/>
  <c r="U38" i="472" s="1"/>
  <c r="V38" i="472" s="1"/>
  <c r="AC38" i="472"/>
  <c r="AB38" i="472"/>
  <c r="B38" i="472"/>
  <c r="AD37" i="472"/>
  <c r="AA37" i="472" s="1"/>
  <c r="U37" i="472" s="1"/>
  <c r="V37" i="472" s="1"/>
  <c r="AC37" i="472"/>
  <c r="AD36" i="472"/>
  <c r="AA36" i="472" s="1"/>
  <c r="U36" i="472" s="1"/>
  <c r="V36" i="472" s="1"/>
  <c r="AC36" i="472"/>
  <c r="AB36" i="472"/>
  <c r="B36" i="472"/>
  <c r="AD35" i="472"/>
  <c r="AA35" i="472" s="1"/>
  <c r="U35" i="472" s="1"/>
  <c r="V35" i="472" s="1"/>
  <c r="AC35" i="472"/>
  <c r="AD34" i="472"/>
  <c r="AA34" i="472" s="1"/>
  <c r="U34" i="472" s="1"/>
  <c r="V34" i="472" s="1"/>
  <c r="AC34" i="472"/>
  <c r="AB34" i="472"/>
  <c r="B34" i="472"/>
  <c r="AD33" i="472"/>
  <c r="AA33" i="472" s="1"/>
  <c r="U33" i="472" s="1"/>
  <c r="V33" i="472" s="1"/>
  <c r="AC33" i="472"/>
  <c r="AD32" i="472"/>
  <c r="AA32" i="472" s="1"/>
  <c r="U32" i="472" s="1"/>
  <c r="V32" i="472" s="1"/>
  <c r="AC32" i="472"/>
  <c r="AB32" i="472"/>
  <c r="B32" i="472"/>
  <c r="AD31" i="472"/>
  <c r="AA31" i="472" s="1"/>
  <c r="BJ30" i="472"/>
  <c r="BI30" i="472"/>
  <c r="BH30" i="472"/>
  <c r="BG30" i="472"/>
  <c r="BF30" i="472"/>
  <c r="BE30" i="472"/>
  <c r="BD30" i="472"/>
  <c r="BC30" i="472"/>
  <c r="BB30" i="472"/>
  <c r="BA30" i="472"/>
  <c r="AV30" i="472"/>
  <c r="AU30" i="472"/>
  <c r="AT30" i="472"/>
  <c r="AS30" i="472"/>
  <c r="AR30" i="472"/>
  <c r="AQ30" i="472"/>
  <c r="AP30" i="472"/>
  <c r="AO30" i="472"/>
  <c r="AN30" i="472"/>
  <c r="AM30" i="472"/>
  <c r="AL30" i="472"/>
  <c r="AK30" i="472"/>
  <c r="AJ30" i="472"/>
  <c r="AI30" i="472"/>
  <c r="AH30" i="472"/>
  <c r="AG30" i="472"/>
  <c r="AF30" i="472"/>
  <c r="AE30" i="472"/>
  <c r="AD30" i="472"/>
  <c r="AV29" i="472"/>
  <c r="AU29" i="472"/>
  <c r="AT29" i="472"/>
  <c r="AS29" i="472"/>
  <c r="AR29" i="472"/>
  <c r="AL29" i="472"/>
  <c r="AK29" i="472"/>
  <c r="AJ29" i="472"/>
  <c r="AI29" i="472"/>
  <c r="AH29" i="472"/>
  <c r="AG29" i="472"/>
  <c r="AF29" i="472"/>
  <c r="AE29" i="472"/>
  <c r="AD29" i="472"/>
  <c r="T29" i="472"/>
  <c r="AQ29" i="472" s="1"/>
  <c r="S29" i="472"/>
  <c r="AP29" i="472" s="1"/>
  <c r="R29" i="472"/>
  <c r="AO29" i="472" s="1"/>
  <c r="Q29" i="472"/>
  <c r="AN29" i="472" s="1"/>
  <c r="AM29" i="472"/>
  <c r="X28" i="472"/>
  <c r="T28" i="472"/>
  <c r="S28" i="472"/>
  <c r="R28" i="472"/>
  <c r="Q28" i="472"/>
  <c r="O28" i="472"/>
  <c r="N28" i="472"/>
  <c r="M28" i="472"/>
  <c r="L28" i="472"/>
  <c r="K28" i="472"/>
  <c r="J28" i="472"/>
  <c r="I28" i="472"/>
  <c r="G28" i="472"/>
  <c r="X27" i="472"/>
  <c r="T27" i="472"/>
  <c r="S27" i="472"/>
  <c r="R27" i="472"/>
  <c r="Q27" i="472"/>
  <c r="O27" i="472"/>
  <c r="N27" i="472"/>
  <c r="M27" i="472"/>
  <c r="L27" i="472"/>
  <c r="K27" i="472"/>
  <c r="J27" i="472"/>
  <c r="I27" i="472"/>
  <c r="G27" i="472"/>
  <c r="X26" i="472"/>
  <c r="T26" i="472"/>
  <c r="S26" i="472"/>
  <c r="R26" i="472"/>
  <c r="Q26" i="472"/>
  <c r="O26" i="472"/>
  <c r="N26" i="472"/>
  <c r="M26" i="472"/>
  <c r="L26" i="472"/>
  <c r="K26" i="472"/>
  <c r="J26" i="472"/>
  <c r="I26" i="472"/>
  <c r="G26" i="472"/>
  <c r="Y25" i="472"/>
  <c r="X25" i="472"/>
  <c r="W25" i="472"/>
  <c r="V25" i="472"/>
  <c r="U25" i="472"/>
  <c r="T25" i="472"/>
  <c r="S25" i="472"/>
  <c r="R25" i="472"/>
  <c r="Q25" i="472"/>
  <c r="P25" i="472"/>
  <c r="O25" i="472"/>
  <c r="N25" i="472"/>
  <c r="M25" i="472"/>
  <c r="L25" i="472"/>
  <c r="K25" i="472"/>
  <c r="J25" i="472"/>
  <c r="I25" i="472"/>
  <c r="H25" i="472"/>
  <c r="G25" i="472"/>
  <c r="AC3" i="472"/>
  <c r="Y3" i="472"/>
  <c r="W3" i="472"/>
  <c r="U3" i="472" s="1"/>
  <c r="AK2" i="472"/>
  <c r="AJ2" i="472"/>
  <c r="AI2" i="472"/>
  <c r="AH2" i="472"/>
  <c r="AG2" i="472"/>
  <c r="AF2" i="472"/>
  <c r="AE2" i="472"/>
  <c r="Z2" i="472"/>
  <c r="Y2" i="472"/>
  <c r="W2" i="472"/>
  <c r="U2" i="472" s="1"/>
  <c r="B1" i="472"/>
  <c r="G23" i="472" s="1"/>
  <c r="Z41" i="469"/>
  <c r="Z42" i="469"/>
  <c r="Z43" i="469"/>
  <c r="Z44" i="469"/>
  <c r="Z45" i="469"/>
  <c r="Z46" i="469"/>
  <c r="Z47" i="469"/>
  <c r="Z48" i="469"/>
  <c r="Z49" i="469"/>
  <c r="Z50" i="469"/>
  <c r="Z51" i="469"/>
  <c r="Z52" i="469"/>
  <c r="Z53" i="469"/>
  <c r="Z54" i="469"/>
  <c r="Z55" i="469"/>
  <c r="Z56" i="469"/>
  <c r="Z57" i="469"/>
  <c r="Z58" i="469"/>
  <c r="Z59" i="469"/>
  <c r="Z60" i="469"/>
  <c r="Z61" i="469"/>
  <c r="Z62" i="469"/>
  <c r="Z63" i="469"/>
  <c r="Z64" i="469"/>
  <c r="Z65" i="469"/>
  <c r="Z66" i="469"/>
  <c r="Z67" i="469"/>
  <c r="Z68" i="469"/>
  <c r="Z69" i="469"/>
  <c r="Z70" i="469"/>
  <c r="Z71" i="469"/>
  <c r="Z72" i="469"/>
  <c r="Z73" i="469"/>
  <c r="Z74" i="469"/>
  <c r="Z75" i="469"/>
  <c r="Z76" i="469"/>
  <c r="Z77" i="469"/>
  <c r="Z78" i="469"/>
  <c r="Z79" i="469"/>
  <c r="Z80" i="469"/>
  <c r="Z81" i="469"/>
  <c r="Z82" i="469"/>
  <c r="Z83" i="469"/>
  <c r="Z84" i="469"/>
  <c r="Z85" i="469"/>
  <c r="Z86" i="469"/>
  <c r="Z87" i="469"/>
  <c r="Z88" i="469"/>
  <c r="Z89" i="469"/>
  <c r="Z90" i="469"/>
  <c r="Z91" i="469"/>
  <c r="Z92" i="469"/>
  <c r="Z93" i="469"/>
  <c r="Z94" i="469"/>
  <c r="Z95" i="469"/>
  <c r="Z96" i="469"/>
  <c r="Z97" i="469"/>
  <c r="Z98" i="469"/>
  <c r="Z99" i="469"/>
  <c r="Z100" i="469"/>
  <c r="Z101" i="469"/>
  <c r="Z102" i="469"/>
  <c r="Z103" i="469"/>
  <c r="Z104" i="469"/>
  <c r="Z105" i="469"/>
  <c r="Z106" i="469"/>
  <c r="Z107" i="469"/>
  <c r="Z108" i="469"/>
  <c r="Z109" i="469"/>
  <c r="Z110" i="469"/>
  <c r="Z111" i="469"/>
  <c r="Z112" i="469"/>
  <c r="Z113" i="469"/>
  <c r="Z114" i="469"/>
  <c r="Z115" i="469"/>
  <c r="Z116" i="469"/>
  <c r="Z117" i="469"/>
  <c r="Z118" i="469"/>
  <c r="Z119" i="469"/>
  <c r="Z120" i="469"/>
  <c r="Z121" i="469"/>
  <c r="Z122" i="469"/>
  <c r="Z123" i="469"/>
  <c r="Z124" i="469"/>
  <c r="Z125" i="469"/>
  <c r="Z126" i="469"/>
  <c r="Z127" i="469"/>
  <c r="Z128" i="469"/>
  <c r="Z129" i="469"/>
  <c r="Z130" i="469"/>
  <c r="Z2" i="469"/>
  <c r="W3" i="469"/>
  <c r="U3" i="469" s="1"/>
  <c r="W2" i="469"/>
  <c r="U2" i="469" s="1"/>
  <c r="Y3" i="469"/>
  <c r="Y2" i="469"/>
  <c r="AC3" i="469"/>
  <c r="B1" i="469"/>
  <c r="G23" i="469" s="1"/>
  <c r="AD32" i="469"/>
  <c r="AD33" i="469"/>
  <c r="AD34" i="469"/>
  <c r="AD35" i="469"/>
  <c r="AD36" i="469"/>
  <c r="AD37" i="469"/>
  <c r="AD38" i="469"/>
  <c r="AD39" i="469"/>
  <c r="AD40" i="469"/>
  <c r="AD41" i="469"/>
  <c r="AD42" i="469"/>
  <c r="AD43" i="469"/>
  <c r="AD44" i="469"/>
  <c r="AD45" i="469"/>
  <c r="AD46" i="469"/>
  <c r="AD47" i="469"/>
  <c r="AD48" i="469"/>
  <c r="AD49" i="469"/>
  <c r="AD50" i="469"/>
  <c r="AD51" i="469"/>
  <c r="AD52" i="469"/>
  <c r="AD53" i="469"/>
  <c r="AD54" i="469"/>
  <c r="AD55" i="469"/>
  <c r="AD56" i="469"/>
  <c r="AD57" i="469"/>
  <c r="AD58" i="469"/>
  <c r="AD59" i="469"/>
  <c r="AD60" i="469"/>
  <c r="AD61" i="469"/>
  <c r="AD62" i="469"/>
  <c r="AD63" i="469"/>
  <c r="AD64" i="469"/>
  <c r="AD65" i="469"/>
  <c r="AD66" i="469"/>
  <c r="AD67" i="469"/>
  <c r="AD68" i="469"/>
  <c r="AD69" i="469"/>
  <c r="AD70" i="469"/>
  <c r="AD71" i="469"/>
  <c r="AD72" i="469"/>
  <c r="AD73" i="469"/>
  <c r="AD74" i="469"/>
  <c r="AD75" i="469"/>
  <c r="AD76" i="469"/>
  <c r="AD77" i="469"/>
  <c r="AD78" i="469"/>
  <c r="AD79" i="469"/>
  <c r="AD80" i="469"/>
  <c r="AD81" i="469"/>
  <c r="AD82" i="469"/>
  <c r="AD83" i="469"/>
  <c r="AD84" i="469"/>
  <c r="AD85" i="469"/>
  <c r="AD86" i="469"/>
  <c r="AD87" i="469"/>
  <c r="AD88" i="469"/>
  <c r="AD89" i="469"/>
  <c r="AD90" i="469"/>
  <c r="AD91" i="469"/>
  <c r="AD92" i="469"/>
  <c r="AD93" i="469"/>
  <c r="AD94" i="469"/>
  <c r="AD95" i="469"/>
  <c r="AD96" i="469"/>
  <c r="AD97" i="469"/>
  <c r="AD98" i="469"/>
  <c r="AD99" i="469"/>
  <c r="AD100" i="469"/>
  <c r="AD101" i="469"/>
  <c r="AD102" i="469"/>
  <c r="AD103" i="469"/>
  <c r="AD104" i="469"/>
  <c r="AD105" i="469"/>
  <c r="AD106" i="469"/>
  <c r="AD107" i="469"/>
  <c r="AD108" i="469"/>
  <c r="AD109" i="469"/>
  <c r="AD110" i="469"/>
  <c r="AD111" i="469"/>
  <c r="AD112" i="469"/>
  <c r="AD113" i="469"/>
  <c r="AD114" i="469"/>
  <c r="AD115" i="469"/>
  <c r="AD116" i="469"/>
  <c r="AD117" i="469"/>
  <c r="AD118" i="469"/>
  <c r="AD119" i="469"/>
  <c r="AD120" i="469"/>
  <c r="AD121" i="469"/>
  <c r="AD122" i="469"/>
  <c r="AD123" i="469"/>
  <c r="AD124" i="469"/>
  <c r="AD125" i="469"/>
  <c r="AD126" i="469"/>
  <c r="AD127" i="469"/>
  <c r="AD128" i="469"/>
  <c r="AD129" i="469"/>
  <c r="AD130" i="469"/>
  <c r="AD31" i="469"/>
  <c r="AI29" i="469"/>
  <c r="AF29" i="469"/>
  <c r="T29" i="469"/>
  <c r="AQ29" i="469" s="1"/>
  <c r="AJ29" i="469"/>
  <c r="P29" i="469"/>
  <c r="AM29" i="469" s="1"/>
  <c r="Q29" i="469"/>
  <c r="AN29" i="469" s="1"/>
  <c r="R29" i="469"/>
  <c r="AO29" i="469" s="1"/>
  <c r="S29" i="469"/>
  <c r="AP29" i="469" s="1"/>
  <c r="AE30" i="469"/>
  <c r="AF30" i="469"/>
  <c r="AG30" i="469"/>
  <c r="AH30" i="469"/>
  <c r="AI30" i="469"/>
  <c r="AJ30" i="469"/>
  <c r="AK30" i="469"/>
  <c r="AL30" i="469"/>
  <c r="AM30" i="469"/>
  <c r="AN30" i="469"/>
  <c r="AO30" i="469"/>
  <c r="AP30" i="469"/>
  <c r="AQ30" i="469"/>
  <c r="AR30" i="469"/>
  <c r="AS30" i="469"/>
  <c r="AT30" i="469"/>
  <c r="AU30" i="469"/>
  <c r="AV30" i="469"/>
  <c r="AD30" i="469"/>
  <c r="AE29" i="469"/>
  <c r="AG29" i="469"/>
  <c r="AH29" i="469"/>
  <c r="AK29" i="469"/>
  <c r="AL29" i="469"/>
  <c r="AR29" i="469"/>
  <c r="AS29" i="469"/>
  <c r="AT29" i="469"/>
  <c r="AU29" i="469"/>
  <c r="AV29" i="469"/>
  <c r="AD29" i="469"/>
  <c r="BB30" i="469"/>
  <c r="BC30" i="469"/>
  <c r="BD30" i="469"/>
  <c r="BE30" i="469"/>
  <c r="BF30" i="469"/>
  <c r="BG30" i="469"/>
  <c r="BH30" i="469"/>
  <c r="BI30" i="469"/>
  <c r="BJ30" i="469"/>
  <c r="BA30" i="469"/>
  <c r="I25" i="469"/>
  <c r="J25" i="469"/>
  <c r="K25" i="469"/>
  <c r="L25" i="469"/>
  <c r="M25" i="469"/>
  <c r="N25" i="469"/>
  <c r="O25" i="469"/>
  <c r="P25" i="469"/>
  <c r="Q25" i="469"/>
  <c r="R25" i="469"/>
  <c r="S25" i="469"/>
  <c r="T25" i="469"/>
  <c r="U25" i="469"/>
  <c r="V25" i="469"/>
  <c r="W25" i="469"/>
  <c r="X25" i="469"/>
  <c r="Y25" i="469"/>
  <c r="H25" i="469"/>
  <c r="G25" i="469"/>
  <c r="H26" i="469"/>
  <c r="I26" i="469"/>
  <c r="J26" i="469"/>
  <c r="K26" i="469"/>
  <c r="L26" i="469"/>
  <c r="M26" i="469"/>
  <c r="N26" i="469"/>
  <c r="O26" i="469"/>
  <c r="P26" i="469"/>
  <c r="Q26" i="469"/>
  <c r="R26" i="469"/>
  <c r="S26" i="469"/>
  <c r="T26" i="469"/>
  <c r="X26" i="469"/>
  <c r="H27" i="469"/>
  <c r="I27" i="469"/>
  <c r="J27" i="469"/>
  <c r="K27" i="469"/>
  <c r="L27" i="469"/>
  <c r="M27" i="469"/>
  <c r="N27" i="469"/>
  <c r="O27" i="469"/>
  <c r="P27" i="469"/>
  <c r="Q27" i="469"/>
  <c r="R27" i="469"/>
  <c r="S27" i="469"/>
  <c r="T27" i="469"/>
  <c r="X27" i="469"/>
  <c r="H28" i="469"/>
  <c r="I28" i="469"/>
  <c r="J28" i="469"/>
  <c r="K28" i="469"/>
  <c r="L28" i="469"/>
  <c r="M28" i="469"/>
  <c r="N28" i="469"/>
  <c r="O28" i="469"/>
  <c r="P28" i="469"/>
  <c r="Q28" i="469"/>
  <c r="R28" i="469"/>
  <c r="S28" i="469"/>
  <c r="T28" i="469"/>
  <c r="X28" i="469"/>
  <c r="O67" i="541" l="1"/>
  <c r="F67" i="531"/>
  <c r="L89" i="541"/>
  <c r="F89" i="531"/>
  <c r="S89" i="531" s="1"/>
  <c r="N86" i="541"/>
  <c r="F86" i="531"/>
  <c r="N117" i="541"/>
  <c r="I117" i="541"/>
  <c r="L49" i="541"/>
  <c r="J49" i="541"/>
  <c r="J49" i="531" s="1"/>
  <c r="L111" i="541"/>
  <c r="O111" i="541"/>
  <c r="B98" i="541"/>
  <c r="I98" i="541"/>
  <c r="L88" i="541"/>
  <c r="O88" i="541"/>
  <c r="M106" i="541"/>
  <c r="N106" i="541"/>
  <c r="M87" i="541"/>
  <c r="J87" i="541"/>
  <c r="J87" i="531" s="1"/>
  <c r="B78" i="541"/>
  <c r="O78" i="541"/>
  <c r="J122" i="541"/>
  <c r="J122" i="531" s="1"/>
  <c r="N122" i="541"/>
  <c r="B48" i="541"/>
  <c r="L48" i="541"/>
  <c r="O115" i="541"/>
  <c r="F115" i="531"/>
  <c r="P115" i="531" s="1"/>
  <c r="O117" i="541"/>
  <c r="J117" i="541"/>
  <c r="M117" i="532" s="1"/>
  <c r="O49" i="541"/>
  <c r="F49" i="531"/>
  <c r="M49" i="531" s="1"/>
  <c r="I111" i="541"/>
  <c r="F111" i="531"/>
  <c r="B94" i="541"/>
  <c r="F94" i="531"/>
  <c r="Y94" i="531" s="1"/>
  <c r="M98" i="541"/>
  <c r="F98" i="531"/>
  <c r="J88" i="541"/>
  <c r="M88" i="532" s="1"/>
  <c r="F88" i="531"/>
  <c r="P88" i="531" s="1"/>
  <c r="I106" i="541"/>
  <c r="F106" i="531"/>
  <c r="F92" i="531"/>
  <c r="Y92" i="531" s="1"/>
  <c r="L87" i="541"/>
  <c r="F87" i="531"/>
  <c r="M78" i="541"/>
  <c r="N78" i="541"/>
  <c r="M122" i="541"/>
  <c r="B122" i="541"/>
  <c r="B70" i="541"/>
  <c r="O70" i="541"/>
  <c r="M48" i="541"/>
  <c r="I48" i="541"/>
  <c r="O124" i="541"/>
  <c r="N124" i="541"/>
  <c r="L115" i="541"/>
  <c r="J115" i="541"/>
  <c r="M115" i="532" s="1"/>
  <c r="I45" i="541"/>
  <c r="L45" i="541"/>
  <c r="B46" i="541"/>
  <c r="O46" i="541"/>
  <c r="N121" i="541"/>
  <c r="M121" i="541"/>
  <c r="L67" i="541"/>
  <c r="I67" i="541"/>
  <c r="O89" i="541"/>
  <c r="M89" i="541"/>
  <c r="M86" i="541"/>
  <c r="J86" i="541"/>
  <c r="M86" i="532" s="1"/>
  <c r="M117" i="541"/>
  <c r="I49" i="541"/>
  <c r="N111" i="541"/>
  <c r="O94" i="541"/>
  <c r="N98" i="541"/>
  <c r="N88" i="541"/>
  <c r="J106" i="541"/>
  <c r="B92" i="541"/>
  <c r="N97" i="541"/>
  <c r="B87" i="541"/>
  <c r="J78" i="541"/>
  <c r="J78" i="531" s="1"/>
  <c r="I122" i="541"/>
  <c r="M70" i="541"/>
  <c r="N48" i="541"/>
  <c r="B124" i="541"/>
  <c r="I115" i="541"/>
  <c r="O45" i="541"/>
  <c r="M46" i="541"/>
  <c r="L121" i="541"/>
  <c r="J67" i="541"/>
  <c r="J67" i="531" s="1"/>
  <c r="B89" i="541"/>
  <c r="I86" i="541"/>
  <c r="V102" i="531"/>
  <c r="Y102" i="531"/>
  <c r="M102" i="531"/>
  <c r="P102" i="531"/>
  <c r="S102" i="531"/>
  <c r="M90" i="531"/>
  <c r="V90" i="531"/>
  <c r="P90" i="531"/>
  <c r="S90" i="531"/>
  <c r="Y90" i="531"/>
  <c r="V54" i="531"/>
  <c r="Y54" i="531"/>
  <c r="M54" i="531"/>
  <c r="P54" i="531"/>
  <c r="S54" i="531"/>
  <c r="M74" i="531"/>
  <c r="P74" i="531"/>
  <c r="S74" i="531"/>
  <c r="V74" i="531"/>
  <c r="Y74" i="531"/>
  <c r="J50" i="541"/>
  <c r="M50" i="532" s="1"/>
  <c r="M122" i="531"/>
  <c r="P122" i="531"/>
  <c r="S122" i="531"/>
  <c r="V122" i="531"/>
  <c r="Y122" i="531"/>
  <c r="S95" i="531"/>
  <c r="V95" i="531"/>
  <c r="Y95" i="531"/>
  <c r="P95" i="531"/>
  <c r="M95" i="531"/>
  <c r="S63" i="531"/>
  <c r="V63" i="531"/>
  <c r="Y63" i="531"/>
  <c r="P63" i="531"/>
  <c r="M63" i="531"/>
  <c r="P72" i="531"/>
  <c r="S72" i="531"/>
  <c r="V72" i="531"/>
  <c r="Y72" i="531"/>
  <c r="M72" i="531"/>
  <c r="M91" i="531"/>
  <c r="P91" i="531"/>
  <c r="S91" i="531"/>
  <c r="Y91" i="531"/>
  <c r="V91" i="531"/>
  <c r="M45" i="531"/>
  <c r="Y45" i="531"/>
  <c r="V45" i="531"/>
  <c r="S45" i="531"/>
  <c r="P45" i="531"/>
  <c r="Y61" i="531"/>
  <c r="M61" i="531"/>
  <c r="V61" i="531"/>
  <c r="S61" i="531"/>
  <c r="P61" i="531"/>
  <c r="M58" i="531"/>
  <c r="P58" i="531"/>
  <c r="V58" i="531"/>
  <c r="S58" i="531"/>
  <c r="Y58" i="531"/>
  <c r="M51" i="531"/>
  <c r="P51" i="531"/>
  <c r="S51" i="531"/>
  <c r="V51" i="531"/>
  <c r="Y51" i="531"/>
  <c r="M100" i="531"/>
  <c r="P100" i="531"/>
  <c r="S100" i="531"/>
  <c r="V100" i="531"/>
  <c r="Y100" i="531"/>
  <c r="Y117" i="531"/>
  <c r="M117" i="531"/>
  <c r="P117" i="531"/>
  <c r="S117" i="531"/>
  <c r="V117" i="531"/>
  <c r="I123" i="541"/>
  <c r="J102" i="541"/>
  <c r="F65" i="531"/>
  <c r="P48" i="531"/>
  <c r="S48" i="531"/>
  <c r="V48" i="531"/>
  <c r="Y48" i="531"/>
  <c r="M48" i="531"/>
  <c r="M93" i="531"/>
  <c r="Y93" i="531"/>
  <c r="V93" i="531"/>
  <c r="S93" i="531"/>
  <c r="P93" i="531"/>
  <c r="M59" i="531"/>
  <c r="P59" i="531"/>
  <c r="S59" i="531"/>
  <c r="Y59" i="531"/>
  <c r="V59" i="531"/>
  <c r="M124" i="531"/>
  <c r="P124" i="531"/>
  <c r="Y124" i="531"/>
  <c r="V124" i="531"/>
  <c r="S124" i="531"/>
  <c r="P56" i="531"/>
  <c r="S56" i="531"/>
  <c r="V56" i="531"/>
  <c r="Y56" i="531"/>
  <c r="M56" i="531"/>
  <c r="M115" i="531"/>
  <c r="Y115" i="531"/>
  <c r="J96" i="541"/>
  <c r="J96" i="531" s="1"/>
  <c r="S47" i="531"/>
  <c r="V47" i="531"/>
  <c r="Y47" i="531"/>
  <c r="P47" i="531"/>
  <c r="M47" i="531"/>
  <c r="V78" i="531"/>
  <c r="Y78" i="531"/>
  <c r="P78" i="531"/>
  <c r="M78" i="531"/>
  <c r="S78" i="531"/>
  <c r="V46" i="531"/>
  <c r="Y46" i="531"/>
  <c r="S46" i="531"/>
  <c r="P46" i="531"/>
  <c r="M46" i="531"/>
  <c r="M108" i="531"/>
  <c r="P108" i="531"/>
  <c r="Y108" i="531"/>
  <c r="V108" i="531"/>
  <c r="S108" i="531"/>
  <c r="M129" i="531"/>
  <c r="P129" i="531"/>
  <c r="S129" i="531"/>
  <c r="V129" i="531"/>
  <c r="Y129" i="531"/>
  <c r="M107" i="531"/>
  <c r="P107" i="531"/>
  <c r="S107" i="531"/>
  <c r="Y107" i="531"/>
  <c r="V107" i="531"/>
  <c r="V86" i="531"/>
  <c r="Y86" i="531"/>
  <c r="M86" i="531"/>
  <c r="P86" i="531"/>
  <c r="S86" i="531"/>
  <c r="M42" i="531"/>
  <c r="P42" i="531"/>
  <c r="S42" i="531"/>
  <c r="V42" i="531"/>
  <c r="Y42" i="531"/>
  <c r="O123" i="541"/>
  <c r="I102" i="541"/>
  <c r="I64" i="541"/>
  <c r="V49" i="531"/>
  <c r="S111" i="531"/>
  <c r="V111" i="531"/>
  <c r="Y111" i="531"/>
  <c r="P111" i="531"/>
  <c r="M111" i="531"/>
  <c r="M98" i="531"/>
  <c r="P98" i="531"/>
  <c r="S98" i="531"/>
  <c r="V98" i="531"/>
  <c r="Y98" i="531"/>
  <c r="M41" i="531"/>
  <c r="P41" i="531"/>
  <c r="S41" i="531"/>
  <c r="V41" i="531"/>
  <c r="Y41" i="531"/>
  <c r="M102" i="541"/>
  <c r="O64" i="541"/>
  <c r="S87" i="531"/>
  <c r="V87" i="531"/>
  <c r="Y87" i="531"/>
  <c r="M87" i="531"/>
  <c r="P87" i="531"/>
  <c r="M123" i="531"/>
  <c r="P123" i="531"/>
  <c r="S123" i="531"/>
  <c r="Y123" i="531"/>
  <c r="V123" i="531"/>
  <c r="M106" i="531"/>
  <c r="P106" i="531"/>
  <c r="S106" i="531"/>
  <c r="V106" i="531"/>
  <c r="Y106" i="531"/>
  <c r="M83" i="531"/>
  <c r="P83" i="531"/>
  <c r="S83" i="531"/>
  <c r="V83" i="531"/>
  <c r="Y83" i="531"/>
  <c r="S103" i="531"/>
  <c r="V103" i="531"/>
  <c r="Y103" i="531"/>
  <c r="M103" i="531"/>
  <c r="P103" i="531"/>
  <c r="M43" i="531"/>
  <c r="P43" i="531"/>
  <c r="S43" i="531"/>
  <c r="Y43" i="531"/>
  <c r="V43" i="531"/>
  <c r="P76" i="531"/>
  <c r="M76" i="531"/>
  <c r="S76" i="531"/>
  <c r="Y76" i="531"/>
  <c r="V76" i="531"/>
  <c r="Y53" i="531"/>
  <c r="M53" i="531"/>
  <c r="P53" i="531"/>
  <c r="S53" i="531"/>
  <c r="V53" i="531"/>
  <c r="P112" i="531"/>
  <c r="S112" i="531"/>
  <c r="V112" i="531"/>
  <c r="Y112" i="531"/>
  <c r="M112" i="531"/>
  <c r="S71" i="531"/>
  <c r="V71" i="531"/>
  <c r="Y71" i="531"/>
  <c r="M71" i="531"/>
  <c r="P71" i="531"/>
  <c r="M52" i="531"/>
  <c r="P52" i="531"/>
  <c r="S52" i="531"/>
  <c r="V52" i="531"/>
  <c r="Y52" i="531"/>
  <c r="S127" i="531"/>
  <c r="V127" i="531"/>
  <c r="Y127" i="531"/>
  <c r="P127" i="531"/>
  <c r="M127" i="531"/>
  <c r="V62" i="531"/>
  <c r="Y62" i="531"/>
  <c r="P62" i="531"/>
  <c r="S62" i="531"/>
  <c r="M62" i="531"/>
  <c r="M130" i="531"/>
  <c r="P130" i="531"/>
  <c r="S130" i="531"/>
  <c r="V130" i="531"/>
  <c r="Y130" i="531"/>
  <c r="V70" i="531"/>
  <c r="Y70" i="531"/>
  <c r="M70" i="531"/>
  <c r="P70" i="531"/>
  <c r="S70" i="531"/>
  <c r="P64" i="531"/>
  <c r="S64" i="531"/>
  <c r="V64" i="531"/>
  <c r="Y64" i="531"/>
  <c r="M64" i="531"/>
  <c r="Y85" i="531"/>
  <c r="M85" i="531"/>
  <c r="P85" i="531"/>
  <c r="S85" i="531"/>
  <c r="V85" i="531"/>
  <c r="M125" i="531"/>
  <c r="Y125" i="531"/>
  <c r="V125" i="531"/>
  <c r="S125" i="531"/>
  <c r="P125" i="531"/>
  <c r="Y109" i="531"/>
  <c r="M109" i="531"/>
  <c r="V109" i="531"/>
  <c r="S109" i="531"/>
  <c r="P109" i="531"/>
  <c r="Y77" i="531"/>
  <c r="M77" i="531"/>
  <c r="V77" i="531"/>
  <c r="S77" i="531"/>
  <c r="P77" i="531"/>
  <c r="M75" i="531"/>
  <c r="P75" i="531"/>
  <c r="S75" i="531"/>
  <c r="Y75" i="531"/>
  <c r="V75" i="531"/>
  <c r="S119" i="531"/>
  <c r="V119" i="531"/>
  <c r="Y119" i="531"/>
  <c r="M119" i="531"/>
  <c r="P119" i="531"/>
  <c r="M121" i="531"/>
  <c r="P121" i="531"/>
  <c r="S121" i="531"/>
  <c r="V121" i="531"/>
  <c r="Y121" i="531"/>
  <c r="M67" i="531"/>
  <c r="P67" i="531"/>
  <c r="S67" i="531"/>
  <c r="V67" i="531"/>
  <c r="Y67" i="531"/>
  <c r="P89" i="531"/>
  <c r="M105" i="531"/>
  <c r="P105" i="531"/>
  <c r="S105" i="531"/>
  <c r="V105" i="531"/>
  <c r="Y105" i="531"/>
  <c r="M66" i="531"/>
  <c r="P66" i="531"/>
  <c r="S66" i="531"/>
  <c r="V66" i="531"/>
  <c r="Y66" i="531"/>
  <c r="M81" i="531"/>
  <c r="P81" i="531"/>
  <c r="S81" i="531"/>
  <c r="V81" i="531"/>
  <c r="Y81" i="531"/>
  <c r="S79" i="531"/>
  <c r="V79" i="531"/>
  <c r="Y79" i="531"/>
  <c r="P79" i="531"/>
  <c r="M79" i="531"/>
  <c r="V94" i="531"/>
  <c r="M94" i="531"/>
  <c r="Y88" i="531"/>
  <c r="P92" i="531"/>
  <c r="S92" i="531"/>
  <c r="M60" i="531"/>
  <c r="P60" i="531"/>
  <c r="Y60" i="531"/>
  <c r="V60" i="531"/>
  <c r="S60" i="531"/>
  <c r="M116" i="531"/>
  <c r="P116" i="531"/>
  <c r="S116" i="531"/>
  <c r="V116" i="531"/>
  <c r="Y116" i="531"/>
  <c r="P120" i="531"/>
  <c r="S120" i="531"/>
  <c r="V120" i="531"/>
  <c r="Y120" i="531"/>
  <c r="M120" i="531"/>
  <c r="M73" i="531"/>
  <c r="P73" i="531"/>
  <c r="S73" i="531"/>
  <c r="V73" i="531"/>
  <c r="Y73" i="531"/>
  <c r="F69" i="531"/>
  <c r="H69" i="531" s="1"/>
  <c r="L92" i="541"/>
  <c r="M103" i="541"/>
  <c r="O92" i="541"/>
  <c r="F80" i="531"/>
  <c r="O80" i="531" s="1"/>
  <c r="O82" i="541"/>
  <c r="N92" i="541"/>
  <c r="I81" i="541"/>
  <c r="F114" i="531"/>
  <c r="H114" i="531" s="1"/>
  <c r="B50" i="541"/>
  <c r="M114" i="541"/>
  <c r="M50" i="541"/>
  <c r="O114" i="541"/>
  <c r="I50" i="541"/>
  <c r="O50" i="541"/>
  <c r="N50" i="541"/>
  <c r="F50" i="531"/>
  <c r="X50" i="531" s="1"/>
  <c r="I96" i="541"/>
  <c r="J113" i="541"/>
  <c r="N96" i="541"/>
  <c r="M96" i="541"/>
  <c r="O96" i="541"/>
  <c r="J114" i="541"/>
  <c r="M114" i="532" s="1"/>
  <c r="B96" i="541"/>
  <c r="I114" i="541"/>
  <c r="F96" i="531"/>
  <c r="X96" i="531" s="1"/>
  <c r="B114" i="541"/>
  <c r="N114" i="541"/>
  <c r="M99" i="541"/>
  <c r="J51" i="541"/>
  <c r="M51" i="532" s="1"/>
  <c r="F99" i="531"/>
  <c r="I51" i="541"/>
  <c r="B128" i="541"/>
  <c r="B99" i="541"/>
  <c r="B51" i="541"/>
  <c r="F126" i="531"/>
  <c r="O51" i="541"/>
  <c r="L57" i="541"/>
  <c r="J100" i="541"/>
  <c r="M100" i="532" s="1"/>
  <c r="N51" i="541"/>
  <c r="B100" i="541"/>
  <c r="L84" i="541"/>
  <c r="L51" i="541"/>
  <c r="M57" i="541"/>
  <c r="N100" i="541"/>
  <c r="O84" i="541"/>
  <c r="I57" i="541"/>
  <c r="B57" i="541"/>
  <c r="M100" i="541"/>
  <c r="O57" i="541"/>
  <c r="N119" i="541"/>
  <c r="O42" i="541"/>
  <c r="O100" i="541"/>
  <c r="F57" i="531"/>
  <c r="U57" i="531" s="1"/>
  <c r="I119" i="541"/>
  <c r="N42" i="541"/>
  <c r="I100" i="541"/>
  <c r="M119" i="541"/>
  <c r="L42" i="541"/>
  <c r="L99" i="541"/>
  <c r="L100" i="541"/>
  <c r="L119" i="541"/>
  <c r="B42" i="541"/>
  <c r="N99" i="541"/>
  <c r="O119" i="541"/>
  <c r="I42" i="541"/>
  <c r="O99" i="541"/>
  <c r="J119" i="541"/>
  <c r="J119" i="531" s="1"/>
  <c r="M42" i="541"/>
  <c r="I99" i="541"/>
  <c r="N55" i="541"/>
  <c r="O55" i="541"/>
  <c r="M55" i="541"/>
  <c r="L55" i="541"/>
  <c r="F55" i="531"/>
  <c r="B120" i="541"/>
  <c r="N73" i="541"/>
  <c r="O74" i="541"/>
  <c r="J120" i="541"/>
  <c r="M120" i="532" s="1"/>
  <c r="L73" i="541"/>
  <c r="I74" i="541"/>
  <c r="N118" i="541"/>
  <c r="M81" i="541"/>
  <c r="I120" i="541"/>
  <c r="J73" i="541"/>
  <c r="M73" i="532" s="1"/>
  <c r="B74" i="541"/>
  <c r="O81" i="541"/>
  <c r="B82" i="541"/>
  <c r="B110" i="541"/>
  <c r="L120" i="541"/>
  <c r="I73" i="541"/>
  <c r="M74" i="541"/>
  <c r="J81" i="541"/>
  <c r="J81" i="531" s="1"/>
  <c r="B104" i="541"/>
  <c r="O73" i="541"/>
  <c r="J74" i="541"/>
  <c r="J74" i="531" s="1"/>
  <c r="N81" i="541"/>
  <c r="L104" i="541"/>
  <c r="L81" i="541"/>
  <c r="O44" i="541"/>
  <c r="N57" i="541"/>
  <c r="J55" i="541"/>
  <c r="M55" i="532" s="1"/>
  <c r="B81" i="541"/>
  <c r="B44" i="541"/>
  <c r="N32" i="540"/>
  <c r="O32" i="540" s="1"/>
  <c r="O97" i="541"/>
  <c r="M68" i="541"/>
  <c r="M113" i="541"/>
  <c r="N101" i="541"/>
  <c r="F68" i="531"/>
  <c r="O68" i="531" s="1"/>
  <c r="O101" i="541"/>
  <c r="N80" i="541"/>
  <c r="J118" i="541"/>
  <c r="J118" i="531" s="1"/>
  <c r="I101" i="541"/>
  <c r="F101" i="531"/>
  <c r="X101" i="531" s="1"/>
  <c r="J97" i="541"/>
  <c r="M97" i="532" s="1"/>
  <c r="F97" i="531"/>
  <c r="H97" i="531" s="1"/>
  <c r="L68" i="541"/>
  <c r="J68" i="541"/>
  <c r="J68" i="531" s="1"/>
  <c r="J80" i="541"/>
  <c r="J80" i="531" s="1"/>
  <c r="L80" i="541"/>
  <c r="B118" i="541"/>
  <c r="F118" i="531"/>
  <c r="I113" i="541"/>
  <c r="F113" i="531"/>
  <c r="X113" i="531" s="1"/>
  <c r="M101" i="541"/>
  <c r="J101" i="541"/>
  <c r="J101" i="531" s="1"/>
  <c r="B97" i="541"/>
  <c r="M97" i="541"/>
  <c r="N68" i="541"/>
  <c r="I68" i="541"/>
  <c r="I80" i="541"/>
  <c r="B80" i="541"/>
  <c r="I118" i="541"/>
  <c r="O118" i="541"/>
  <c r="B113" i="541"/>
  <c r="O113" i="541"/>
  <c r="B101" i="541"/>
  <c r="L97" i="541"/>
  <c r="B68" i="541"/>
  <c r="O80" i="541"/>
  <c r="M118" i="541"/>
  <c r="N113" i="541"/>
  <c r="U36" i="474"/>
  <c r="V36" i="474" s="1"/>
  <c r="W36" i="474" s="1"/>
  <c r="Y36" i="474" s="1"/>
  <c r="M69" i="541"/>
  <c r="N69" i="541"/>
  <c r="B126" i="541"/>
  <c r="M126" i="541"/>
  <c r="J84" i="541"/>
  <c r="J84" i="531" s="1"/>
  <c r="F84" i="531"/>
  <c r="N82" i="541"/>
  <c r="F82" i="531"/>
  <c r="M110" i="541"/>
  <c r="J69" i="541"/>
  <c r="J69" i="531" s="1"/>
  <c r="L69" i="541"/>
  <c r="N126" i="541"/>
  <c r="J126" i="541"/>
  <c r="M126" i="532" s="1"/>
  <c r="B84" i="541"/>
  <c r="N84" i="541"/>
  <c r="J82" i="541"/>
  <c r="J82" i="531" s="1"/>
  <c r="M82" i="541"/>
  <c r="O110" i="541"/>
  <c r="I69" i="541"/>
  <c r="L126" i="541"/>
  <c r="M84" i="541"/>
  <c r="I82" i="541"/>
  <c r="N110" i="541"/>
  <c r="H116" i="531"/>
  <c r="X116" i="531"/>
  <c r="O116" i="531"/>
  <c r="U116" i="531"/>
  <c r="R116" i="531"/>
  <c r="L116" i="531"/>
  <c r="B32" i="540"/>
  <c r="N104" i="541"/>
  <c r="O104" i="541"/>
  <c r="J44" i="541"/>
  <c r="M44" i="532" s="1"/>
  <c r="M44" i="541"/>
  <c r="O128" i="541"/>
  <c r="L128" i="541"/>
  <c r="H117" i="531"/>
  <c r="R117" i="531"/>
  <c r="L117" i="531"/>
  <c r="X117" i="531"/>
  <c r="U117" i="531"/>
  <c r="O117" i="531"/>
  <c r="H62" i="531"/>
  <c r="X62" i="531"/>
  <c r="U62" i="531"/>
  <c r="L62" i="531"/>
  <c r="R62" i="531"/>
  <c r="O62" i="531"/>
  <c r="H119" i="531"/>
  <c r="X119" i="531"/>
  <c r="U119" i="531"/>
  <c r="O119" i="531"/>
  <c r="L119" i="531"/>
  <c r="R119" i="531"/>
  <c r="H101" i="531"/>
  <c r="R101" i="531"/>
  <c r="L101" i="531"/>
  <c r="U101" i="531"/>
  <c r="O101" i="531"/>
  <c r="H47" i="531"/>
  <c r="X47" i="531"/>
  <c r="O47" i="531"/>
  <c r="U47" i="531"/>
  <c r="L47" i="531"/>
  <c r="R47" i="531"/>
  <c r="H42" i="531"/>
  <c r="X42" i="531"/>
  <c r="U42" i="531"/>
  <c r="L42" i="531"/>
  <c r="R42" i="531"/>
  <c r="O42" i="531"/>
  <c r="H66" i="531"/>
  <c r="X66" i="531"/>
  <c r="U66" i="531"/>
  <c r="L66" i="531"/>
  <c r="R66" i="531"/>
  <c r="O66" i="531"/>
  <c r="L69" i="531"/>
  <c r="L49" i="531"/>
  <c r="H79" i="531"/>
  <c r="X79" i="531"/>
  <c r="U79" i="531"/>
  <c r="O79" i="531"/>
  <c r="L79" i="531"/>
  <c r="R79" i="531"/>
  <c r="H111" i="531"/>
  <c r="X111" i="531"/>
  <c r="U111" i="531"/>
  <c r="O111" i="531"/>
  <c r="L111" i="531"/>
  <c r="R111" i="531"/>
  <c r="X94" i="531"/>
  <c r="O94" i="531"/>
  <c r="H99" i="531"/>
  <c r="X99" i="531"/>
  <c r="U99" i="531"/>
  <c r="O99" i="531"/>
  <c r="R99" i="531"/>
  <c r="L99" i="531"/>
  <c r="H98" i="531"/>
  <c r="X98" i="531"/>
  <c r="L98" i="531"/>
  <c r="R98" i="531"/>
  <c r="O98" i="531"/>
  <c r="U98" i="531"/>
  <c r="U88" i="531"/>
  <c r="H126" i="531"/>
  <c r="X126" i="531"/>
  <c r="L126" i="531"/>
  <c r="R126" i="531"/>
  <c r="U126" i="531"/>
  <c r="O126" i="531"/>
  <c r="H120" i="531"/>
  <c r="X120" i="531"/>
  <c r="O120" i="531"/>
  <c r="U120" i="531"/>
  <c r="L120" i="531"/>
  <c r="R120" i="531"/>
  <c r="H106" i="531"/>
  <c r="X106" i="531"/>
  <c r="L106" i="531"/>
  <c r="R106" i="531"/>
  <c r="O106" i="531"/>
  <c r="U106" i="531"/>
  <c r="O92" i="531"/>
  <c r="U92" i="531"/>
  <c r="H41" i="531"/>
  <c r="U41" i="531"/>
  <c r="R41" i="531"/>
  <c r="L41" i="531"/>
  <c r="X41" i="531"/>
  <c r="O41" i="531"/>
  <c r="H60" i="531"/>
  <c r="U60" i="531"/>
  <c r="X60" i="531"/>
  <c r="O60" i="531"/>
  <c r="R60" i="531"/>
  <c r="L60" i="531"/>
  <c r="H87" i="531"/>
  <c r="X87" i="531"/>
  <c r="U87" i="531"/>
  <c r="O87" i="531"/>
  <c r="L87" i="531"/>
  <c r="R87" i="531"/>
  <c r="H123" i="531"/>
  <c r="X123" i="531"/>
  <c r="U123" i="531"/>
  <c r="O123" i="531"/>
  <c r="R123" i="531"/>
  <c r="L123" i="531"/>
  <c r="H73" i="531"/>
  <c r="U73" i="531"/>
  <c r="R73" i="531"/>
  <c r="L73" i="531"/>
  <c r="O73" i="531"/>
  <c r="X73" i="531"/>
  <c r="H90" i="531"/>
  <c r="X90" i="531"/>
  <c r="L90" i="531"/>
  <c r="R90" i="531"/>
  <c r="O90" i="531"/>
  <c r="U90" i="531"/>
  <c r="F32" i="541"/>
  <c r="B32" i="541" s="1"/>
  <c r="H102" i="531"/>
  <c r="X102" i="531"/>
  <c r="L102" i="531"/>
  <c r="R102" i="531"/>
  <c r="U102" i="531"/>
  <c r="O102" i="531"/>
  <c r="H54" i="531"/>
  <c r="X54" i="531"/>
  <c r="U54" i="531"/>
  <c r="L54" i="531"/>
  <c r="R54" i="531"/>
  <c r="O54" i="531"/>
  <c r="H50" i="531"/>
  <c r="H83" i="531"/>
  <c r="X83" i="531"/>
  <c r="U83" i="531"/>
  <c r="O83" i="531"/>
  <c r="R83" i="531"/>
  <c r="L83" i="531"/>
  <c r="H74" i="531"/>
  <c r="X74" i="531"/>
  <c r="U74" i="531"/>
  <c r="L74" i="531"/>
  <c r="R74" i="531"/>
  <c r="O74" i="531"/>
  <c r="H78" i="531"/>
  <c r="X78" i="531"/>
  <c r="L78" i="531"/>
  <c r="R78" i="531"/>
  <c r="U78" i="531"/>
  <c r="O78" i="531"/>
  <c r="H100" i="531"/>
  <c r="X100" i="531"/>
  <c r="O100" i="531"/>
  <c r="U100" i="531"/>
  <c r="R100" i="531"/>
  <c r="L100" i="531"/>
  <c r="H130" i="531"/>
  <c r="X130" i="531"/>
  <c r="L130" i="531"/>
  <c r="R130" i="531"/>
  <c r="O130" i="531"/>
  <c r="U130" i="531"/>
  <c r="O55" i="531"/>
  <c r="H103" i="531"/>
  <c r="X103" i="531"/>
  <c r="U103" i="531"/>
  <c r="O103" i="531"/>
  <c r="L103" i="531"/>
  <c r="R103" i="531"/>
  <c r="X68" i="531"/>
  <c r="H122" i="531"/>
  <c r="X122" i="531"/>
  <c r="L122" i="531"/>
  <c r="R122" i="531"/>
  <c r="O122" i="531"/>
  <c r="U122" i="531"/>
  <c r="H51" i="531"/>
  <c r="X51" i="531"/>
  <c r="O51" i="531"/>
  <c r="U51" i="531"/>
  <c r="R51" i="531"/>
  <c r="L51" i="531"/>
  <c r="H70" i="531"/>
  <c r="X70" i="531"/>
  <c r="U70" i="531"/>
  <c r="L70" i="531"/>
  <c r="R70" i="531"/>
  <c r="O70" i="531"/>
  <c r="H48" i="531"/>
  <c r="U48" i="531"/>
  <c r="X48" i="531"/>
  <c r="O48" i="531"/>
  <c r="L48" i="531"/>
  <c r="R48" i="531"/>
  <c r="H81" i="531"/>
  <c r="R81" i="531"/>
  <c r="L81" i="531"/>
  <c r="X81" i="531"/>
  <c r="O81" i="531"/>
  <c r="U81" i="531"/>
  <c r="H64" i="531"/>
  <c r="U64" i="531"/>
  <c r="X64" i="531"/>
  <c r="O64" i="531"/>
  <c r="L64" i="531"/>
  <c r="R64" i="531"/>
  <c r="H93" i="531"/>
  <c r="X93" i="531"/>
  <c r="R93" i="531"/>
  <c r="L93" i="531"/>
  <c r="U93" i="531"/>
  <c r="O93" i="531"/>
  <c r="H85" i="531"/>
  <c r="R85" i="531"/>
  <c r="L85" i="531"/>
  <c r="X85" i="531"/>
  <c r="U85" i="531"/>
  <c r="O85" i="531"/>
  <c r="X80" i="531"/>
  <c r="R80" i="531"/>
  <c r="H59" i="531"/>
  <c r="X59" i="531"/>
  <c r="U59" i="531"/>
  <c r="O59" i="531"/>
  <c r="R59" i="531"/>
  <c r="L59" i="531"/>
  <c r="H125" i="531"/>
  <c r="X125" i="531"/>
  <c r="R125" i="531"/>
  <c r="L125" i="531"/>
  <c r="U125" i="531"/>
  <c r="O125" i="531"/>
  <c r="H124" i="531"/>
  <c r="X124" i="531"/>
  <c r="O124" i="531"/>
  <c r="U124" i="531"/>
  <c r="R124" i="531"/>
  <c r="L124" i="531"/>
  <c r="H109" i="531"/>
  <c r="X109" i="531"/>
  <c r="R109" i="531"/>
  <c r="L109" i="531"/>
  <c r="U109" i="531"/>
  <c r="O109" i="531"/>
  <c r="H56" i="531"/>
  <c r="U56" i="531"/>
  <c r="X56" i="531"/>
  <c r="O56" i="531"/>
  <c r="L56" i="531"/>
  <c r="R56" i="531"/>
  <c r="H77" i="531"/>
  <c r="X77" i="531"/>
  <c r="R77" i="531"/>
  <c r="L77" i="531"/>
  <c r="U77" i="531"/>
  <c r="O77" i="531"/>
  <c r="O115" i="531"/>
  <c r="H43" i="531"/>
  <c r="X43" i="531"/>
  <c r="U43" i="531"/>
  <c r="O43" i="531"/>
  <c r="R43" i="531"/>
  <c r="L43" i="531"/>
  <c r="X82" i="531"/>
  <c r="O82" i="531"/>
  <c r="H95" i="531"/>
  <c r="X95" i="531"/>
  <c r="U95" i="531"/>
  <c r="O95" i="531"/>
  <c r="L95" i="531"/>
  <c r="R95" i="531"/>
  <c r="H76" i="531"/>
  <c r="X76" i="531"/>
  <c r="O76" i="531"/>
  <c r="U76" i="531"/>
  <c r="R76" i="531"/>
  <c r="L76" i="531"/>
  <c r="H63" i="531"/>
  <c r="X63" i="531"/>
  <c r="O63" i="531"/>
  <c r="U63" i="531"/>
  <c r="L63" i="531"/>
  <c r="R63" i="531"/>
  <c r="H53" i="531"/>
  <c r="U53" i="531"/>
  <c r="R53" i="531"/>
  <c r="L53" i="531"/>
  <c r="X53" i="531"/>
  <c r="O53" i="531"/>
  <c r="J104" i="541"/>
  <c r="M104" i="532" s="1"/>
  <c r="F104" i="531"/>
  <c r="H72" i="531"/>
  <c r="U72" i="531"/>
  <c r="X72" i="531"/>
  <c r="O72" i="531"/>
  <c r="L72" i="531"/>
  <c r="R72" i="531"/>
  <c r="H112" i="531"/>
  <c r="X112" i="531"/>
  <c r="O112" i="531"/>
  <c r="U112" i="531"/>
  <c r="L112" i="531"/>
  <c r="R112" i="531"/>
  <c r="H91" i="531"/>
  <c r="X91" i="531"/>
  <c r="U91" i="531"/>
  <c r="O91" i="531"/>
  <c r="R91" i="531"/>
  <c r="L91" i="531"/>
  <c r="H71" i="531"/>
  <c r="X71" i="531"/>
  <c r="O71" i="531"/>
  <c r="L71" i="531"/>
  <c r="R71" i="531"/>
  <c r="U71" i="531"/>
  <c r="H45" i="531"/>
  <c r="U45" i="531"/>
  <c r="X45" i="531"/>
  <c r="R45" i="531"/>
  <c r="L45" i="531"/>
  <c r="O45" i="531"/>
  <c r="H52" i="531"/>
  <c r="U52" i="531"/>
  <c r="X52" i="531"/>
  <c r="O52" i="531"/>
  <c r="R52" i="531"/>
  <c r="L52" i="531"/>
  <c r="N44" i="541"/>
  <c r="F44" i="531"/>
  <c r="H61" i="531"/>
  <c r="U61" i="531"/>
  <c r="X61" i="531"/>
  <c r="R61" i="531"/>
  <c r="L61" i="531"/>
  <c r="O61" i="531"/>
  <c r="H127" i="531"/>
  <c r="X127" i="531"/>
  <c r="U127" i="531"/>
  <c r="O127" i="531"/>
  <c r="L127" i="531"/>
  <c r="R127" i="531"/>
  <c r="H58" i="531"/>
  <c r="X58" i="531"/>
  <c r="U58" i="531"/>
  <c r="L58" i="531"/>
  <c r="R58" i="531"/>
  <c r="O58" i="531"/>
  <c r="H75" i="531"/>
  <c r="X75" i="531"/>
  <c r="U75" i="531"/>
  <c r="O75" i="531"/>
  <c r="R75" i="531"/>
  <c r="L75" i="531"/>
  <c r="M128" i="541"/>
  <c r="F128" i="531"/>
  <c r="L110" i="541"/>
  <c r="F110" i="531"/>
  <c r="O57" i="531"/>
  <c r="H46" i="531"/>
  <c r="X46" i="531"/>
  <c r="U46" i="531"/>
  <c r="L46" i="531"/>
  <c r="R46" i="531"/>
  <c r="O46" i="531"/>
  <c r="H121" i="531"/>
  <c r="R121" i="531"/>
  <c r="L121" i="531"/>
  <c r="O121" i="531"/>
  <c r="X121" i="531"/>
  <c r="U121" i="531"/>
  <c r="H108" i="531"/>
  <c r="X108" i="531"/>
  <c r="O108" i="531"/>
  <c r="U108" i="531"/>
  <c r="R108" i="531"/>
  <c r="L108" i="531"/>
  <c r="H67" i="531"/>
  <c r="X67" i="531"/>
  <c r="O67" i="531"/>
  <c r="R67" i="531"/>
  <c r="U67" i="531"/>
  <c r="L67" i="531"/>
  <c r="H129" i="531"/>
  <c r="R129" i="531"/>
  <c r="L129" i="531"/>
  <c r="X129" i="531"/>
  <c r="O129" i="531"/>
  <c r="U129" i="531"/>
  <c r="H89" i="531"/>
  <c r="R89" i="531"/>
  <c r="U89" i="531"/>
  <c r="X89" i="531"/>
  <c r="H107" i="531"/>
  <c r="X107" i="531"/>
  <c r="U107" i="531"/>
  <c r="O107" i="531"/>
  <c r="R107" i="531"/>
  <c r="L107" i="531"/>
  <c r="H105" i="531"/>
  <c r="R105" i="531"/>
  <c r="L105" i="531"/>
  <c r="X105" i="531"/>
  <c r="O105" i="531"/>
  <c r="U105" i="531"/>
  <c r="H86" i="531"/>
  <c r="X86" i="531"/>
  <c r="L86" i="531"/>
  <c r="R86" i="531"/>
  <c r="U86" i="531"/>
  <c r="O86" i="531"/>
  <c r="M104" i="541"/>
  <c r="I44" i="541"/>
  <c r="I128" i="541"/>
  <c r="J110" i="541"/>
  <c r="M110" i="532" s="1"/>
  <c r="P36" i="473"/>
  <c r="K36" i="473"/>
  <c r="P33" i="473"/>
  <c r="K33" i="473"/>
  <c r="U32" i="474"/>
  <c r="V32" i="474" s="1"/>
  <c r="W32" i="474" s="1"/>
  <c r="Y32" i="474" s="1"/>
  <c r="P32" i="473"/>
  <c r="K32" i="473"/>
  <c r="P37" i="473"/>
  <c r="I37" i="473"/>
  <c r="J111" i="531"/>
  <c r="M111" i="532"/>
  <c r="M94" i="532"/>
  <c r="J94" i="531"/>
  <c r="M98" i="532"/>
  <c r="J98" i="531"/>
  <c r="M65" i="532"/>
  <c r="J65" i="531"/>
  <c r="J64" i="531"/>
  <c r="M64" i="532"/>
  <c r="J93" i="531"/>
  <c r="M93" i="532"/>
  <c r="J59" i="531"/>
  <c r="M59" i="532"/>
  <c r="M56" i="532"/>
  <c r="J56" i="531"/>
  <c r="M76" i="532"/>
  <c r="J76" i="531"/>
  <c r="J72" i="531"/>
  <c r="M72" i="532"/>
  <c r="J91" i="531"/>
  <c r="M91" i="532"/>
  <c r="M45" i="532"/>
  <c r="J45" i="531"/>
  <c r="M128" i="532"/>
  <c r="J128" i="531"/>
  <c r="J57" i="531"/>
  <c r="M57" i="532"/>
  <c r="M107" i="532"/>
  <c r="J107" i="531"/>
  <c r="M105" i="532"/>
  <c r="J105" i="531"/>
  <c r="J42" i="531"/>
  <c r="M42" i="532"/>
  <c r="M66" i="532"/>
  <c r="J66" i="531"/>
  <c r="J79" i="531"/>
  <c r="M79" i="532"/>
  <c r="M41" i="532"/>
  <c r="J41" i="531"/>
  <c r="M123" i="532"/>
  <c r="J123" i="531"/>
  <c r="M102" i="532"/>
  <c r="J102" i="531"/>
  <c r="J83" i="531"/>
  <c r="M83" i="532"/>
  <c r="M130" i="532"/>
  <c r="J130" i="531"/>
  <c r="J85" i="531"/>
  <c r="M85" i="532"/>
  <c r="M124" i="532"/>
  <c r="J124" i="531"/>
  <c r="M77" i="532"/>
  <c r="J77" i="531"/>
  <c r="J95" i="531"/>
  <c r="M95" i="532"/>
  <c r="M71" i="532"/>
  <c r="J71" i="531"/>
  <c r="M61" i="532"/>
  <c r="J61" i="531"/>
  <c r="M127" i="532"/>
  <c r="J127" i="531"/>
  <c r="J108" i="531"/>
  <c r="M108" i="532"/>
  <c r="J129" i="531"/>
  <c r="M129" i="532"/>
  <c r="M62" i="532"/>
  <c r="J62" i="531"/>
  <c r="M116" i="532"/>
  <c r="J116" i="531"/>
  <c r="J54" i="531"/>
  <c r="M54" i="532"/>
  <c r="M103" i="532"/>
  <c r="J103" i="531"/>
  <c r="J125" i="531"/>
  <c r="M125" i="532"/>
  <c r="J43" i="531"/>
  <c r="M43" i="532"/>
  <c r="M63" i="532"/>
  <c r="J63" i="531"/>
  <c r="M52" i="532"/>
  <c r="J52" i="531"/>
  <c r="J113" i="531"/>
  <c r="M113" i="532"/>
  <c r="M46" i="532"/>
  <c r="J46" i="531"/>
  <c r="M121" i="532"/>
  <c r="J121" i="531"/>
  <c r="J89" i="531"/>
  <c r="M89" i="532"/>
  <c r="J47" i="531"/>
  <c r="M47" i="532"/>
  <c r="J99" i="531"/>
  <c r="M99" i="532"/>
  <c r="M106" i="532"/>
  <c r="J106" i="531"/>
  <c r="M92" i="532"/>
  <c r="J92" i="531"/>
  <c r="M60" i="532"/>
  <c r="J60" i="531"/>
  <c r="M90" i="532"/>
  <c r="J90" i="531"/>
  <c r="M70" i="532"/>
  <c r="J70" i="531"/>
  <c r="J48" i="531"/>
  <c r="M48" i="532"/>
  <c r="J109" i="531"/>
  <c r="M109" i="532"/>
  <c r="J53" i="531"/>
  <c r="M53" i="532"/>
  <c r="M112" i="532"/>
  <c r="J112" i="531"/>
  <c r="J58" i="531"/>
  <c r="M58" i="532"/>
  <c r="M75" i="532"/>
  <c r="J75" i="531"/>
  <c r="V34" i="474"/>
  <c r="R112" i="528"/>
  <c r="U112" i="528" s="1"/>
  <c r="V35" i="474"/>
  <c r="V38" i="474"/>
  <c r="R96" i="528"/>
  <c r="U96" i="528" s="1"/>
  <c r="R43" i="528"/>
  <c r="U43" i="528" s="1"/>
  <c r="W36" i="472"/>
  <c r="Y36" i="472" s="1"/>
  <c r="I38" i="473"/>
  <c r="V33" i="474"/>
  <c r="W38" i="472"/>
  <c r="Y38" i="472" s="1"/>
  <c r="I39" i="473"/>
  <c r="I36" i="473"/>
  <c r="V39" i="474"/>
  <c r="R124" i="528"/>
  <c r="U124" i="528" s="1"/>
  <c r="R53" i="528"/>
  <c r="U53" i="528" s="1"/>
  <c r="U90" i="528"/>
  <c r="U109" i="528"/>
  <c r="R80" i="528"/>
  <c r="U80" i="528" s="1"/>
  <c r="R51" i="528"/>
  <c r="U51" i="528" s="1"/>
  <c r="R123" i="528"/>
  <c r="U123" i="528" s="1"/>
  <c r="R75" i="528"/>
  <c r="U75" i="528" s="1"/>
  <c r="R49" i="528"/>
  <c r="U49" i="528" s="1"/>
  <c r="R55" i="528"/>
  <c r="U55" i="528" s="1"/>
  <c r="I35" i="473"/>
  <c r="I34" i="473"/>
  <c r="I33" i="473"/>
  <c r="I32" i="473"/>
  <c r="R130" i="528"/>
  <c r="U130" i="528" s="1"/>
  <c r="R104" i="528"/>
  <c r="U104" i="528" s="1"/>
  <c r="R70" i="528"/>
  <c r="U70" i="528" s="1"/>
  <c r="R110" i="528"/>
  <c r="U110" i="528" s="1"/>
  <c r="R45" i="528"/>
  <c r="U45" i="528" s="1"/>
  <c r="R44" i="528"/>
  <c r="U44" i="528" s="1"/>
  <c r="U129" i="528"/>
  <c r="R113" i="528"/>
  <c r="U113" i="528" s="1"/>
  <c r="R46" i="528"/>
  <c r="U46" i="528" s="1"/>
  <c r="R88" i="528"/>
  <c r="U88" i="528" s="1"/>
  <c r="U100" i="528"/>
  <c r="U99" i="528"/>
  <c r="R54" i="528"/>
  <c r="U54" i="528" s="1"/>
  <c r="U101" i="528"/>
  <c r="R50" i="528"/>
  <c r="U50" i="528" s="1"/>
  <c r="R114" i="528"/>
  <c r="U114" i="528" s="1"/>
  <c r="U84" i="528"/>
  <c r="U121" i="528"/>
  <c r="U91" i="528"/>
  <c r="U95" i="528"/>
  <c r="U76" i="528"/>
  <c r="U63" i="528"/>
  <c r="R58" i="528"/>
  <c r="U58" i="528" s="1"/>
  <c r="R115" i="528"/>
  <c r="U115" i="528" s="1"/>
  <c r="U89" i="528"/>
  <c r="R85" i="528"/>
  <c r="U85" i="528" s="1"/>
  <c r="R48" i="528"/>
  <c r="U48" i="528" s="1"/>
  <c r="AH40" i="522"/>
  <c r="BG40" i="522"/>
  <c r="AM109" i="370"/>
  <c r="AM105" i="370"/>
  <c r="AM81" i="370"/>
  <c r="AM65" i="370"/>
  <c r="H127" i="370"/>
  <c r="AL127" i="370" s="1"/>
  <c r="H123" i="370"/>
  <c r="AL123" i="370" s="1"/>
  <c r="H119" i="370"/>
  <c r="AL119" i="370" s="1"/>
  <c r="H115" i="370"/>
  <c r="AL115" i="370" s="1"/>
  <c r="H111" i="370"/>
  <c r="AL111" i="370" s="1"/>
  <c r="H107" i="370"/>
  <c r="AL107" i="370" s="1"/>
  <c r="H103" i="370"/>
  <c r="AL103" i="370" s="1"/>
  <c r="H99" i="370"/>
  <c r="AL99" i="370" s="1"/>
  <c r="H95" i="370"/>
  <c r="AL95" i="370" s="1"/>
  <c r="H91" i="370"/>
  <c r="AL91" i="370" s="1"/>
  <c r="H87" i="370"/>
  <c r="AL87" i="370" s="1"/>
  <c r="H83" i="370"/>
  <c r="AL83" i="370" s="1"/>
  <c r="H79" i="370"/>
  <c r="AL79" i="370" s="1"/>
  <c r="H75" i="370"/>
  <c r="AL75" i="370" s="1"/>
  <c r="H71" i="370"/>
  <c r="AL71" i="370" s="1"/>
  <c r="H67" i="370"/>
  <c r="AL67" i="370" s="1"/>
  <c r="H63" i="370"/>
  <c r="AL63" i="370" s="1"/>
  <c r="H59" i="370"/>
  <c r="AL59" i="370" s="1"/>
  <c r="H55" i="370"/>
  <c r="AL55" i="370" s="1"/>
  <c r="H51" i="370"/>
  <c r="AL51" i="370" s="1"/>
  <c r="H47" i="370"/>
  <c r="AL47" i="370" s="1"/>
  <c r="H43" i="370"/>
  <c r="AL43" i="370" s="1"/>
  <c r="AN46" i="370"/>
  <c r="G46" i="370"/>
  <c r="AK46" i="370" s="1"/>
  <c r="G51" i="370"/>
  <c r="AK51" i="370" s="1"/>
  <c r="G53" i="370"/>
  <c r="AK53" i="370" s="1"/>
  <c r="AN67" i="370"/>
  <c r="G67" i="370"/>
  <c r="AK67" i="370" s="1"/>
  <c r="AN75" i="370"/>
  <c r="G75" i="370"/>
  <c r="AK75" i="370" s="1"/>
  <c r="G84" i="370"/>
  <c r="AK84" i="370" s="1"/>
  <c r="AN85" i="370"/>
  <c r="G85" i="370"/>
  <c r="AK85" i="370" s="1"/>
  <c r="G86" i="370"/>
  <c r="AK86" i="370" s="1"/>
  <c r="AN89" i="370"/>
  <c r="G89" i="370"/>
  <c r="AK89" i="370" s="1"/>
  <c r="G90" i="370"/>
  <c r="AK90" i="370" s="1"/>
  <c r="AN95" i="370"/>
  <c r="G95" i="370"/>
  <c r="AK95" i="370" s="1"/>
  <c r="AN100" i="370"/>
  <c r="G100" i="370"/>
  <c r="AK100" i="370" s="1"/>
  <c r="G103" i="370"/>
  <c r="AK103" i="370" s="1"/>
  <c r="K74" i="370"/>
  <c r="AO74" i="370" s="1"/>
  <c r="K78" i="370"/>
  <c r="AO78" i="370" s="1"/>
  <c r="K82" i="370"/>
  <c r="AO82" i="370" s="1"/>
  <c r="K86" i="370"/>
  <c r="AO86" i="370" s="1"/>
  <c r="K90" i="370"/>
  <c r="AO90" i="370" s="1"/>
  <c r="K94" i="370"/>
  <c r="AO94" i="370" s="1"/>
  <c r="K98" i="370"/>
  <c r="AO98" i="370" s="1"/>
  <c r="K102" i="370"/>
  <c r="AO102" i="370" s="1"/>
  <c r="K109" i="370"/>
  <c r="AO109" i="370" s="1"/>
  <c r="K112" i="370"/>
  <c r="AO112" i="370" s="1"/>
  <c r="K117" i="370"/>
  <c r="AO117" i="370" s="1"/>
  <c r="K120" i="370"/>
  <c r="AO120" i="370" s="1"/>
  <c r="L128" i="370"/>
  <c r="AP128" i="370" s="1"/>
  <c r="L124" i="370"/>
  <c r="AP124" i="370" s="1"/>
  <c r="L120" i="370"/>
  <c r="AP120" i="370" s="1"/>
  <c r="L116" i="370"/>
  <c r="AP116" i="370" s="1"/>
  <c r="L112" i="370"/>
  <c r="AP112" i="370" s="1"/>
  <c r="L108" i="370"/>
  <c r="AP108" i="370" s="1"/>
  <c r="L104" i="370"/>
  <c r="AP104" i="370" s="1"/>
  <c r="L100" i="370"/>
  <c r="AP100" i="370" s="1"/>
  <c r="L96" i="370"/>
  <c r="AP96" i="370" s="1"/>
  <c r="L92" i="370"/>
  <c r="AP92" i="370" s="1"/>
  <c r="L88" i="370"/>
  <c r="AP88" i="370" s="1"/>
  <c r="L84" i="370"/>
  <c r="AP84" i="370" s="1"/>
  <c r="L80" i="370"/>
  <c r="AP80" i="370" s="1"/>
  <c r="L76" i="370"/>
  <c r="AP76" i="370" s="1"/>
  <c r="L72" i="370"/>
  <c r="AP72" i="370" s="1"/>
  <c r="L68" i="370"/>
  <c r="AP68" i="370" s="1"/>
  <c r="L64" i="370"/>
  <c r="AP64" i="370" s="1"/>
  <c r="L60" i="370"/>
  <c r="AP60" i="370" s="1"/>
  <c r="L56" i="370"/>
  <c r="AP56" i="370" s="1"/>
  <c r="L52" i="370"/>
  <c r="AP52" i="370" s="1"/>
  <c r="L48" i="370"/>
  <c r="AP48" i="370" s="1"/>
  <c r="L43" i="370"/>
  <c r="AP43" i="370" s="1"/>
  <c r="AM116" i="370"/>
  <c r="AM112" i="370"/>
  <c r="AM104" i="370"/>
  <c r="AM100" i="370"/>
  <c r="AM72" i="370"/>
  <c r="AM68" i="370"/>
  <c r="AM60" i="370"/>
  <c r="AM52" i="370"/>
  <c r="AM48" i="370"/>
  <c r="AM44" i="370"/>
  <c r="H130" i="370"/>
  <c r="AL130" i="370" s="1"/>
  <c r="H126" i="370"/>
  <c r="AL126" i="370" s="1"/>
  <c r="H122" i="370"/>
  <c r="AL122" i="370" s="1"/>
  <c r="H118" i="370"/>
  <c r="AL118" i="370" s="1"/>
  <c r="H114" i="370"/>
  <c r="AL114" i="370" s="1"/>
  <c r="H110" i="370"/>
  <c r="AL110" i="370" s="1"/>
  <c r="H106" i="370"/>
  <c r="AL106" i="370" s="1"/>
  <c r="H102" i="370"/>
  <c r="AL102" i="370" s="1"/>
  <c r="H98" i="370"/>
  <c r="AL98" i="370" s="1"/>
  <c r="H94" i="370"/>
  <c r="AL94" i="370" s="1"/>
  <c r="H90" i="370"/>
  <c r="AL90" i="370" s="1"/>
  <c r="H86" i="370"/>
  <c r="AL86" i="370" s="1"/>
  <c r="H82" i="370"/>
  <c r="AL82" i="370" s="1"/>
  <c r="H78" i="370"/>
  <c r="AL78" i="370" s="1"/>
  <c r="H74" i="370"/>
  <c r="AL74" i="370" s="1"/>
  <c r="H70" i="370"/>
  <c r="AL70" i="370" s="1"/>
  <c r="H66" i="370"/>
  <c r="AL66" i="370" s="1"/>
  <c r="H62" i="370"/>
  <c r="AL62" i="370" s="1"/>
  <c r="H58" i="370"/>
  <c r="AL58" i="370" s="1"/>
  <c r="H54" i="370"/>
  <c r="AL54" i="370" s="1"/>
  <c r="H50" i="370"/>
  <c r="AL50" i="370" s="1"/>
  <c r="H46" i="370"/>
  <c r="AL46" i="370" s="1"/>
  <c r="H42" i="370"/>
  <c r="AL42" i="370" s="1"/>
  <c r="G41" i="370"/>
  <c r="AK41" i="370" s="1"/>
  <c r="AN50" i="370"/>
  <c r="G50" i="370"/>
  <c r="AK50" i="370" s="1"/>
  <c r="G55" i="370"/>
  <c r="AK55" i="370" s="1"/>
  <c r="G57" i="370"/>
  <c r="AK57" i="370" s="1"/>
  <c r="G61" i="370"/>
  <c r="AK61" i="370" s="1"/>
  <c r="AN69" i="370"/>
  <c r="G69" i="370"/>
  <c r="AK69" i="370" s="1"/>
  <c r="G74" i="370"/>
  <c r="AK74" i="370" s="1"/>
  <c r="G80" i="370"/>
  <c r="AK80" i="370" s="1"/>
  <c r="AN83" i="370"/>
  <c r="G83" i="370"/>
  <c r="AK83" i="370" s="1"/>
  <c r="G92" i="370"/>
  <c r="AK92" i="370" s="1"/>
  <c r="AN93" i="370"/>
  <c r="G93" i="370"/>
  <c r="AK93" i="370" s="1"/>
  <c r="G94" i="370"/>
  <c r="AK94" i="370" s="1"/>
  <c r="G102" i="370"/>
  <c r="AK102" i="370" s="1"/>
  <c r="K73" i="370"/>
  <c r="AO73" i="370" s="1"/>
  <c r="K77" i="370"/>
  <c r="AO77" i="370" s="1"/>
  <c r="K81" i="370"/>
  <c r="AO81" i="370" s="1"/>
  <c r="K85" i="370"/>
  <c r="AO85" i="370" s="1"/>
  <c r="K89" i="370"/>
  <c r="AO89" i="370" s="1"/>
  <c r="K93" i="370"/>
  <c r="AO93" i="370" s="1"/>
  <c r="K97" i="370"/>
  <c r="AO97" i="370" s="1"/>
  <c r="K101" i="370"/>
  <c r="AO101" i="370" s="1"/>
  <c r="K107" i="370"/>
  <c r="AO107" i="370" s="1"/>
  <c r="K110" i="370"/>
  <c r="AO110" i="370" s="1"/>
  <c r="K115" i="370"/>
  <c r="AO115" i="370" s="1"/>
  <c r="K118" i="370"/>
  <c r="AO118" i="370" s="1"/>
  <c r="L127" i="370"/>
  <c r="AP127" i="370" s="1"/>
  <c r="L123" i="370"/>
  <c r="AP123" i="370" s="1"/>
  <c r="L119" i="370"/>
  <c r="AP119" i="370" s="1"/>
  <c r="L115" i="370"/>
  <c r="AP115" i="370" s="1"/>
  <c r="L111" i="370"/>
  <c r="AP111" i="370" s="1"/>
  <c r="L107" i="370"/>
  <c r="AP107" i="370" s="1"/>
  <c r="L103" i="370"/>
  <c r="AP103" i="370" s="1"/>
  <c r="L99" i="370"/>
  <c r="AP99" i="370" s="1"/>
  <c r="L95" i="370"/>
  <c r="AP95" i="370" s="1"/>
  <c r="L91" i="370"/>
  <c r="AP91" i="370" s="1"/>
  <c r="L87" i="370"/>
  <c r="AP87" i="370" s="1"/>
  <c r="L83" i="370"/>
  <c r="AP83" i="370" s="1"/>
  <c r="L79" i="370"/>
  <c r="AP79" i="370" s="1"/>
  <c r="L75" i="370"/>
  <c r="AP75" i="370" s="1"/>
  <c r="L71" i="370"/>
  <c r="AP71" i="370" s="1"/>
  <c r="L67" i="370"/>
  <c r="AP67" i="370" s="1"/>
  <c r="L63" i="370"/>
  <c r="AP63" i="370" s="1"/>
  <c r="L59" i="370"/>
  <c r="AP59" i="370" s="1"/>
  <c r="L55" i="370"/>
  <c r="AP55" i="370" s="1"/>
  <c r="L51" i="370"/>
  <c r="AP51" i="370" s="1"/>
  <c r="L47" i="370"/>
  <c r="AP47" i="370" s="1"/>
  <c r="L42" i="370"/>
  <c r="AP42" i="370" s="1"/>
  <c r="AM91" i="370"/>
  <c r="AM87" i="370"/>
  <c r="AM75" i="370"/>
  <c r="H129" i="370"/>
  <c r="AL129" i="370" s="1"/>
  <c r="H125" i="370"/>
  <c r="AL125" i="370" s="1"/>
  <c r="H121" i="370"/>
  <c r="AL121" i="370" s="1"/>
  <c r="H117" i="370"/>
  <c r="AL117" i="370" s="1"/>
  <c r="H113" i="370"/>
  <c r="AL113" i="370" s="1"/>
  <c r="H109" i="370"/>
  <c r="AL109" i="370" s="1"/>
  <c r="H105" i="370"/>
  <c r="AL105" i="370" s="1"/>
  <c r="H101" i="370"/>
  <c r="AL101" i="370" s="1"/>
  <c r="H97" i="370"/>
  <c r="AL97" i="370" s="1"/>
  <c r="H93" i="370"/>
  <c r="AL93" i="370" s="1"/>
  <c r="H89" i="370"/>
  <c r="AL89" i="370" s="1"/>
  <c r="H85" i="370"/>
  <c r="AL85" i="370" s="1"/>
  <c r="H81" i="370"/>
  <c r="AL81" i="370" s="1"/>
  <c r="H77" i="370"/>
  <c r="AL77" i="370" s="1"/>
  <c r="H73" i="370"/>
  <c r="AL73" i="370" s="1"/>
  <c r="H69" i="370"/>
  <c r="AL69" i="370" s="1"/>
  <c r="H65" i="370"/>
  <c r="AL65" i="370" s="1"/>
  <c r="H61" i="370"/>
  <c r="AL61" i="370" s="1"/>
  <c r="H57" i="370"/>
  <c r="AL57" i="370" s="1"/>
  <c r="H53" i="370"/>
  <c r="AL53" i="370" s="1"/>
  <c r="H49" i="370"/>
  <c r="AL49" i="370" s="1"/>
  <c r="H45" i="370"/>
  <c r="AL45" i="370" s="1"/>
  <c r="H41" i="370"/>
  <c r="AL41" i="370" s="1"/>
  <c r="G43" i="370"/>
  <c r="AK43" i="370" s="1"/>
  <c r="G45" i="370"/>
  <c r="AK45" i="370" s="1"/>
  <c r="AN54" i="370"/>
  <c r="G54" i="370"/>
  <c r="AK54" i="370" s="1"/>
  <c r="G59" i="370"/>
  <c r="AK59" i="370" s="1"/>
  <c r="AN63" i="370"/>
  <c r="G63" i="370"/>
  <c r="AK63" i="370" s="1"/>
  <c r="AN71" i="370"/>
  <c r="G71" i="370"/>
  <c r="AK71" i="370" s="1"/>
  <c r="G88" i="370"/>
  <c r="AK88" i="370" s="1"/>
  <c r="AN91" i="370"/>
  <c r="G91" i="370"/>
  <c r="AK91" i="370" s="1"/>
  <c r="K76" i="370"/>
  <c r="AO76" i="370" s="1"/>
  <c r="K80" i="370"/>
  <c r="AO80" i="370" s="1"/>
  <c r="K84" i="370"/>
  <c r="AO84" i="370" s="1"/>
  <c r="K88" i="370"/>
  <c r="AO88" i="370" s="1"/>
  <c r="K92" i="370"/>
  <c r="AO92" i="370" s="1"/>
  <c r="K96" i="370"/>
  <c r="AO96" i="370" s="1"/>
  <c r="K100" i="370"/>
  <c r="AO100" i="370" s="1"/>
  <c r="K108" i="370"/>
  <c r="AO108" i="370" s="1"/>
  <c r="K113" i="370"/>
  <c r="AO113" i="370" s="1"/>
  <c r="K116" i="370"/>
  <c r="AO116" i="370" s="1"/>
  <c r="K121" i="370"/>
  <c r="AO121" i="370" s="1"/>
  <c r="L130" i="370"/>
  <c r="AP130" i="370" s="1"/>
  <c r="L126" i="370"/>
  <c r="AP126" i="370" s="1"/>
  <c r="L122" i="370"/>
  <c r="AP122" i="370" s="1"/>
  <c r="L118" i="370"/>
  <c r="AP118" i="370" s="1"/>
  <c r="L114" i="370"/>
  <c r="AP114" i="370" s="1"/>
  <c r="L110" i="370"/>
  <c r="AP110" i="370" s="1"/>
  <c r="L106" i="370"/>
  <c r="AP106" i="370" s="1"/>
  <c r="L102" i="370"/>
  <c r="AP102" i="370" s="1"/>
  <c r="L98" i="370"/>
  <c r="AP98" i="370" s="1"/>
  <c r="L94" i="370"/>
  <c r="AP94" i="370" s="1"/>
  <c r="L90" i="370"/>
  <c r="AP90" i="370" s="1"/>
  <c r="L86" i="370"/>
  <c r="AP86" i="370" s="1"/>
  <c r="L82" i="370"/>
  <c r="AP82" i="370" s="1"/>
  <c r="L78" i="370"/>
  <c r="AP78" i="370" s="1"/>
  <c r="L74" i="370"/>
  <c r="AP74" i="370" s="1"/>
  <c r="L70" i="370"/>
  <c r="AP70" i="370" s="1"/>
  <c r="L66" i="370"/>
  <c r="AP66" i="370" s="1"/>
  <c r="L62" i="370"/>
  <c r="AP62" i="370" s="1"/>
  <c r="L58" i="370"/>
  <c r="AP58" i="370" s="1"/>
  <c r="L54" i="370"/>
  <c r="AP54" i="370" s="1"/>
  <c r="L50" i="370"/>
  <c r="AP50" i="370" s="1"/>
  <c r="L46" i="370"/>
  <c r="AP46" i="370" s="1"/>
  <c r="L41" i="370"/>
  <c r="AP41" i="370" s="1"/>
  <c r="AM126" i="370"/>
  <c r="AM114" i="370"/>
  <c r="AM62" i="370"/>
  <c r="AM58" i="370"/>
  <c r="AM42" i="370"/>
  <c r="H128" i="370"/>
  <c r="AL128" i="370" s="1"/>
  <c r="H124" i="370"/>
  <c r="AL124" i="370" s="1"/>
  <c r="H120" i="370"/>
  <c r="AL120" i="370" s="1"/>
  <c r="H116" i="370"/>
  <c r="AL116" i="370" s="1"/>
  <c r="H112" i="370"/>
  <c r="AL112" i="370" s="1"/>
  <c r="H108" i="370"/>
  <c r="AL108" i="370" s="1"/>
  <c r="H104" i="370"/>
  <c r="AL104" i="370" s="1"/>
  <c r="H100" i="370"/>
  <c r="AL100" i="370" s="1"/>
  <c r="H96" i="370"/>
  <c r="AL96" i="370" s="1"/>
  <c r="H92" i="370"/>
  <c r="AL92" i="370" s="1"/>
  <c r="H88" i="370"/>
  <c r="AL88" i="370" s="1"/>
  <c r="H84" i="370"/>
  <c r="AL84" i="370" s="1"/>
  <c r="H80" i="370"/>
  <c r="AL80" i="370" s="1"/>
  <c r="H76" i="370"/>
  <c r="AL76" i="370" s="1"/>
  <c r="H72" i="370"/>
  <c r="AL72" i="370" s="1"/>
  <c r="H68" i="370"/>
  <c r="AL68" i="370" s="1"/>
  <c r="H64" i="370"/>
  <c r="AL64" i="370" s="1"/>
  <c r="H60" i="370"/>
  <c r="AL60" i="370" s="1"/>
  <c r="H56" i="370"/>
  <c r="AL56" i="370" s="1"/>
  <c r="H52" i="370"/>
  <c r="AL52" i="370" s="1"/>
  <c r="H48" i="370"/>
  <c r="AL48" i="370" s="1"/>
  <c r="H44" i="370"/>
  <c r="AL44" i="370" s="1"/>
  <c r="AN42" i="370"/>
  <c r="G42" i="370"/>
  <c r="AK42" i="370" s="1"/>
  <c r="G47" i="370"/>
  <c r="AK47" i="370" s="1"/>
  <c r="G49" i="370"/>
  <c r="AK49" i="370" s="1"/>
  <c r="AN58" i="370"/>
  <c r="G58" i="370"/>
  <c r="AK58" i="370" s="1"/>
  <c r="AN62" i="370"/>
  <c r="G62" i="370"/>
  <c r="AK62" i="370" s="1"/>
  <c r="AN65" i="370"/>
  <c r="G65" i="370"/>
  <c r="AK65" i="370" s="1"/>
  <c r="AN73" i="370"/>
  <c r="G73" i="370"/>
  <c r="AK73" i="370" s="1"/>
  <c r="G76" i="370"/>
  <c r="AK76" i="370" s="1"/>
  <c r="AN77" i="370"/>
  <c r="G77" i="370"/>
  <c r="AK77" i="370" s="1"/>
  <c r="G78" i="370"/>
  <c r="AK78" i="370" s="1"/>
  <c r="AN81" i="370"/>
  <c r="G81" i="370"/>
  <c r="AK81" i="370" s="1"/>
  <c r="G82" i="370"/>
  <c r="AK82" i="370" s="1"/>
  <c r="G96" i="370"/>
  <c r="AK96" i="370" s="1"/>
  <c r="AN97" i="370"/>
  <c r="G97" i="370"/>
  <c r="AK97" i="370" s="1"/>
  <c r="AN98" i="370"/>
  <c r="G98" i="370"/>
  <c r="AK98" i="370" s="1"/>
  <c r="AN104" i="370"/>
  <c r="G104" i="370"/>
  <c r="AK104" i="370" s="1"/>
  <c r="AN106" i="370"/>
  <c r="G106" i="370"/>
  <c r="AK106" i="370" s="1"/>
  <c r="AN108" i="370"/>
  <c r="G108" i="370"/>
  <c r="AK108" i="370" s="1"/>
  <c r="G110" i="370"/>
  <c r="AK110" i="370" s="1"/>
  <c r="AN112" i="370"/>
  <c r="G112" i="370"/>
  <c r="AK112" i="370" s="1"/>
  <c r="AN114" i="370"/>
  <c r="G114" i="370"/>
  <c r="AK114" i="370" s="1"/>
  <c r="AN116" i="370"/>
  <c r="G116" i="370"/>
  <c r="AK116" i="370" s="1"/>
  <c r="G118" i="370"/>
  <c r="AK118" i="370" s="1"/>
  <c r="G120" i="370"/>
  <c r="AK120" i="370" s="1"/>
  <c r="AN122" i="370"/>
  <c r="G122" i="370"/>
  <c r="AK122" i="370" s="1"/>
  <c r="AN124" i="370"/>
  <c r="G124" i="370"/>
  <c r="AK124" i="370" s="1"/>
  <c r="AN126" i="370"/>
  <c r="G126" i="370"/>
  <c r="AK126" i="370" s="1"/>
  <c r="AN128" i="370"/>
  <c r="G128" i="370"/>
  <c r="AK128" i="370" s="1"/>
  <c r="AN130" i="370"/>
  <c r="G130" i="370"/>
  <c r="AK130" i="370" s="1"/>
  <c r="K41" i="370"/>
  <c r="AO41" i="370" s="1"/>
  <c r="K42" i="370"/>
  <c r="AO42" i="370" s="1"/>
  <c r="K43" i="370"/>
  <c r="AO43" i="370" s="1"/>
  <c r="K44" i="370"/>
  <c r="AO44" i="370" s="1"/>
  <c r="K45" i="370"/>
  <c r="AO45" i="370" s="1"/>
  <c r="K46" i="370"/>
  <c r="AO46" i="370" s="1"/>
  <c r="K47" i="370"/>
  <c r="AO47" i="370" s="1"/>
  <c r="K48" i="370"/>
  <c r="AO48" i="370" s="1"/>
  <c r="K49" i="370"/>
  <c r="AO49" i="370" s="1"/>
  <c r="K50" i="370"/>
  <c r="AO50" i="370" s="1"/>
  <c r="K51" i="370"/>
  <c r="AO51" i="370" s="1"/>
  <c r="K52" i="370"/>
  <c r="AO52" i="370" s="1"/>
  <c r="K53" i="370"/>
  <c r="AO53" i="370" s="1"/>
  <c r="K54" i="370"/>
  <c r="AO54" i="370" s="1"/>
  <c r="K55" i="370"/>
  <c r="AO55" i="370" s="1"/>
  <c r="K56" i="370"/>
  <c r="AO56" i="370" s="1"/>
  <c r="K57" i="370"/>
  <c r="AO57" i="370" s="1"/>
  <c r="K58" i="370"/>
  <c r="AO58" i="370" s="1"/>
  <c r="K59" i="370"/>
  <c r="AO59" i="370" s="1"/>
  <c r="K60" i="370"/>
  <c r="AO60" i="370" s="1"/>
  <c r="K61" i="370"/>
  <c r="AO61" i="370" s="1"/>
  <c r="K62" i="370"/>
  <c r="AO62" i="370" s="1"/>
  <c r="K63" i="370"/>
  <c r="AO63" i="370" s="1"/>
  <c r="K64" i="370"/>
  <c r="AO64" i="370" s="1"/>
  <c r="K65" i="370"/>
  <c r="AO65" i="370" s="1"/>
  <c r="K66" i="370"/>
  <c r="AO66" i="370" s="1"/>
  <c r="K67" i="370"/>
  <c r="AO67" i="370" s="1"/>
  <c r="K68" i="370"/>
  <c r="AO68" i="370" s="1"/>
  <c r="K69" i="370"/>
  <c r="AO69" i="370" s="1"/>
  <c r="K70" i="370"/>
  <c r="AO70" i="370" s="1"/>
  <c r="K71" i="370"/>
  <c r="AO71" i="370" s="1"/>
  <c r="K72" i="370"/>
  <c r="AO72" i="370" s="1"/>
  <c r="K75" i="370"/>
  <c r="AO75" i="370" s="1"/>
  <c r="K79" i="370"/>
  <c r="AO79" i="370" s="1"/>
  <c r="K83" i="370"/>
  <c r="AO83" i="370" s="1"/>
  <c r="K87" i="370"/>
  <c r="AO87" i="370" s="1"/>
  <c r="K91" i="370"/>
  <c r="AO91" i="370" s="1"/>
  <c r="K95" i="370"/>
  <c r="AO95" i="370" s="1"/>
  <c r="K99" i="370"/>
  <c r="AO99" i="370" s="1"/>
  <c r="K106" i="370"/>
  <c r="AO106" i="370" s="1"/>
  <c r="K111" i="370"/>
  <c r="AO111" i="370" s="1"/>
  <c r="K114" i="370"/>
  <c r="AO114" i="370" s="1"/>
  <c r="K119" i="370"/>
  <c r="AO119" i="370" s="1"/>
  <c r="K122" i="370"/>
  <c r="AO122" i="370" s="1"/>
  <c r="K123" i="370"/>
  <c r="AO123" i="370" s="1"/>
  <c r="K124" i="370"/>
  <c r="AO124" i="370" s="1"/>
  <c r="K125" i="370"/>
  <c r="AO125" i="370" s="1"/>
  <c r="K126" i="370"/>
  <c r="AO126" i="370" s="1"/>
  <c r="K127" i="370"/>
  <c r="AO127" i="370" s="1"/>
  <c r="K128" i="370"/>
  <c r="AO128" i="370" s="1"/>
  <c r="K129" i="370"/>
  <c r="AO129" i="370" s="1"/>
  <c r="K130" i="370"/>
  <c r="AO130" i="370" s="1"/>
  <c r="L129" i="370"/>
  <c r="AP129" i="370" s="1"/>
  <c r="L125" i="370"/>
  <c r="AP125" i="370" s="1"/>
  <c r="L121" i="370"/>
  <c r="AP121" i="370" s="1"/>
  <c r="L117" i="370"/>
  <c r="AP117" i="370" s="1"/>
  <c r="L113" i="370"/>
  <c r="AP113" i="370" s="1"/>
  <c r="L109" i="370"/>
  <c r="AP109" i="370" s="1"/>
  <c r="L105" i="370"/>
  <c r="AP105" i="370" s="1"/>
  <c r="L101" i="370"/>
  <c r="AP101" i="370" s="1"/>
  <c r="L97" i="370"/>
  <c r="AP97" i="370" s="1"/>
  <c r="L93" i="370"/>
  <c r="AP93" i="370" s="1"/>
  <c r="L89" i="370"/>
  <c r="AP89" i="370" s="1"/>
  <c r="L85" i="370"/>
  <c r="AP85" i="370" s="1"/>
  <c r="L81" i="370"/>
  <c r="AP81" i="370" s="1"/>
  <c r="L77" i="370"/>
  <c r="AP77" i="370" s="1"/>
  <c r="L73" i="370"/>
  <c r="AP73" i="370" s="1"/>
  <c r="L69" i="370"/>
  <c r="AP69" i="370" s="1"/>
  <c r="L65" i="370"/>
  <c r="AP65" i="370" s="1"/>
  <c r="L61" i="370"/>
  <c r="AP61" i="370" s="1"/>
  <c r="L57" i="370"/>
  <c r="AP57" i="370" s="1"/>
  <c r="L53" i="370"/>
  <c r="AP53" i="370" s="1"/>
  <c r="L49" i="370"/>
  <c r="AP49" i="370" s="1"/>
  <c r="L44" i="370"/>
  <c r="AP44" i="370" s="1"/>
  <c r="L40" i="370"/>
  <c r="AP40" i="370" s="1"/>
  <c r="AA117" i="475"/>
  <c r="U41" i="528"/>
  <c r="BF33" i="522"/>
  <c r="BE33" i="522"/>
  <c r="B33" i="522"/>
  <c r="BE32" i="522"/>
  <c r="BF32" i="522"/>
  <c r="B32" i="522"/>
  <c r="AA38" i="475"/>
  <c r="AA42" i="475"/>
  <c r="AA33" i="475"/>
  <c r="AA39" i="475"/>
  <c r="AA36" i="475"/>
  <c r="U36" i="475" s="1"/>
  <c r="AA37" i="475"/>
  <c r="AA40" i="475"/>
  <c r="AA41" i="475"/>
  <c r="AA44" i="475"/>
  <c r="AA45" i="475"/>
  <c r="AA48" i="475"/>
  <c r="AA49" i="475"/>
  <c r="AA52" i="475"/>
  <c r="AA53" i="475"/>
  <c r="AA56" i="475"/>
  <c r="AA57" i="475"/>
  <c r="AA60" i="475"/>
  <c r="AA61" i="475"/>
  <c r="AA64" i="475"/>
  <c r="AA65" i="475"/>
  <c r="AA68" i="475"/>
  <c r="AA69" i="475"/>
  <c r="AA73" i="475"/>
  <c r="AA77" i="475"/>
  <c r="AA81" i="475"/>
  <c r="W34" i="472"/>
  <c r="Y34" i="472" s="1"/>
  <c r="AA124" i="475"/>
  <c r="AA116" i="475"/>
  <c r="W32" i="472"/>
  <c r="Y32" i="472" s="1"/>
  <c r="AA125" i="475"/>
  <c r="AM2" i="474"/>
  <c r="AA43" i="475"/>
  <c r="AA47" i="475"/>
  <c r="AA51" i="475"/>
  <c r="AA55" i="475"/>
  <c r="AA86" i="475"/>
  <c r="AA103" i="475"/>
  <c r="AE4" i="475" a="1"/>
  <c r="AE4" i="475" s="1"/>
  <c r="BA30" i="475" s="1"/>
  <c r="BA37" i="475" s="1"/>
  <c r="AM83" i="370"/>
  <c r="AM85" i="370"/>
  <c r="AM69" i="370"/>
  <c r="AM64" i="370"/>
  <c r="AM117" i="370"/>
  <c r="AM101" i="370"/>
  <c r="AM128" i="370"/>
  <c r="AA59" i="475"/>
  <c r="AA63" i="475"/>
  <c r="AA67" i="475"/>
  <c r="AA71" i="475"/>
  <c r="AA75" i="475"/>
  <c r="AA79" i="475"/>
  <c r="AA83" i="475"/>
  <c r="P131" i="472"/>
  <c r="AA108" i="475"/>
  <c r="AA112" i="475"/>
  <c r="AA104" i="475"/>
  <c r="AA72" i="475"/>
  <c r="AA76" i="475"/>
  <c r="AA80" i="475"/>
  <c r="AA84" i="475"/>
  <c r="AA88" i="475"/>
  <c r="AA96" i="475"/>
  <c r="AA106" i="475"/>
  <c r="AA110" i="475"/>
  <c r="AA87" i="475"/>
  <c r="AA95" i="475"/>
  <c r="AA85" i="475"/>
  <c r="AA92" i="475"/>
  <c r="AA93" i="475"/>
  <c r="AA100" i="475"/>
  <c r="AA101" i="475"/>
  <c r="AA46" i="475"/>
  <c r="AA50" i="475"/>
  <c r="AA54" i="475"/>
  <c r="AA58" i="475"/>
  <c r="AA62" i="475"/>
  <c r="AA66" i="475"/>
  <c r="AA70" i="475"/>
  <c r="AA74" i="475"/>
  <c r="AA78" i="475"/>
  <c r="AA82" i="475"/>
  <c r="AA90" i="475"/>
  <c r="AA91" i="475"/>
  <c r="AA98" i="475"/>
  <c r="AA99" i="475"/>
  <c r="AA107" i="475"/>
  <c r="AA111" i="475"/>
  <c r="AA114" i="475"/>
  <c r="AA122" i="475"/>
  <c r="AA130" i="475"/>
  <c r="AA94" i="475"/>
  <c r="AA102" i="475"/>
  <c r="AA118" i="475"/>
  <c r="AA126" i="475"/>
  <c r="AA120" i="475"/>
  <c r="AA128" i="475"/>
  <c r="AA119" i="475"/>
  <c r="AA127" i="475"/>
  <c r="AA89" i="475"/>
  <c r="AA97" i="475"/>
  <c r="AA105" i="475"/>
  <c r="AA109" i="475"/>
  <c r="AA113" i="475"/>
  <c r="AA121" i="475"/>
  <c r="AA129" i="475"/>
  <c r="AA115" i="475"/>
  <c r="AA123" i="475"/>
  <c r="AB32" i="475"/>
  <c r="AB33" i="475"/>
  <c r="AB34" i="475"/>
  <c r="AB35" i="475"/>
  <c r="AB36" i="475"/>
  <c r="AB37" i="475"/>
  <c r="AB38" i="475"/>
  <c r="AB39" i="475"/>
  <c r="W40" i="475"/>
  <c r="AB40" i="475"/>
  <c r="W41" i="475"/>
  <c r="AB41" i="475"/>
  <c r="W42" i="475"/>
  <c r="AB42" i="475"/>
  <c r="W43" i="475"/>
  <c r="AB43" i="475"/>
  <c r="W44" i="475"/>
  <c r="AB44" i="475"/>
  <c r="W45" i="475"/>
  <c r="AB45" i="475"/>
  <c r="W46" i="475"/>
  <c r="AB46" i="475"/>
  <c r="W47" i="475"/>
  <c r="AB47" i="475"/>
  <c r="W48" i="475"/>
  <c r="AB48" i="475"/>
  <c r="W49" i="475"/>
  <c r="AB49" i="475"/>
  <c r="W50" i="475"/>
  <c r="AB50" i="475"/>
  <c r="W51" i="475"/>
  <c r="AB51" i="475"/>
  <c r="W52" i="475"/>
  <c r="AB52" i="475"/>
  <c r="W53" i="475"/>
  <c r="AB53" i="475"/>
  <c r="W54" i="475"/>
  <c r="AB54" i="475"/>
  <c r="W55" i="475"/>
  <c r="AB55" i="475"/>
  <c r="W56" i="475"/>
  <c r="AB56" i="475"/>
  <c r="W57" i="475"/>
  <c r="AB57" i="475"/>
  <c r="W58" i="475"/>
  <c r="AB58" i="475"/>
  <c r="W59" i="475"/>
  <c r="AB59" i="475"/>
  <c r="W60" i="475"/>
  <c r="AB60" i="475"/>
  <c r="W61" i="475"/>
  <c r="AB61" i="475"/>
  <c r="W62" i="475"/>
  <c r="AB62" i="475"/>
  <c r="W63" i="475"/>
  <c r="AB63" i="475"/>
  <c r="W64" i="475"/>
  <c r="AB64" i="475"/>
  <c r="W65" i="475"/>
  <c r="AB65" i="475"/>
  <c r="W66" i="475"/>
  <c r="AB66" i="475"/>
  <c r="W67" i="475"/>
  <c r="AB67" i="475"/>
  <c r="W68" i="475"/>
  <c r="AB68" i="475"/>
  <c r="W69" i="475"/>
  <c r="AB69" i="475"/>
  <c r="W70" i="475"/>
  <c r="AB70" i="475"/>
  <c r="W71" i="475"/>
  <c r="AB71" i="475"/>
  <c r="W72" i="475"/>
  <c r="AB72" i="475"/>
  <c r="W73" i="475"/>
  <c r="AB73" i="475"/>
  <c r="W74" i="475"/>
  <c r="AB74" i="475"/>
  <c r="W75" i="475"/>
  <c r="AB75" i="475"/>
  <c r="W76" i="475"/>
  <c r="AB76" i="475"/>
  <c r="W77" i="475"/>
  <c r="AB77" i="475"/>
  <c r="W78" i="475"/>
  <c r="AB78" i="475"/>
  <c r="W79" i="475"/>
  <c r="AB79" i="475"/>
  <c r="W80" i="475"/>
  <c r="AB80" i="475"/>
  <c r="W81" i="475"/>
  <c r="AB81" i="475"/>
  <c r="W82" i="475"/>
  <c r="AB82" i="475"/>
  <c r="W83" i="475"/>
  <c r="AB83" i="475"/>
  <c r="W84" i="475"/>
  <c r="AC84" i="475"/>
  <c r="AC87" i="475"/>
  <c r="Y87" i="475"/>
  <c r="B87" i="475"/>
  <c r="AB87" i="475"/>
  <c r="AC89" i="475"/>
  <c r="Y89" i="475"/>
  <c r="B89" i="475"/>
  <c r="AB89" i="475"/>
  <c r="AC91" i="475"/>
  <c r="Y91" i="475"/>
  <c r="B91" i="475"/>
  <c r="AB91" i="475"/>
  <c r="AC93" i="475"/>
  <c r="Y93" i="475"/>
  <c r="B93" i="475"/>
  <c r="AB93" i="475"/>
  <c r="AC95" i="475"/>
  <c r="Y95" i="475"/>
  <c r="B95" i="475"/>
  <c r="AB95" i="475"/>
  <c r="AC97" i="475"/>
  <c r="Y97" i="475"/>
  <c r="B97" i="475"/>
  <c r="AB97" i="475"/>
  <c r="AC99" i="475"/>
  <c r="Y99" i="475"/>
  <c r="B99" i="475"/>
  <c r="AB99" i="475"/>
  <c r="AC101" i="475"/>
  <c r="Y101" i="475"/>
  <c r="B101" i="475"/>
  <c r="AB101" i="475"/>
  <c r="AC104" i="475"/>
  <c r="Y104" i="475"/>
  <c r="W104" i="475"/>
  <c r="B104" i="475"/>
  <c r="AB104" i="475"/>
  <c r="AC106" i="475"/>
  <c r="Y106" i="475"/>
  <c r="B106" i="475"/>
  <c r="AC107" i="475"/>
  <c r="Y107" i="475"/>
  <c r="B107" i="475"/>
  <c r="AC108" i="475"/>
  <c r="Y108" i="475"/>
  <c r="B108" i="475"/>
  <c r="AC109" i="475"/>
  <c r="Y109" i="475"/>
  <c r="B109" i="475"/>
  <c r="AC110" i="475"/>
  <c r="Y110" i="475"/>
  <c r="B110" i="475"/>
  <c r="AC111" i="475"/>
  <c r="Y111" i="475"/>
  <c r="B111" i="475"/>
  <c r="AC112" i="475"/>
  <c r="Y112" i="475"/>
  <c r="B112" i="475"/>
  <c r="AC116" i="475"/>
  <c r="Y116" i="475"/>
  <c r="B116" i="475"/>
  <c r="W116" i="475"/>
  <c r="AC85" i="475"/>
  <c r="B85" i="475"/>
  <c r="Y85" i="475"/>
  <c r="AC86" i="475"/>
  <c r="Y86" i="475"/>
  <c r="B86" i="475"/>
  <c r="AB86" i="475"/>
  <c r="W87" i="475"/>
  <c r="AC88" i="475"/>
  <c r="Y88" i="475"/>
  <c r="B88" i="475"/>
  <c r="AB88" i="475"/>
  <c r="W89" i="475"/>
  <c r="AC90" i="475"/>
  <c r="Y90" i="475"/>
  <c r="B90" i="475"/>
  <c r="AB90" i="475"/>
  <c r="W91" i="475"/>
  <c r="AC92" i="475"/>
  <c r="Y92" i="475"/>
  <c r="B92" i="475"/>
  <c r="AB92" i="475"/>
  <c r="W93" i="475"/>
  <c r="AC94" i="475"/>
  <c r="Y94" i="475"/>
  <c r="B94" i="475"/>
  <c r="AB94" i="475"/>
  <c r="W95" i="475"/>
  <c r="AC96" i="475"/>
  <c r="Y96" i="475"/>
  <c r="B96" i="475"/>
  <c r="AB96" i="475"/>
  <c r="W97" i="475"/>
  <c r="AC98" i="475"/>
  <c r="Y98" i="475"/>
  <c r="B98" i="475"/>
  <c r="AB98" i="475"/>
  <c r="W99" i="475"/>
  <c r="AC100" i="475"/>
  <c r="Y100" i="475"/>
  <c r="B100" i="475"/>
  <c r="AB100" i="475"/>
  <c r="W101" i="475"/>
  <c r="AC102" i="475"/>
  <c r="Y102" i="475"/>
  <c r="B102" i="475"/>
  <c r="AB102" i="475"/>
  <c r="AB106" i="475"/>
  <c r="AB107" i="475"/>
  <c r="AB108" i="475"/>
  <c r="AB109" i="475"/>
  <c r="AB110" i="475"/>
  <c r="AB111" i="475"/>
  <c r="AB112" i="475"/>
  <c r="AB116" i="475"/>
  <c r="AC114" i="475"/>
  <c r="Y114" i="475"/>
  <c r="B114" i="475"/>
  <c r="W114" i="475"/>
  <c r="AC118" i="475"/>
  <c r="Y118" i="475"/>
  <c r="B118" i="475"/>
  <c r="W118" i="475"/>
  <c r="AC103" i="475"/>
  <c r="Y103" i="475"/>
  <c r="AC113" i="475"/>
  <c r="Y113" i="475"/>
  <c r="B113" i="475"/>
  <c r="AB113" i="475"/>
  <c r="AC115" i="475"/>
  <c r="Y115" i="475"/>
  <c r="B115" i="475"/>
  <c r="AB115" i="475"/>
  <c r="AC117" i="475"/>
  <c r="Y117" i="475"/>
  <c r="B117" i="475"/>
  <c r="AB117" i="475"/>
  <c r="AC119" i="475"/>
  <c r="Y119" i="475"/>
  <c r="B119" i="475"/>
  <c r="AB119" i="475"/>
  <c r="W120" i="475"/>
  <c r="AC121" i="475"/>
  <c r="Y121" i="475"/>
  <c r="B121" i="475"/>
  <c r="AB121" i="475"/>
  <c r="W122" i="475"/>
  <c r="AC123" i="475"/>
  <c r="Y123" i="475"/>
  <c r="B123" i="475"/>
  <c r="AB123" i="475"/>
  <c r="W124" i="475"/>
  <c r="AC125" i="475"/>
  <c r="Y125" i="475"/>
  <c r="B125" i="475"/>
  <c r="AB125" i="475"/>
  <c r="W126" i="475"/>
  <c r="AC127" i="475"/>
  <c r="Y127" i="475"/>
  <c r="B127" i="475"/>
  <c r="AB127" i="475"/>
  <c r="W128" i="475"/>
  <c r="AC129" i="475"/>
  <c r="Y129" i="475"/>
  <c r="B129" i="475"/>
  <c r="AB129" i="475"/>
  <c r="W130" i="475"/>
  <c r="AC105" i="475"/>
  <c r="Y105" i="475"/>
  <c r="AC120" i="475"/>
  <c r="Y120" i="475"/>
  <c r="B120" i="475"/>
  <c r="AB120" i="475"/>
  <c r="AC122" i="475"/>
  <c r="Y122" i="475"/>
  <c r="B122" i="475"/>
  <c r="AB122" i="475"/>
  <c r="AC124" i="475"/>
  <c r="Y124" i="475"/>
  <c r="B124" i="475"/>
  <c r="AB124" i="475"/>
  <c r="AC126" i="475"/>
  <c r="Y126" i="475"/>
  <c r="B126" i="475"/>
  <c r="AB126" i="475"/>
  <c r="AC128" i="475"/>
  <c r="Y128" i="475"/>
  <c r="B128" i="475"/>
  <c r="AB128" i="475"/>
  <c r="AC130" i="475"/>
  <c r="Y130" i="475"/>
  <c r="AB130" i="475"/>
  <c r="B130" i="475"/>
  <c r="AA28" i="474"/>
  <c r="B32" i="474"/>
  <c r="B33" i="474"/>
  <c r="B34" i="474"/>
  <c r="B35" i="474"/>
  <c r="B36" i="474"/>
  <c r="B37" i="474"/>
  <c r="B38" i="474"/>
  <c r="B39" i="474"/>
  <c r="B40" i="474"/>
  <c r="B41" i="474"/>
  <c r="B42" i="474"/>
  <c r="B43" i="474"/>
  <c r="B44" i="474"/>
  <c r="B45" i="474"/>
  <c r="B46" i="474"/>
  <c r="B47" i="474"/>
  <c r="B48" i="474"/>
  <c r="B49" i="474"/>
  <c r="B50" i="474"/>
  <c r="B51" i="474"/>
  <c r="B52" i="474"/>
  <c r="B53" i="474"/>
  <c r="B54" i="474"/>
  <c r="B55" i="474"/>
  <c r="B56" i="474"/>
  <c r="B57" i="474"/>
  <c r="B58" i="474"/>
  <c r="B59" i="474"/>
  <c r="B60" i="474"/>
  <c r="B61" i="474"/>
  <c r="B62" i="474"/>
  <c r="B63" i="474"/>
  <c r="B64" i="474"/>
  <c r="B65" i="474"/>
  <c r="B66" i="474"/>
  <c r="B67" i="474"/>
  <c r="B68" i="474"/>
  <c r="B69" i="474"/>
  <c r="B70" i="474"/>
  <c r="B71" i="474"/>
  <c r="B72" i="474"/>
  <c r="AB32" i="474"/>
  <c r="AB33" i="474"/>
  <c r="AB34" i="474"/>
  <c r="AB35" i="474"/>
  <c r="AB36" i="474"/>
  <c r="W37" i="474"/>
  <c r="Y37" i="474" s="1"/>
  <c r="AB37" i="474"/>
  <c r="W38" i="474"/>
  <c r="AB38" i="474"/>
  <c r="W39" i="474"/>
  <c r="Y39" i="474" s="1"/>
  <c r="AB39" i="474"/>
  <c r="W40" i="474"/>
  <c r="AB40" i="474"/>
  <c r="W41" i="474"/>
  <c r="AB41" i="474"/>
  <c r="W42" i="474"/>
  <c r="AB42" i="474"/>
  <c r="W43" i="474"/>
  <c r="AB43" i="474"/>
  <c r="W44" i="474"/>
  <c r="AB44" i="474"/>
  <c r="W45" i="474"/>
  <c r="AB45" i="474"/>
  <c r="W46" i="474"/>
  <c r="AB46" i="474"/>
  <c r="W47" i="474"/>
  <c r="AB47" i="474"/>
  <c r="W48" i="474"/>
  <c r="AB48" i="474"/>
  <c r="W49" i="474"/>
  <c r="AB49" i="474"/>
  <c r="W50" i="474"/>
  <c r="AB50" i="474"/>
  <c r="W51" i="474"/>
  <c r="AB51" i="474"/>
  <c r="W52" i="474"/>
  <c r="AB52" i="474"/>
  <c r="W53" i="474"/>
  <c r="AB53" i="474"/>
  <c r="W54" i="474"/>
  <c r="AB54" i="474"/>
  <c r="W55" i="474"/>
  <c r="AB55" i="474"/>
  <c r="W56" i="474"/>
  <c r="AB56" i="474"/>
  <c r="W57" i="474"/>
  <c r="AB57" i="474"/>
  <c r="W58" i="474"/>
  <c r="AB58" i="474"/>
  <c r="W59" i="474"/>
  <c r="AB59" i="474"/>
  <c r="W60" i="474"/>
  <c r="AB60" i="474"/>
  <c r="W61" i="474"/>
  <c r="AB61" i="474"/>
  <c r="W62" i="474"/>
  <c r="AB62" i="474"/>
  <c r="W63" i="474"/>
  <c r="AB63" i="474"/>
  <c r="W64" i="474"/>
  <c r="AB64" i="474"/>
  <c r="W65" i="474"/>
  <c r="AB65" i="474"/>
  <c r="W66" i="474"/>
  <c r="AB66" i="474"/>
  <c r="W67" i="474"/>
  <c r="AB67" i="474"/>
  <c r="W68" i="474"/>
  <c r="AB68" i="474"/>
  <c r="W69" i="474"/>
  <c r="AB69" i="474"/>
  <c r="W70" i="474"/>
  <c r="AB70" i="474"/>
  <c r="W71" i="474"/>
  <c r="AB71" i="474"/>
  <c r="W72" i="474"/>
  <c r="AC72" i="474"/>
  <c r="W34" i="474"/>
  <c r="Y34" i="474" s="1"/>
  <c r="Y38" i="474"/>
  <c r="Y40" i="474"/>
  <c r="Z40" i="474" s="1"/>
  <c r="Y41" i="474"/>
  <c r="Y42" i="474"/>
  <c r="Y43" i="474"/>
  <c r="Y44" i="474"/>
  <c r="Y45" i="474"/>
  <c r="Y46" i="474"/>
  <c r="Y47" i="474"/>
  <c r="Y48" i="474"/>
  <c r="Y49" i="474"/>
  <c r="Y50" i="474"/>
  <c r="Y51" i="474"/>
  <c r="Y52" i="474"/>
  <c r="Y53" i="474"/>
  <c r="Y54" i="474"/>
  <c r="Y55" i="474"/>
  <c r="Y56" i="474"/>
  <c r="Y57" i="474"/>
  <c r="Y58" i="474"/>
  <c r="Y59" i="474"/>
  <c r="Y60" i="474"/>
  <c r="Y61" i="474"/>
  <c r="Y62" i="474"/>
  <c r="Y63" i="474"/>
  <c r="Y64" i="474"/>
  <c r="Y65" i="474"/>
  <c r="Y66" i="474"/>
  <c r="Y67" i="474"/>
  <c r="Y68" i="474"/>
  <c r="Y69" i="474"/>
  <c r="Y70" i="474"/>
  <c r="Y71" i="474"/>
  <c r="Y72" i="474"/>
  <c r="W73" i="474"/>
  <c r="W74" i="474"/>
  <c r="W75" i="474"/>
  <c r="W76" i="474"/>
  <c r="W77" i="474"/>
  <c r="W78" i="474"/>
  <c r="W79" i="474"/>
  <c r="W80" i="474"/>
  <c r="W81" i="474"/>
  <c r="W82" i="474"/>
  <c r="W83" i="474"/>
  <c r="W84" i="474"/>
  <c r="W85" i="474"/>
  <c r="W86" i="474"/>
  <c r="W87" i="474"/>
  <c r="W88" i="474"/>
  <c r="W89" i="474"/>
  <c r="W90" i="474"/>
  <c r="W91" i="474"/>
  <c r="W92" i="474"/>
  <c r="W93" i="474"/>
  <c r="W94" i="474"/>
  <c r="W95" i="474"/>
  <c r="W96" i="474"/>
  <c r="W97" i="474"/>
  <c r="W98" i="474"/>
  <c r="W99" i="474"/>
  <c r="W100" i="474"/>
  <c r="W101" i="474"/>
  <c r="W102" i="474"/>
  <c r="AB102" i="474"/>
  <c r="P103" i="474"/>
  <c r="P27" i="474" s="1"/>
  <c r="AC104" i="474"/>
  <c r="Y104" i="474"/>
  <c r="Z104" i="474"/>
  <c r="B105" i="474"/>
  <c r="AC106" i="474"/>
  <c r="Y106" i="474"/>
  <c r="B106" i="474"/>
  <c r="AB106" i="474"/>
  <c r="W107" i="474"/>
  <c r="AC108" i="474"/>
  <c r="Y108" i="474"/>
  <c r="B108" i="474"/>
  <c r="AB108" i="474"/>
  <c r="W109" i="474"/>
  <c r="AC110" i="474"/>
  <c r="Y110" i="474"/>
  <c r="B110" i="474"/>
  <c r="AB110" i="474"/>
  <c r="W111" i="474"/>
  <c r="AC112" i="474"/>
  <c r="Y112" i="474"/>
  <c r="B112" i="474"/>
  <c r="AB112" i="474"/>
  <c r="W113" i="474"/>
  <c r="AC114" i="474"/>
  <c r="Y114" i="474"/>
  <c r="B114" i="474"/>
  <c r="AB114" i="474"/>
  <c r="W115" i="474"/>
  <c r="AC116" i="474"/>
  <c r="Y116" i="474"/>
  <c r="B116" i="474"/>
  <c r="AB116" i="474"/>
  <c r="W117" i="474"/>
  <c r="AC118" i="474"/>
  <c r="Y118" i="474"/>
  <c r="B118" i="474"/>
  <c r="AB118" i="474"/>
  <c r="W119" i="474"/>
  <c r="AC120" i="474"/>
  <c r="Y120" i="474"/>
  <c r="B120" i="474"/>
  <c r="AB120" i="474"/>
  <c r="W121" i="474"/>
  <c r="AB103" i="474"/>
  <c r="AC105" i="474"/>
  <c r="Y105" i="474"/>
  <c r="Z105" i="474"/>
  <c r="B103" i="474"/>
  <c r="AC107" i="474"/>
  <c r="Y107" i="474"/>
  <c r="B107" i="474"/>
  <c r="AB107" i="474"/>
  <c r="AC109" i="474"/>
  <c r="Y109" i="474"/>
  <c r="B109" i="474"/>
  <c r="AB109" i="474"/>
  <c r="AC111" i="474"/>
  <c r="Y111" i="474"/>
  <c r="B111" i="474"/>
  <c r="AB111" i="474"/>
  <c r="AC113" i="474"/>
  <c r="Y113" i="474"/>
  <c r="B113" i="474"/>
  <c r="AB113" i="474"/>
  <c r="AC115" i="474"/>
  <c r="Y115" i="474"/>
  <c r="B115" i="474"/>
  <c r="AB115" i="474"/>
  <c r="AC117" i="474"/>
  <c r="Y117" i="474"/>
  <c r="B117" i="474"/>
  <c r="AB117" i="474"/>
  <c r="AC119" i="474"/>
  <c r="Y119" i="474"/>
  <c r="B119" i="474"/>
  <c r="AB119" i="474"/>
  <c r="AC121" i="474"/>
  <c r="Y121" i="474"/>
  <c r="B121" i="474"/>
  <c r="AB121" i="474"/>
  <c r="AC103" i="474"/>
  <c r="Y103" i="474"/>
  <c r="Z103" i="474"/>
  <c r="B122" i="474"/>
  <c r="B123" i="474"/>
  <c r="B124" i="474"/>
  <c r="B125" i="474"/>
  <c r="B126" i="474"/>
  <c r="B127" i="474"/>
  <c r="B128" i="474"/>
  <c r="B129" i="474"/>
  <c r="B130" i="474"/>
  <c r="W122" i="474"/>
  <c r="AB122" i="474"/>
  <c r="W123" i="474"/>
  <c r="AB123" i="474"/>
  <c r="W124" i="474"/>
  <c r="AB124" i="474"/>
  <c r="W125" i="474"/>
  <c r="AB125" i="474"/>
  <c r="W126" i="474"/>
  <c r="AB126" i="474"/>
  <c r="W127" i="474"/>
  <c r="AB127" i="474"/>
  <c r="W128" i="474"/>
  <c r="AB128" i="474"/>
  <c r="W129" i="474"/>
  <c r="AB129" i="474"/>
  <c r="W130" i="474"/>
  <c r="AB130" i="474"/>
  <c r="Y122" i="474"/>
  <c r="Y123" i="474"/>
  <c r="Y124" i="474"/>
  <c r="Y125" i="474"/>
  <c r="Y126" i="474"/>
  <c r="Y127" i="474"/>
  <c r="Y128" i="474"/>
  <c r="Y129" i="474"/>
  <c r="Y130" i="474"/>
  <c r="AM2" i="472"/>
  <c r="AC32" i="473"/>
  <c r="AC33" i="473"/>
  <c r="AD35" i="473"/>
  <c r="AC42" i="473"/>
  <c r="AD42" i="473"/>
  <c r="B42" i="473"/>
  <c r="AC44" i="473"/>
  <c r="AD44" i="473"/>
  <c r="B44" i="473"/>
  <c r="AC48" i="473"/>
  <c r="AD48" i="473"/>
  <c r="B48" i="473"/>
  <c r="AC52" i="473"/>
  <c r="AD52" i="473"/>
  <c r="B52" i="473"/>
  <c r="AC56" i="473"/>
  <c r="AD56" i="473"/>
  <c r="B56" i="473"/>
  <c r="AC60" i="473"/>
  <c r="AD60" i="473"/>
  <c r="B60" i="473"/>
  <c r="AC36" i="473"/>
  <c r="AD36" i="473"/>
  <c r="B36" i="473"/>
  <c r="AD34" i="473"/>
  <c r="B34" i="473"/>
  <c r="AC35" i="473"/>
  <c r="AC38" i="473"/>
  <c r="AD38" i="473"/>
  <c r="B38" i="473"/>
  <c r="AC40" i="473"/>
  <c r="AD40" i="473"/>
  <c r="B40" i="473"/>
  <c r="AC46" i="473"/>
  <c r="AD46" i="473"/>
  <c r="B46" i="473"/>
  <c r="AC50" i="473"/>
  <c r="AD50" i="473"/>
  <c r="B50" i="473"/>
  <c r="AC54" i="473"/>
  <c r="AD54" i="473"/>
  <c r="B54" i="473"/>
  <c r="AC58" i="473"/>
  <c r="AD58" i="473"/>
  <c r="B58" i="473"/>
  <c r="AC62" i="473"/>
  <c r="AD62" i="473"/>
  <c r="B62" i="473"/>
  <c r="B64" i="473"/>
  <c r="AD64" i="473"/>
  <c r="B66" i="473"/>
  <c r="AD66" i="473"/>
  <c r="B68" i="473"/>
  <c r="AD68" i="473"/>
  <c r="B70" i="473"/>
  <c r="AD70" i="473"/>
  <c r="B72" i="473"/>
  <c r="AD72" i="473"/>
  <c r="B74" i="473"/>
  <c r="AC79" i="473"/>
  <c r="B81" i="473"/>
  <c r="AC87" i="473"/>
  <c r="B89" i="473"/>
  <c r="AC95" i="473"/>
  <c r="B101" i="473"/>
  <c r="AC103" i="473"/>
  <c r="B75" i="473"/>
  <c r="AC81" i="473"/>
  <c r="B83" i="473"/>
  <c r="AC89" i="473"/>
  <c r="B91" i="473"/>
  <c r="B99" i="473"/>
  <c r="AC101" i="473"/>
  <c r="AC75" i="473"/>
  <c r="AC83" i="473"/>
  <c r="AC91" i="473"/>
  <c r="AC99" i="473"/>
  <c r="AD74" i="473"/>
  <c r="AD75" i="473"/>
  <c r="AC77" i="473"/>
  <c r="B79" i="473"/>
  <c r="AD83" i="473"/>
  <c r="AC85" i="473"/>
  <c r="B87" i="473"/>
  <c r="AD91" i="473"/>
  <c r="AC93" i="473"/>
  <c r="B95" i="473"/>
  <c r="AD95" i="473"/>
  <c r="AC97" i="473"/>
  <c r="B103" i="473"/>
  <c r="AD103" i="473"/>
  <c r="P27" i="472"/>
  <c r="P26" i="472"/>
  <c r="P28" i="472"/>
  <c r="AA28" i="472"/>
  <c r="Z55" i="472"/>
  <c r="J55" i="370" s="1"/>
  <c r="AN55" i="370" s="1"/>
  <c r="AB66" i="472"/>
  <c r="W66" i="472"/>
  <c r="Z111" i="472"/>
  <c r="J111" i="370" s="1"/>
  <c r="B111" i="472"/>
  <c r="Y111" i="472"/>
  <c r="AC111" i="472"/>
  <c r="W111" i="472"/>
  <c r="Y64" i="472"/>
  <c r="AC66" i="472"/>
  <c r="AB68" i="472"/>
  <c r="W68" i="472"/>
  <c r="Y72" i="472"/>
  <c r="AC110" i="472"/>
  <c r="Y110" i="472"/>
  <c r="B110" i="472"/>
  <c r="Z110" i="472"/>
  <c r="J110" i="370" s="1"/>
  <c r="AN110" i="370" s="1"/>
  <c r="W110" i="472"/>
  <c r="AB110" i="472"/>
  <c r="AB111" i="472"/>
  <c r="Z43" i="472"/>
  <c r="J43" i="370" s="1"/>
  <c r="AN43" i="370" s="1"/>
  <c r="Z45" i="472"/>
  <c r="J45" i="370" s="1"/>
  <c r="AN45" i="370" s="1"/>
  <c r="Z51" i="472"/>
  <c r="J51" i="370" s="1"/>
  <c r="AN51" i="370" s="1"/>
  <c r="Z59" i="472"/>
  <c r="J59" i="370" s="1"/>
  <c r="AN59" i="370" s="1"/>
  <c r="AB74" i="472"/>
  <c r="W74" i="472"/>
  <c r="AC102" i="472"/>
  <c r="Y102" i="472"/>
  <c r="B102" i="472"/>
  <c r="Z102" i="472"/>
  <c r="J102" i="370" s="1"/>
  <c r="AN102" i="370" s="1"/>
  <c r="W102" i="472"/>
  <c r="AB102" i="472"/>
  <c r="W33" i="472"/>
  <c r="Y33" i="472" s="1"/>
  <c r="AB33" i="472"/>
  <c r="W35" i="472"/>
  <c r="AB35" i="472"/>
  <c r="W37" i="472"/>
  <c r="AB37" i="472"/>
  <c r="W39" i="472"/>
  <c r="AB39" i="472"/>
  <c r="W41" i="472"/>
  <c r="AB41" i="472"/>
  <c r="W43" i="472"/>
  <c r="AB43" i="472"/>
  <c r="W45" i="472"/>
  <c r="AB45" i="472"/>
  <c r="W47" i="472"/>
  <c r="AB47" i="472"/>
  <c r="W49" i="472"/>
  <c r="AB49" i="472"/>
  <c r="W51" i="472"/>
  <c r="AB51" i="472"/>
  <c r="W53" i="472"/>
  <c r="AB53" i="472"/>
  <c r="W55" i="472"/>
  <c r="AB55" i="472"/>
  <c r="W57" i="472"/>
  <c r="AB57" i="472"/>
  <c r="W59" i="472"/>
  <c r="AB59" i="472"/>
  <c r="W61" i="472"/>
  <c r="AB61" i="472"/>
  <c r="AB62" i="472"/>
  <c r="W62" i="472"/>
  <c r="B64" i="472"/>
  <c r="Y66" i="472"/>
  <c r="AC68" i="472"/>
  <c r="AB70" i="472"/>
  <c r="W70" i="472"/>
  <c r="B72" i="472"/>
  <c r="Y74" i="472"/>
  <c r="AC118" i="472"/>
  <c r="Y118" i="472"/>
  <c r="B118" i="472"/>
  <c r="AB118" i="472"/>
  <c r="W118" i="472"/>
  <c r="Z118" i="472"/>
  <c r="J118" i="370" s="1"/>
  <c r="AN118" i="370" s="1"/>
  <c r="Z41" i="472"/>
  <c r="J41" i="370" s="1"/>
  <c r="AN41" i="370" s="1"/>
  <c r="Z47" i="472"/>
  <c r="J47" i="370" s="1"/>
  <c r="AN47" i="370" s="1"/>
  <c r="Z49" i="472"/>
  <c r="J49" i="370" s="1"/>
  <c r="AN49" i="370" s="1"/>
  <c r="Z53" i="472"/>
  <c r="J53" i="370" s="1"/>
  <c r="AN53" i="370" s="1"/>
  <c r="Z57" i="472"/>
  <c r="J57" i="370" s="1"/>
  <c r="AN57" i="370" s="1"/>
  <c r="Z61" i="472"/>
  <c r="J61" i="370" s="1"/>
  <c r="AN61" i="370" s="1"/>
  <c r="B33" i="472"/>
  <c r="B35" i="472"/>
  <c r="Y35" i="472"/>
  <c r="B37" i="472"/>
  <c r="Y37" i="472"/>
  <c r="B39" i="472"/>
  <c r="Y39" i="472"/>
  <c r="B41" i="472"/>
  <c r="Y41" i="472"/>
  <c r="B43" i="472"/>
  <c r="Y43" i="472"/>
  <c r="B45" i="472"/>
  <c r="Y45" i="472"/>
  <c r="B47" i="472"/>
  <c r="Y47" i="472"/>
  <c r="B49" i="472"/>
  <c r="Y49" i="472"/>
  <c r="B51" i="472"/>
  <c r="Y51" i="472"/>
  <c r="B53" i="472"/>
  <c r="Y53" i="472"/>
  <c r="B55" i="472"/>
  <c r="Y55" i="472"/>
  <c r="B57" i="472"/>
  <c r="Y57" i="472"/>
  <c r="B59" i="472"/>
  <c r="Y59" i="472"/>
  <c r="B61" i="472"/>
  <c r="Y61" i="472"/>
  <c r="AB64" i="472"/>
  <c r="W64" i="472"/>
  <c r="B66" i="472"/>
  <c r="Z66" i="472"/>
  <c r="J66" i="370" s="1"/>
  <c r="AB72" i="472"/>
  <c r="W72" i="472"/>
  <c r="B74" i="472"/>
  <c r="Z74" i="472"/>
  <c r="J74" i="370" s="1"/>
  <c r="AN74" i="370" s="1"/>
  <c r="Z103" i="472"/>
  <c r="J103" i="370" s="1"/>
  <c r="AN103" i="370" s="1"/>
  <c r="B103" i="472"/>
  <c r="Y103" i="472"/>
  <c r="AC103" i="472"/>
  <c r="W103" i="472"/>
  <c r="AC120" i="472"/>
  <c r="Y120" i="472"/>
  <c r="B120" i="472"/>
  <c r="AB120" i="472"/>
  <c r="W120" i="472"/>
  <c r="Z120" i="472"/>
  <c r="J120" i="370" s="1"/>
  <c r="AN120" i="370" s="1"/>
  <c r="Z76" i="472"/>
  <c r="J76" i="370" s="1"/>
  <c r="AN76" i="370" s="1"/>
  <c r="Z78" i="472"/>
  <c r="J78" i="370" s="1"/>
  <c r="AN78" i="370" s="1"/>
  <c r="Z80" i="472"/>
  <c r="J80" i="370" s="1"/>
  <c r="AN80" i="370" s="1"/>
  <c r="Z82" i="472"/>
  <c r="J82" i="370" s="1"/>
  <c r="AN82" i="370" s="1"/>
  <c r="Z84" i="472"/>
  <c r="J84" i="370" s="1"/>
  <c r="AN84" i="370" s="1"/>
  <c r="Z86" i="472"/>
  <c r="J86" i="370" s="1"/>
  <c r="AN86" i="370" s="1"/>
  <c r="Z88" i="472"/>
  <c r="J88" i="370" s="1"/>
  <c r="AN88" i="370" s="1"/>
  <c r="Z90" i="472"/>
  <c r="J90" i="370" s="1"/>
  <c r="AN90" i="370" s="1"/>
  <c r="Z92" i="472"/>
  <c r="J92" i="370" s="1"/>
  <c r="AN92" i="370" s="1"/>
  <c r="Z94" i="472"/>
  <c r="J94" i="370" s="1"/>
  <c r="AN94" i="370" s="1"/>
  <c r="Z96" i="472"/>
  <c r="J96" i="370" s="1"/>
  <c r="AN96" i="370" s="1"/>
  <c r="B99" i="472"/>
  <c r="Z99" i="472"/>
  <c r="J99" i="370" s="1"/>
  <c r="AC100" i="472"/>
  <c r="Y100" i="472"/>
  <c r="B100" i="472"/>
  <c r="AB101" i="472"/>
  <c r="B107" i="472"/>
  <c r="Z107" i="472"/>
  <c r="J107" i="370" s="1"/>
  <c r="AC108" i="472"/>
  <c r="Y108" i="472"/>
  <c r="B108" i="472"/>
  <c r="AB109" i="472"/>
  <c r="B115" i="472"/>
  <c r="Z115" i="472"/>
  <c r="J115" i="370" s="1"/>
  <c r="AC116" i="472"/>
  <c r="Y116" i="472"/>
  <c r="B116" i="472"/>
  <c r="AB117" i="472"/>
  <c r="AC98" i="472"/>
  <c r="Y98" i="472"/>
  <c r="B98" i="472"/>
  <c r="AB99" i="472"/>
  <c r="AC106" i="472"/>
  <c r="Y106" i="472"/>
  <c r="B106" i="472"/>
  <c r="AB107" i="472"/>
  <c r="AC114" i="472"/>
  <c r="Y114" i="472"/>
  <c r="B114" i="472"/>
  <c r="AB115" i="472"/>
  <c r="W76" i="472"/>
  <c r="W78" i="472"/>
  <c r="W80" i="472"/>
  <c r="W82" i="472"/>
  <c r="W84" i="472"/>
  <c r="W86" i="472"/>
  <c r="W88" i="472"/>
  <c r="W90" i="472"/>
  <c r="W92" i="472"/>
  <c r="W94" i="472"/>
  <c r="W96" i="472"/>
  <c r="AB97" i="472"/>
  <c r="AB98" i="472"/>
  <c r="W99" i="472"/>
  <c r="AC99" i="472"/>
  <c r="W100" i="472"/>
  <c r="Y101" i="472"/>
  <c r="AC104" i="472"/>
  <c r="Y104" i="472"/>
  <c r="B104" i="472"/>
  <c r="AB105" i="472"/>
  <c r="AB106" i="472"/>
  <c r="W107" i="472"/>
  <c r="AC107" i="472"/>
  <c r="W108" i="472"/>
  <c r="Y109" i="472"/>
  <c r="AC112" i="472"/>
  <c r="Y112" i="472"/>
  <c r="B112" i="472"/>
  <c r="AB113" i="472"/>
  <c r="AB114" i="472"/>
  <c r="W115" i="472"/>
  <c r="AC115" i="472"/>
  <c r="W116" i="472"/>
  <c r="Y117" i="472"/>
  <c r="Z119" i="472"/>
  <c r="J119" i="370" s="1"/>
  <c r="Z121" i="472"/>
  <c r="J121" i="370" s="1"/>
  <c r="W122" i="472"/>
  <c r="AB122" i="472"/>
  <c r="Z123" i="472"/>
  <c r="J123" i="370" s="1"/>
  <c r="W124" i="472"/>
  <c r="AB124" i="472"/>
  <c r="Z125" i="472"/>
  <c r="J125" i="370" s="1"/>
  <c r="W126" i="472"/>
  <c r="AB126" i="472"/>
  <c r="Z127" i="472"/>
  <c r="J127" i="370" s="1"/>
  <c r="W128" i="472"/>
  <c r="AB128" i="472"/>
  <c r="Z129" i="472"/>
  <c r="J129" i="370" s="1"/>
  <c r="W130" i="472"/>
  <c r="AB130" i="472"/>
  <c r="B122" i="472"/>
  <c r="Y122" i="472"/>
  <c r="AC122" i="472"/>
  <c r="B124" i="472"/>
  <c r="Y124" i="472"/>
  <c r="AC124" i="472"/>
  <c r="B126" i="472"/>
  <c r="Y126" i="472"/>
  <c r="AC126" i="472"/>
  <c r="B128" i="472"/>
  <c r="Y128" i="472"/>
  <c r="AC128" i="472"/>
  <c r="B130" i="472"/>
  <c r="Y130" i="472"/>
  <c r="AC130" i="472"/>
  <c r="AA127" i="469"/>
  <c r="AA123" i="469"/>
  <c r="AA115" i="469"/>
  <c r="AA107" i="469"/>
  <c r="AA103" i="469"/>
  <c r="AA99" i="469"/>
  <c r="AA95" i="469"/>
  <c r="AA91" i="469"/>
  <c r="AA87" i="469"/>
  <c r="AA83" i="469"/>
  <c r="AA79" i="469"/>
  <c r="AA75" i="469"/>
  <c r="AA71" i="469"/>
  <c r="AA63" i="469"/>
  <c r="AA59" i="469"/>
  <c r="AA55" i="469"/>
  <c r="AA51" i="469"/>
  <c r="AA47" i="469"/>
  <c r="AA43" i="469"/>
  <c r="AA39" i="469"/>
  <c r="AA35" i="469"/>
  <c r="AA67" i="469"/>
  <c r="AA111" i="469"/>
  <c r="AA119" i="469"/>
  <c r="AA128" i="469"/>
  <c r="AA124" i="469"/>
  <c r="AA120" i="469"/>
  <c r="AA116" i="469"/>
  <c r="AA112" i="469"/>
  <c r="AA108" i="469"/>
  <c r="AA104" i="469"/>
  <c r="AA100" i="469"/>
  <c r="AA96" i="469"/>
  <c r="AA92" i="469"/>
  <c r="AA88" i="469"/>
  <c r="AA84" i="469"/>
  <c r="AA80" i="469"/>
  <c r="AA76" i="469"/>
  <c r="AA72" i="469"/>
  <c r="AA68" i="469"/>
  <c r="AA64" i="469"/>
  <c r="AA60" i="469"/>
  <c r="AA56" i="469"/>
  <c r="AA52" i="469"/>
  <c r="AA48" i="469"/>
  <c r="AA44" i="469"/>
  <c r="AA40" i="469"/>
  <c r="AA36" i="469"/>
  <c r="AA130" i="469"/>
  <c r="AA126" i="469"/>
  <c r="AA122" i="469"/>
  <c r="AA118" i="469"/>
  <c r="AA114" i="469"/>
  <c r="AA110" i="469"/>
  <c r="AA106" i="469"/>
  <c r="AA102" i="469"/>
  <c r="AA98" i="469"/>
  <c r="AA94" i="469"/>
  <c r="AA90" i="469"/>
  <c r="AA86" i="469"/>
  <c r="AA82" i="469"/>
  <c r="AA78" i="469"/>
  <c r="AA74" i="469"/>
  <c r="AA70" i="469"/>
  <c r="AA66" i="469"/>
  <c r="AA62" i="469"/>
  <c r="AA58" i="469"/>
  <c r="AA54" i="469"/>
  <c r="AA50" i="469"/>
  <c r="AA46" i="469"/>
  <c r="AA42" i="469"/>
  <c r="AA38" i="469"/>
  <c r="AA34" i="469"/>
  <c r="AA32" i="469"/>
  <c r="AA31" i="469"/>
  <c r="AA129" i="469"/>
  <c r="AA125" i="469"/>
  <c r="AA121" i="469"/>
  <c r="AA117" i="469"/>
  <c r="AA113" i="469"/>
  <c r="AA109" i="469"/>
  <c r="AA105" i="469"/>
  <c r="AA101" i="469"/>
  <c r="AA97" i="469"/>
  <c r="AA93" i="469"/>
  <c r="AA89" i="469"/>
  <c r="AA85" i="469"/>
  <c r="AA81" i="469"/>
  <c r="AA77" i="469"/>
  <c r="AA73" i="469"/>
  <c r="AA69" i="469"/>
  <c r="AA65" i="469"/>
  <c r="AA61" i="469"/>
  <c r="AA57" i="469"/>
  <c r="AA53" i="469"/>
  <c r="AA49" i="469"/>
  <c r="AA45" i="469"/>
  <c r="AA41" i="469"/>
  <c r="AA37" i="469"/>
  <c r="AA33" i="469"/>
  <c r="J117" i="531" l="1"/>
  <c r="M78" i="532"/>
  <c r="M96" i="532"/>
  <c r="J88" i="531"/>
  <c r="J86" i="531"/>
  <c r="J114" i="531"/>
  <c r="M67" i="532"/>
  <c r="J100" i="531"/>
  <c r="M49" i="532"/>
  <c r="M122" i="532"/>
  <c r="J115" i="531"/>
  <c r="M87" i="532"/>
  <c r="M87" i="535" s="1"/>
  <c r="L57" i="531"/>
  <c r="V88" i="531"/>
  <c r="P94" i="531"/>
  <c r="Y89" i="531"/>
  <c r="M89" i="531"/>
  <c r="S49" i="531"/>
  <c r="V115" i="531"/>
  <c r="L96" i="531"/>
  <c r="U115" i="531"/>
  <c r="H94" i="531"/>
  <c r="R49" i="531"/>
  <c r="O89" i="531"/>
  <c r="H57" i="531"/>
  <c r="U96" i="531"/>
  <c r="L115" i="531"/>
  <c r="X115" i="531"/>
  <c r="R114" i="531"/>
  <c r="L92" i="531"/>
  <c r="X92" i="531"/>
  <c r="R88" i="531"/>
  <c r="X88" i="531"/>
  <c r="R94" i="531"/>
  <c r="O49" i="531"/>
  <c r="U49" i="531"/>
  <c r="V92" i="531"/>
  <c r="M92" i="531"/>
  <c r="S88" i="531"/>
  <c r="S94" i="531"/>
  <c r="V89" i="531"/>
  <c r="P49" i="531"/>
  <c r="S115" i="531"/>
  <c r="U68" i="531"/>
  <c r="O88" i="531"/>
  <c r="U94" i="531"/>
  <c r="L89" i="531"/>
  <c r="H96" i="531"/>
  <c r="R115" i="531"/>
  <c r="H115" i="531"/>
  <c r="L68" i="531"/>
  <c r="R50" i="531"/>
  <c r="R92" i="531"/>
  <c r="H92" i="531"/>
  <c r="L88" i="531"/>
  <c r="H88" i="531"/>
  <c r="L94" i="531"/>
  <c r="X49" i="531"/>
  <c r="H49" i="531"/>
  <c r="M88" i="531"/>
  <c r="Y49" i="531"/>
  <c r="M68" i="532"/>
  <c r="J50" i="531"/>
  <c r="R57" i="531"/>
  <c r="O96" i="531"/>
  <c r="L80" i="531"/>
  <c r="H80" i="531"/>
  <c r="L114" i="531"/>
  <c r="R68" i="531"/>
  <c r="H68" i="531"/>
  <c r="L50" i="531"/>
  <c r="R69" i="531"/>
  <c r="X57" i="531"/>
  <c r="R96" i="531"/>
  <c r="U80" i="531"/>
  <c r="U114" i="531"/>
  <c r="X114" i="531"/>
  <c r="U50" i="531"/>
  <c r="O97" i="531"/>
  <c r="O69" i="531"/>
  <c r="U69" i="531"/>
  <c r="O114" i="531"/>
  <c r="O50" i="531"/>
  <c r="X69" i="531"/>
  <c r="J73" i="531"/>
  <c r="M65" i="531"/>
  <c r="P65" i="531"/>
  <c r="S65" i="531"/>
  <c r="V65" i="531"/>
  <c r="Y65" i="531"/>
  <c r="Z65" i="531" s="1"/>
  <c r="H118" i="531"/>
  <c r="V118" i="531"/>
  <c r="Y118" i="531"/>
  <c r="Z118" i="531" s="1"/>
  <c r="M118" i="531"/>
  <c r="P118" i="531"/>
  <c r="S118" i="531"/>
  <c r="L55" i="531"/>
  <c r="S55" i="531"/>
  <c r="V55" i="531"/>
  <c r="Y55" i="531"/>
  <c r="Z55" i="531" s="1"/>
  <c r="M55" i="531"/>
  <c r="P55" i="531"/>
  <c r="P96" i="531"/>
  <c r="S96" i="531"/>
  <c r="V96" i="531"/>
  <c r="Y96" i="531"/>
  <c r="Z96" i="531" s="1"/>
  <c r="M96" i="531"/>
  <c r="M114" i="531"/>
  <c r="P114" i="531"/>
  <c r="S114" i="531"/>
  <c r="V114" i="531"/>
  <c r="Y114" i="531"/>
  <c r="Z114" i="531" s="1"/>
  <c r="P104" i="531"/>
  <c r="S104" i="531"/>
  <c r="V104" i="531"/>
  <c r="Y104" i="531"/>
  <c r="Z104" i="531" s="1"/>
  <c r="M104" i="531"/>
  <c r="H82" i="531"/>
  <c r="M82" i="531"/>
  <c r="P82" i="531"/>
  <c r="S82" i="531"/>
  <c r="V82" i="531"/>
  <c r="Y82" i="531"/>
  <c r="Z82" i="531" s="1"/>
  <c r="H113" i="531"/>
  <c r="M113" i="531"/>
  <c r="P113" i="531"/>
  <c r="S113" i="531"/>
  <c r="V113" i="531"/>
  <c r="Y113" i="531"/>
  <c r="Z113" i="531" s="1"/>
  <c r="O84" i="531"/>
  <c r="M84" i="531"/>
  <c r="P84" i="531"/>
  <c r="S84" i="531"/>
  <c r="V84" i="531"/>
  <c r="Y84" i="531"/>
  <c r="Z84" i="531" s="1"/>
  <c r="M57" i="531"/>
  <c r="P57" i="531"/>
  <c r="S57" i="531"/>
  <c r="V57" i="531"/>
  <c r="Y57" i="531"/>
  <c r="Z57" i="531" s="1"/>
  <c r="R97" i="531"/>
  <c r="M97" i="531"/>
  <c r="P97" i="531"/>
  <c r="S97" i="531"/>
  <c r="V97" i="531"/>
  <c r="Y97" i="531"/>
  <c r="Z97" i="531" s="1"/>
  <c r="P80" i="531"/>
  <c r="S80" i="531"/>
  <c r="V80" i="531"/>
  <c r="Y80" i="531"/>
  <c r="Z80" i="531" s="1"/>
  <c r="M80" i="531"/>
  <c r="V126" i="531"/>
  <c r="Y126" i="531"/>
  <c r="Z126" i="531" s="1"/>
  <c r="S126" i="531"/>
  <c r="P126" i="531"/>
  <c r="M126" i="531"/>
  <c r="O65" i="531"/>
  <c r="Y101" i="531"/>
  <c r="Z101" i="531" s="1"/>
  <c r="M101" i="531"/>
  <c r="P101" i="531"/>
  <c r="S101" i="531"/>
  <c r="V101" i="531"/>
  <c r="X65" i="531"/>
  <c r="L65" i="531"/>
  <c r="M50" i="531"/>
  <c r="P50" i="531"/>
  <c r="S50" i="531"/>
  <c r="V50" i="531"/>
  <c r="Y50" i="531"/>
  <c r="Z50" i="531" s="1"/>
  <c r="Y69" i="531"/>
  <c r="Z69" i="531" s="1"/>
  <c r="M69" i="531"/>
  <c r="P69" i="531"/>
  <c r="S69" i="531"/>
  <c r="V69" i="531"/>
  <c r="V110" i="531"/>
  <c r="Y110" i="531"/>
  <c r="Z110" i="531" s="1"/>
  <c r="S110" i="531"/>
  <c r="P110" i="531"/>
  <c r="M110" i="531"/>
  <c r="R65" i="531"/>
  <c r="U65" i="531"/>
  <c r="M99" i="531"/>
  <c r="P99" i="531"/>
  <c r="S99" i="531"/>
  <c r="V99" i="531"/>
  <c r="Y99" i="531"/>
  <c r="Z99" i="531" s="1"/>
  <c r="P128" i="531"/>
  <c r="S128" i="531"/>
  <c r="V128" i="531"/>
  <c r="Y128" i="531"/>
  <c r="Z128" i="531" s="1"/>
  <c r="M128" i="531"/>
  <c r="M44" i="531"/>
  <c r="P44" i="531"/>
  <c r="Y44" i="531"/>
  <c r="Z44" i="531" s="1"/>
  <c r="V44" i="531"/>
  <c r="S44" i="531"/>
  <c r="H65" i="531"/>
  <c r="M68" i="531"/>
  <c r="P68" i="531"/>
  <c r="S68" i="531"/>
  <c r="V68" i="531"/>
  <c r="Y68" i="531"/>
  <c r="Z68" i="531" s="1"/>
  <c r="M119" i="532"/>
  <c r="M119" i="535" s="1"/>
  <c r="M101" i="532"/>
  <c r="M101" i="535" s="1"/>
  <c r="J120" i="531"/>
  <c r="M81" i="532"/>
  <c r="M81" i="535" s="1"/>
  <c r="J51" i="531"/>
  <c r="M74" i="532"/>
  <c r="M74" i="535" s="1"/>
  <c r="H84" i="531"/>
  <c r="O118" i="531"/>
  <c r="U118" i="531"/>
  <c r="R118" i="531"/>
  <c r="L118" i="531"/>
  <c r="X118" i="531"/>
  <c r="X55" i="531"/>
  <c r="H55" i="531"/>
  <c r="R55" i="531"/>
  <c r="U55" i="531"/>
  <c r="U82" i="531"/>
  <c r="J55" i="531"/>
  <c r="R82" i="531"/>
  <c r="L82" i="531"/>
  <c r="L84" i="531"/>
  <c r="R84" i="531"/>
  <c r="X84" i="531"/>
  <c r="M82" i="532"/>
  <c r="M82" i="535" s="1"/>
  <c r="M80" i="532"/>
  <c r="M80" i="535" s="1"/>
  <c r="J97" i="531"/>
  <c r="J44" i="531"/>
  <c r="M33" i="473"/>
  <c r="V33" i="473" s="1"/>
  <c r="M118" i="532"/>
  <c r="M118" i="535" s="1"/>
  <c r="L113" i="531"/>
  <c r="X97" i="531"/>
  <c r="U113" i="531"/>
  <c r="R113" i="531"/>
  <c r="L97" i="531"/>
  <c r="O113" i="531"/>
  <c r="U97" i="531"/>
  <c r="J104" i="531"/>
  <c r="M84" i="532"/>
  <c r="M84" i="535" s="1"/>
  <c r="J126" i="531"/>
  <c r="M69" i="532"/>
  <c r="M69" i="535" s="1"/>
  <c r="U84" i="531"/>
  <c r="M32" i="541"/>
  <c r="H128" i="531"/>
  <c r="X128" i="531"/>
  <c r="O128" i="531"/>
  <c r="U128" i="531"/>
  <c r="L128" i="531"/>
  <c r="R128" i="531"/>
  <c r="L32" i="541"/>
  <c r="J110" i="531"/>
  <c r="H110" i="531"/>
  <c r="X110" i="531"/>
  <c r="L110" i="531"/>
  <c r="R110" i="531"/>
  <c r="U110" i="531"/>
  <c r="O110" i="531"/>
  <c r="H104" i="531"/>
  <c r="X104" i="531"/>
  <c r="O104" i="531"/>
  <c r="U104" i="531"/>
  <c r="L104" i="531"/>
  <c r="R104" i="531"/>
  <c r="H44" i="531"/>
  <c r="U44" i="531"/>
  <c r="X44" i="531"/>
  <c r="O44" i="531"/>
  <c r="R44" i="531"/>
  <c r="L44" i="531"/>
  <c r="F32" i="531"/>
  <c r="M36" i="473"/>
  <c r="V36" i="473" s="1"/>
  <c r="U33" i="475"/>
  <c r="V33" i="475" s="1"/>
  <c r="W33" i="475" s="1"/>
  <c r="Y33" i="475" s="1"/>
  <c r="M32" i="473"/>
  <c r="V32" i="473" s="1"/>
  <c r="W33" i="474"/>
  <c r="Y33" i="474" s="1"/>
  <c r="W35" i="474"/>
  <c r="Y35" i="474" s="1"/>
  <c r="N37" i="473"/>
  <c r="N34" i="473"/>
  <c r="N38" i="473"/>
  <c r="N39" i="473"/>
  <c r="N35" i="473"/>
  <c r="BA45" i="475"/>
  <c r="BA36" i="475"/>
  <c r="BA38" i="475"/>
  <c r="BA39" i="475"/>
  <c r="V36" i="475"/>
  <c r="V38" i="475"/>
  <c r="V39" i="475"/>
  <c r="W39" i="475" s="1"/>
  <c r="Y39" i="475" s="1"/>
  <c r="AM67" i="370"/>
  <c r="AJ67" i="370" s="1"/>
  <c r="AM89" i="370"/>
  <c r="AJ89" i="370" s="1"/>
  <c r="AM56" i="370"/>
  <c r="AM73" i="370"/>
  <c r="AM130" i="370"/>
  <c r="AJ130" i="370" s="1"/>
  <c r="AM98" i="370"/>
  <c r="AJ98" i="370" s="1"/>
  <c r="AM50" i="370"/>
  <c r="AM79" i="370"/>
  <c r="AM93" i="370"/>
  <c r="AJ93" i="370" s="1"/>
  <c r="AM77" i="370"/>
  <c r="AJ77" i="370" s="1"/>
  <c r="AM124" i="370"/>
  <c r="AM97" i="370"/>
  <c r="AJ97" i="370" s="1"/>
  <c r="AM113" i="370"/>
  <c r="AM108" i="370"/>
  <c r="AJ108" i="370" s="1"/>
  <c r="AM95" i="370"/>
  <c r="AM106" i="370"/>
  <c r="AJ106" i="370" s="1"/>
  <c r="AM63" i="370"/>
  <c r="AJ63" i="370" s="1"/>
  <c r="AM46" i="370"/>
  <c r="AJ46" i="370" s="1"/>
  <c r="AM71" i="370"/>
  <c r="AM70" i="370"/>
  <c r="AM54" i="370"/>
  <c r="AJ54" i="370" s="1"/>
  <c r="AM122" i="370"/>
  <c r="AJ122" i="370" s="1"/>
  <c r="M125" i="535"/>
  <c r="K46" i="531"/>
  <c r="Z46" i="531"/>
  <c r="I46" i="531"/>
  <c r="AA46" i="531" s="1"/>
  <c r="B46" i="531"/>
  <c r="G46" i="531"/>
  <c r="M72" i="535"/>
  <c r="Z121" i="531"/>
  <c r="I121" i="531"/>
  <c r="AA121" i="531" s="1"/>
  <c r="B121" i="531"/>
  <c r="K121" i="531"/>
  <c r="G121" i="531"/>
  <c r="Z107" i="531"/>
  <c r="I107" i="531"/>
  <c r="AA107" i="531" s="1"/>
  <c r="K107" i="531"/>
  <c r="G107" i="531"/>
  <c r="B107" i="531"/>
  <c r="B111" i="531"/>
  <c r="K111" i="531"/>
  <c r="I111" i="531"/>
  <c r="AA111" i="531" s="1"/>
  <c r="Z111" i="531"/>
  <c r="G111" i="531"/>
  <c r="M112" i="535"/>
  <c r="M54" i="535"/>
  <c r="I51" i="531"/>
  <c r="AA51" i="531" s="1"/>
  <c r="Z51" i="531"/>
  <c r="K51" i="531"/>
  <c r="B51" i="531"/>
  <c r="G51" i="531"/>
  <c r="I57" i="531"/>
  <c r="AA57" i="531" s="1"/>
  <c r="B57" i="531"/>
  <c r="K57" i="531"/>
  <c r="G57" i="531"/>
  <c r="K87" i="531"/>
  <c r="Z87" i="531"/>
  <c r="B87" i="531"/>
  <c r="G87" i="531"/>
  <c r="I87" i="531"/>
  <c r="AA87" i="531" s="1"/>
  <c r="M59" i="535"/>
  <c r="K59" i="531"/>
  <c r="G59" i="531"/>
  <c r="I59" i="531"/>
  <c r="AA59" i="531" s="1"/>
  <c r="Z59" i="531"/>
  <c r="B59" i="531"/>
  <c r="M73" i="535"/>
  <c r="K73" i="531"/>
  <c r="G73" i="531"/>
  <c r="Z73" i="531"/>
  <c r="I73" i="531"/>
  <c r="AA73" i="531" s="1"/>
  <c r="B73" i="531"/>
  <c r="K80" i="531"/>
  <c r="G80" i="531"/>
  <c r="I80" i="531"/>
  <c r="AA80" i="531" s="1"/>
  <c r="B80" i="531"/>
  <c r="K104" i="531"/>
  <c r="G104" i="531"/>
  <c r="I104" i="531"/>
  <c r="AA104" i="531" s="1"/>
  <c r="B104" i="531"/>
  <c r="M64" i="535"/>
  <c r="G64" i="531"/>
  <c r="Z64" i="531"/>
  <c r="I64" i="531"/>
  <c r="AA64" i="531" s="1"/>
  <c r="B64" i="531"/>
  <c r="K64" i="531"/>
  <c r="Z49" i="531"/>
  <c r="B49" i="531"/>
  <c r="I49" i="531"/>
  <c r="AA49" i="531" s="1"/>
  <c r="G49" i="531"/>
  <c r="K49" i="531"/>
  <c r="G79" i="531"/>
  <c r="B79" i="531"/>
  <c r="K79" i="531"/>
  <c r="Z79" i="531"/>
  <c r="I79" i="531"/>
  <c r="AA79" i="531" s="1"/>
  <c r="G75" i="531"/>
  <c r="K75" i="531"/>
  <c r="Z75" i="531"/>
  <c r="B75" i="531"/>
  <c r="I75" i="531"/>
  <c r="AA75" i="531" s="1"/>
  <c r="M89" i="535"/>
  <c r="K47" i="531"/>
  <c r="G47" i="531"/>
  <c r="Z47" i="531"/>
  <c r="I47" i="531"/>
  <c r="AA47" i="531" s="1"/>
  <c r="B47" i="531"/>
  <c r="I65" i="531"/>
  <c r="AA65" i="531" s="1"/>
  <c r="B65" i="531"/>
  <c r="G65" i="531"/>
  <c r="K65" i="531"/>
  <c r="I52" i="531"/>
  <c r="AA52" i="531" s="1"/>
  <c r="Z52" i="531"/>
  <c r="G52" i="531"/>
  <c r="B52" i="531"/>
  <c r="K52" i="531"/>
  <c r="I95" i="531"/>
  <c r="AA95" i="531" s="1"/>
  <c r="Z95" i="531"/>
  <c r="G95" i="531"/>
  <c r="B95" i="531"/>
  <c r="K95" i="531"/>
  <c r="I97" i="531"/>
  <c r="AA97" i="531" s="1"/>
  <c r="G97" i="531"/>
  <c r="K97" i="531"/>
  <c r="B97" i="531"/>
  <c r="M66" i="535"/>
  <c r="M53" i="535"/>
  <c r="G82" i="531"/>
  <c r="I82" i="531"/>
  <c r="AA82" i="531" s="1"/>
  <c r="B82" i="531"/>
  <c r="K82" i="531"/>
  <c r="K102" i="531"/>
  <c r="G102" i="531"/>
  <c r="Z102" i="531"/>
  <c r="I102" i="531"/>
  <c r="AA102" i="531" s="1"/>
  <c r="B102" i="531"/>
  <c r="M106" i="535"/>
  <c r="M93" i="535"/>
  <c r="K93" i="531"/>
  <c r="G93" i="531"/>
  <c r="Z93" i="531"/>
  <c r="I93" i="531"/>
  <c r="AA93" i="531" s="1"/>
  <c r="B93" i="531"/>
  <c r="M115" i="535"/>
  <c r="K78" i="531"/>
  <c r="B78" i="531"/>
  <c r="G78" i="531"/>
  <c r="I78" i="531"/>
  <c r="AA78" i="531" s="1"/>
  <c r="Z78" i="531"/>
  <c r="M109" i="535"/>
  <c r="G109" i="531"/>
  <c r="K109" i="531"/>
  <c r="B109" i="531"/>
  <c r="Z109" i="531"/>
  <c r="I109" i="531"/>
  <c r="AA109" i="531" s="1"/>
  <c r="K122" i="531"/>
  <c r="G122" i="531"/>
  <c r="B122" i="531"/>
  <c r="Z122" i="531"/>
  <c r="I122" i="531"/>
  <c r="AA122" i="531" s="1"/>
  <c r="M76" i="535"/>
  <c r="M71" i="535"/>
  <c r="I92" i="531"/>
  <c r="AA92" i="531" s="1"/>
  <c r="B92" i="531"/>
  <c r="G92" i="531"/>
  <c r="K92" i="531"/>
  <c r="Z92" i="531"/>
  <c r="M43" i="535"/>
  <c r="K56" i="531"/>
  <c r="G56" i="531"/>
  <c r="Z56" i="531"/>
  <c r="I56" i="531"/>
  <c r="AA56" i="531" s="1"/>
  <c r="B56" i="531"/>
  <c r="M123" i="535"/>
  <c r="K88" i="531"/>
  <c r="G88" i="531"/>
  <c r="Z88" i="531"/>
  <c r="B88" i="531"/>
  <c r="I88" i="531"/>
  <c r="AA88" i="531" s="1"/>
  <c r="M129" i="535"/>
  <c r="G108" i="531"/>
  <c r="K108" i="531"/>
  <c r="Z108" i="531"/>
  <c r="I108" i="531"/>
  <c r="AA108" i="531" s="1"/>
  <c r="B108" i="531"/>
  <c r="B72" i="531"/>
  <c r="I72" i="531"/>
  <c r="AA72" i="531" s="1"/>
  <c r="K72" i="531"/>
  <c r="G72" i="531"/>
  <c r="Z72" i="531"/>
  <c r="M120" i="535"/>
  <c r="K128" i="531"/>
  <c r="I128" i="531"/>
  <c r="AA128" i="531" s="1"/>
  <c r="B128" i="531"/>
  <c r="G128" i="531"/>
  <c r="K84" i="531"/>
  <c r="G84" i="531"/>
  <c r="B84" i="531"/>
  <c r="I84" i="531"/>
  <c r="AA84" i="531" s="1"/>
  <c r="M90" i="535"/>
  <c r="M57" i="535"/>
  <c r="M96" i="535"/>
  <c r="M44" i="535"/>
  <c r="B44" i="531"/>
  <c r="G44" i="531"/>
  <c r="I44" i="531"/>
  <c r="AA44" i="531" s="1"/>
  <c r="K44" i="531"/>
  <c r="G99" i="531"/>
  <c r="K99" i="531"/>
  <c r="I99" i="531"/>
  <c r="AA99" i="531" s="1"/>
  <c r="B99" i="531"/>
  <c r="K119" i="531"/>
  <c r="Z119" i="531"/>
  <c r="G119" i="531"/>
  <c r="B119" i="531"/>
  <c r="I119" i="531"/>
  <c r="AA119" i="531" s="1"/>
  <c r="K67" i="531"/>
  <c r="G67" i="531"/>
  <c r="I67" i="531"/>
  <c r="AA67" i="531" s="1"/>
  <c r="Z67" i="531"/>
  <c r="B67" i="531"/>
  <c r="M113" i="535"/>
  <c r="M79" i="535"/>
  <c r="I61" i="531"/>
  <c r="AA61" i="531" s="1"/>
  <c r="B61" i="531"/>
  <c r="G61" i="531"/>
  <c r="K61" i="531"/>
  <c r="Z61" i="531"/>
  <c r="G89" i="531"/>
  <c r="K89" i="531"/>
  <c r="B89" i="531"/>
  <c r="Z89" i="531"/>
  <c r="I89" i="531"/>
  <c r="AA89" i="531" s="1"/>
  <c r="M47" i="535"/>
  <c r="M52" i="535"/>
  <c r="M68" i="535"/>
  <c r="K77" i="531"/>
  <c r="G77" i="531"/>
  <c r="B77" i="531"/>
  <c r="Z77" i="531"/>
  <c r="I77" i="531"/>
  <c r="AA77" i="531" s="1"/>
  <c r="M97" i="535"/>
  <c r="M100" i="535"/>
  <c r="B48" i="531"/>
  <c r="Z48" i="531"/>
  <c r="I48" i="531"/>
  <c r="AA48" i="531" s="1"/>
  <c r="K48" i="531"/>
  <c r="G48" i="531"/>
  <c r="G83" i="531"/>
  <c r="K83" i="531"/>
  <c r="I83" i="531"/>
  <c r="AA83" i="531" s="1"/>
  <c r="B83" i="531"/>
  <c r="Z83" i="531"/>
  <c r="K106" i="531"/>
  <c r="G106" i="531"/>
  <c r="B106" i="531"/>
  <c r="Z106" i="531"/>
  <c r="I106" i="531"/>
  <c r="AA106" i="531" s="1"/>
  <c r="M91" i="535"/>
  <c r="K118" i="531"/>
  <c r="G118" i="531"/>
  <c r="I118" i="531"/>
  <c r="AA118" i="531" s="1"/>
  <c r="B118" i="531"/>
  <c r="B86" i="531"/>
  <c r="Z86" i="531"/>
  <c r="I86" i="531"/>
  <c r="AA86" i="531" s="1"/>
  <c r="K86" i="531"/>
  <c r="G86" i="531"/>
  <c r="M86" i="535"/>
  <c r="B110" i="531"/>
  <c r="G110" i="531"/>
  <c r="I110" i="531"/>
  <c r="AA110" i="531" s="1"/>
  <c r="K110" i="531"/>
  <c r="M110" i="535"/>
  <c r="Z116" i="531"/>
  <c r="I116" i="531"/>
  <c r="AA116" i="531" s="1"/>
  <c r="B116" i="531"/>
  <c r="G116" i="531"/>
  <c r="K116" i="531"/>
  <c r="K76" i="531"/>
  <c r="G76" i="531"/>
  <c r="I76" i="531"/>
  <c r="AA76" i="531" s="1"/>
  <c r="B76" i="531"/>
  <c r="Z76" i="531"/>
  <c r="Z85" i="531"/>
  <c r="I85" i="531"/>
  <c r="AA85" i="531" s="1"/>
  <c r="G85" i="531"/>
  <c r="K85" i="531"/>
  <c r="B85" i="531"/>
  <c r="M105" i="535"/>
  <c r="K105" i="531"/>
  <c r="G105" i="531"/>
  <c r="I105" i="531"/>
  <c r="AA105" i="531" s="1"/>
  <c r="B105" i="531"/>
  <c r="Z105" i="531"/>
  <c r="M92" i="535"/>
  <c r="M56" i="535"/>
  <c r="Z123" i="531"/>
  <c r="I123" i="531"/>
  <c r="AA123" i="531" s="1"/>
  <c r="B123" i="531"/>
  <c r="K123" i="531"/>
  <c r="G123" i="531"/>
  <c r="M88" i="535"/>
  <c r="G129" i="531"/>
  <c r="K129" i="531"/>
  <c r="B129" i="531"/>
  <c r="Z129" i="531"/>
  <c r="I129" i="531"/>
  <c r="AA129" i="531" s="1"/>
  <c r="G125" i="531"/>
  <c r="B125" i="531"/>
  <c r="K125" i="531"/>
  <c r="Z125" i="531"/>
  <c r="I125" i="531"/>
  <c r="AA125" i="531" s="1"/>
  <c r="Z120" i="531"/>
  <c r="I120" i="531"/>
  <c r="AA120" i="531" s="1"/>
  <c r="B120" i="531"/>
  <c r="K120" i="531"/>
  <c r="G120" i="531"/>
  <c r="M70" i="535"/>
  <c r="M107" i="535"/>
  <c r="M111" i="535"/>
  <c r="M127" i="535"/>
  <c r="K63" i="531"/>
  <c r="G63" i="531"/>
  <c r="I63" i="531"/>
  <c r="AA63" i="531" s="1"/>
  <c r="B63" i="531"/>
  <c r="Z63" i="531"/>
  <c r="I90" i="531"/>
  <c r="AA90" i="531" s="1"/>
  <c r="B90" i="531"/>
  <c r="Z90" i="531"/>
  <c r="K90" i="531"/>
  <c r="G90" i="531"/>
  <c r="K96" i="531"/>
  <c r="G96" i="531"/>
  <c r="B96" i="531"/>
  <c r="I96" i="531"/>
  <c r="AA96" i="531" s="1"/>
  <c r="M50" i="535"/>
  <c r="I50" i="531"/>
  <c r="AA50" i="531" s="1"/>
  <c r="B50" i="531"/>
  <c r="K50" i="531"/>
  <c r="G50" i="531"/>
  <c r="Z74" i="531"/>
  <c r="I74" i="531"/>
  <c r="AA74" i="531" s="1"/>
  <c r="B74" i="531"/>
  <c r="K74" i="531"/>
  <c r="G74" i="531"/>
  <c r="M104" i="535"/>
  <c r="M49" i="535"/>
  <c r="K55" i="531"/>
  <c r="G55" i="531"/>
  <c r="I55" i="531"/>
  <c r="AA55" i="531" s="1"/>
  <c r="B55" i="531"/>
  <c r="M61" i="535"/>
  <c r="M75" i="535"/>
  <c r="M60" i="535"/>
  <c r="B60" i="531"/>
  <c r="Z60" i="531"/>
  <c r="I60" i="531"/>
  <c r="AA60" i="531" s="1"/>
  <c r="K60" i="531"/>
  <c r="G60" i="531"/>
  <c r="M65" i="535"/>
  <c r="K68" i="531"/>
  <c r="G68" i="531"/>
  <c r="B68" i="531"/>
  <c r="I68" i="531"/>
  <c r="AA68" i="531" s="1"/>
  <c r="M77" i="535"/>
  <c r="K53" i="531"/>
  <c r="G53" i="531"/>
  <c r="Z53" i="531"/>
  <c r="I53" i="531"/>
  <c r="AA53" i="531" s="1"/>
  <c r="B53" i="531"/>
  <c r="K103" i="531"/>
  <c r="B103" i="531"/>
  <c r="Z103" i="531"/>
  <c r="G103" i="531"/>
  <c r="I103" i="531"/>
  <c r="AA103" i="531" s="1"/>
  <c r="K100" i="531"/>
  <c r="G100" i="531"/>
  <c r="Z100" i="531"/>
  <c r="I100" i="531"/>
  <c r="AA100" i="531" s="1"/>
  <c r="B100" i="531"/>
  <c r="M48" i="535"/>
  <c r="Z94" i="531"/>
  <c r="I94" i="531"/>
  <c r="AA94" i="531" s="1"/>
  <c r="K94" i="531"/>
  <c r="B94" i="531"/>
  <c r="G94" i="531"/>
  <c r="M94" i="535"/>
  <c r="M62" i="535"/>
  <c r="M116" i="535"/>
  <c r="M45" i="535"/>
  <c r="Z45" i="531"/>
  <c r="B45" i="531"/>
  <c r="I45" i="531"/>
  <c r="AA45" i="531" s="1"/>
  <c r="K45" i="531"/>
  <c r="G45" i="531"/>
  <c r="M78" i="535"/>
  <c r="I101" i="531"/>
  <c r="AA101" i="531" s="1"/>
  <c r="G101" i="531"/>
  <c r="B101" i="531"/>
  <c r="K101" i="531"/>
  <c r="G124" i="531"/>
  <c r="Z124" i="531"/>
  <c r="K124" i="531"/>
  <c r="B124" i="531"/>
  <c r="I124" i="531"/>
  <c r="AA124" i="531" s="1"/>
  <c r="M114" i="535"/>
  <c r="K98" i="531"/>
  <c r="I98" i="531"/>
  <c r="AA98" i="531" s="1"/>
  <c r="G98" i="531"/>
  <c r="Z98" i="531"/>
  <c r="B98" i="531"/>
  <c r="B43" i="531"/>
  <c r="Z43" i="531"/>
  <c r="I43" i="531"/>
  <c r="AA43" i="531" s="1"/>
  <c r="K43" i="531"/>
  <c r="G43" i="531"/>
  <c r="M108" i="535"/>
  <c r="M46" i="535"/>
  <c r="M121" i="535"/>
  <c r="Z70" i="531"/>
  <c r="I70" i="531"/>
  <c r="AA70" i="531" s="1"/>
  <c r="B70" i="531"/>
  <c r="G70" i="531"/>
  <c r="K70" i="531"/>
  <c r="Z112" i="531"/>
  <c r="I112" i="531"/>
  <c r="AA112" i="531" s="1"/>
  <c r="B112" i="531"/>
  <c r="G112" i="531"/>
  <c r="K112" i="531"/>
  <c r="K127" i="531"/>
  <c r="B127" i="531"/>
  <c r="Z127" i="531"/>
  <c r="G127" i="531"/>
  <c r="I127" i="531"/>
  <c r="AA127" i="531" s="1"/>
  <c r="M63" i="535"/>
  <c r="M128" i="535"/>
  <c r="Z54" i="531"/>
  <c r="I54" i="531"/>
  <c r="AA54" i="531" s="1"/>
  <c r="B54" i="531"/>
  <c r="K54" i="531"/>
  <c r="G54" i="531"/>
  <c r="M51" i="535"/>
  <c r="K81" i="531"/>
  <c r="B81" i="531"/>
  <c r="Z81" i="531"/>
  <c r="I81" i="531"/>
  <c r="AA81" i="531" s="1"/>
  <c r="G81" i="531"/>
  <c r="M99" i="535"/>
  <c r="M67" i="535"/>
  <c r="B113" i="531"/>
  <c r="K113" i="531"/>
  <c r="I113" i="531"/>
  <c r="AA113" i="531" s="1"/>
  <c r="G113" i="531"/>
  <c r="M55" i="535"/>
  <c r="M126" i="535"/>
  <c r="K126" i="531"/>
  <c r="G126" i="531"/>
  <c r="B126" i="531"/>
  <c r="I126" i="531"/>
  <c r="AA126" i="531" s="1"/>
  <c r="M58" i="535"/>
  <c r="K58" i="531"/>
  <c r="G58" i="531"/>
  <c r="Z58" i="531"/>
  <c r="B58" i="531"/>
  <c r="I58" i="531"/>
  <c r="AA58" i="531" s="1"/>
  <c r="M95" i="535"/>
  <c r="Z66" i="531"/>
  <c r="I66" i="531"/>
  <c r="AA66" i="531" s="1"/>
  <c r="B66" i="531"/>
  <c r="K66" i="531"/>
  <c r="G66" i="531"/>
  <c r="M102" i="535"/>
  <c r="M103" i="535"/>
  <c r="M117" i="535"/>
  <c r="I117" i="531"/>
  <c r="AA117" i="531" s="1"/>
  <c r="G117" i="531"/>
  <c r="B117" i="531"/>
  <c r="K117" i="531"/>
  <c r="Z117" i="531"/>
  <c r="M83" i="535"/>
  <c r="M42" i="535"/>
  <c r="Z42" i="531"/>
  <c r="G42" i="531"/>
  <c r="B42" i="531"/>
  <c r="K42" i="531"/>
  <c r="I42" i="531"/>
  <c r="AA42" i="531" s="1"/>
  <c r="B91" i="531"/>
  <c r="Z91" i="531"/>
  <c r="I91" i="531"/>
  <c r="AA91" i="531" s="1"/>
  <c r="K91" i="531"/>
  <c r="G91" i="531"/>
  <c r="G62" i="531"/>
  <c r="K62" i="531"/>
  <c r="Z62" i="531"/>
  <c r="B62" i="531"/>
  <c r="I62" i="531"/>
  <c r="AA62" i="531" s="1"/>
  <c r="G115" i="531"/>
  <c r="K115" i="531"/>
  <c r="Z115" i="531"/>
  <c r="I115" i="531"/>
  <c r="AA115" i="531" s="1"/>
  <c r="B115" i="531"/>
  <c r="M122" i="535"/>
  <c r="M85" i="535"/>
  <c r="Z130" i="531"/>
  <c r="I130" i="531"/>
  <c r="AA130" i="531" s="1"/>
  <c r="B130" i="531"/>
  <c r="K130" i="531"/>
  <c r="G130" i="531"/>
  <c r="M130" i="535"/>
  <c r="I69" i="531"/>
  <c r="AA69" i="531" s="1"/>
  <c r="B69" i="531"/>
  <c r="G69" i="531"/>
  <c r="K69" i="531"/>
  <c r="M124" i="535"/>
  <c r="K114" i="531"/>
  <c r="G114" i="531"/>
  <c r="I114" i="531"/>
  <c r="AA114" i="531" s="1"/>
  <c r="B114" i="531"/>
  <c r="K71" i="531"/>
  <c r="G71" i="531"/>
  <c r="Z71" i="531"/>
  <c r="I71" i="531"/>
  <c r="AA71" i="531" s="1"/>
  <c r="B71" i="531"/>
  <c r="M98" i="535"/>
  <c r="AN127" i="370"/>
  <c r="G127" i="370"/>
  <c r="AK127" i="370" s="1"/>
  <c r="AN119" i="370"/>
  <c r="G119" i="370"/>
  <c r="AK119" i="370" s="1"/>
  <c r="AN111" i="370"/>
  <c r="G111" i="370"/>
  <c r="AK111" i="370" s="1"/>
  <c r="AN87" i="370"/>
  <c r="G87" i="370"/>
  <c r="AK87" i="370" s="1"/>
  <c r="AN66" i="370"/>
  <c r="G66" i="370"/>
  <c r="AK66" i="370" s="1"/>
  <c r="K104" i="370"/>
  <c r="AO104" i="370" s="1"/>
  <c r="AJ104" i="370" s="1"/>
  <c r="AN125" i="370"/>
  <c r="G125" i="370"/>
  <c r="AK125" i="370" s="1"/>
  <c r="AN117" i="370"/>
  <c r="G117" i="370"/>
  <c r="AK117" i="370" s="1"/>
  <c r="AN109" i="370"/>
  <c r="G109" i="370"/>
  <c r="AK109" i="370" s="1"/>
  <c r="AN72" i="370"/>
  <c r="G72" i="370"/>
  <c r="AK72" i="370" s="1"/>
  <c r="AN64" i="370"/>
  <c r="G64" i="370"/>
  <c r="AK64" i="370" s="1"/>
  <c r="AN99" i="370"/>
  <c r="G99" i="370"/>
  <c r="AK99" i="370" s="1"/>
  <c r="AN56" i="370"/>
  <c r="G56" i="370"/>
  <c r="AK56" i="370" s="1"/>
  <c r="AN48" i="370"/>
  <c r="G48" i="370"/>
  <c r="AK48" i="370" s="1"/>
  <c r="AJ126" i="370"/>
  <c r="AJ73" i="370"/>
  <c r="AJ100" i="370"/>
  <c r="AJ65" i="370"/>
  <c r="AJ58" i="370"/>
  <c r="AJ42" i="370"/>
  <c r="AJ95" i="370"/>
  <c r="AJ91" i="370"/>
  <c r="AJ83" i="370"/>
  <c r="AJ75" i="370"/>
  <c r="AJ62" i="370"/>
  <c r="AN123" i="370"/>
  <c r="G123" i="370"/>
  <c r="AK123" i="370" s="1"/>
  <c r="AN115" i="370"/>
  <c r="G115" i="370"/>
  <c r="AK115" i="370" s="1"/>
  <c r="AN107" i="370"/>
  <c r="G107" i="370"/>
  <c r="AK107" i="370" s="1"/>
  <c r="AN101" i="370"/>
  <c r="G101" i="370"/>
  <c r="AK101" i="370" s="1"/>
  <c r="AN79" i="370"/>
  <c r="G79" i="370"/>
  <c r="AK79" i="370" s="1"/>
  <c r="AN70" i="370"/>
  <c r="G70" i="370"/>
  <c r="AK70" i="370" s="1"/>
  <c r="AN129" i="370"/>
  <c r="G129" i="370"/>
  <c r="AK129" i="370" s="1"/>
  <c r="AN121" i="370"/>
  <c r="G121" i="370"/>
  <c r="AK121" i="370" s="1"/>
  <c r="AN113" i="370"/>
  <c r="G113" i="370"/>
  <c r="AK113" i="370" s="1"/>
  <c r="AN105" i="370"/>
  <c r="G105" i="370"/>
  <c r="AK105" i="370" s="1"/>
  <c r="AN68" i="370"/>
  <c r="G68" i="370"/>
  <c r="AK68" i="370" s="1"/>
  <c r="AN60" i="370"/>
  <c r="G60" i="370"/>
  <c r="AK60" i="370" s="1"/>
  <c r="AN52" i="370"/>
  <c r="G52" i="370"/>
  <c r="AK52" i="370" s="1"/>
  <c r="AN44" i="370"/>
  <c r="G44" i="370"/>
  <c r="AK44" i="370" s="1"/>
  <c r="K103" i="370"/>
  <c r="AO103" i="370" s="1"/>
  <c r="K105" i="370"/>
  <c r="AO105" i="370" s="1"/>
  <c r="AJ128" i="370"/>
  <c r="AJ124" i="370"/>
  <c r="AJ112" i="370"/>
  <c r="AJ116" i="370"/>
  <c r="AJ71" i="370"/>
  <c r="AJ69" i="370"/>
  <c r="AJ50" i="370"/>
  <c r="AJ114" i="370"/>
  <c r="AJ85" i="370"/>
  <c r="AJ81" i="370"/>
  <c r="K40" i="370"/>
  <c r="AO40" i="370" s="1"/>
  <c r="M41" i="535"/>
  <c r="G41" i="531"/>
  <c r="I41" i="531"/>
  <c r="AA41" i="531" s="1"/>
  <c r="K41" i="531"/>
  <c r="Z41" i="531"/>
  <c r="B41" i="531"/>
  <c r="Z45" i="475"/>
  <c r="Y45" i="475"/>
  <c r="AF4" i="475"/>
  <c r="BB30" i="475" s="1"/>
  <c r="BB37" i="475" s="1"/>
  <c r="AA31" i="475"/>
  <c r="BA35" i="475"/>
  <c r="BA34" i="475"/>
  <c r="BA33" i="475"/>
  <c r="BA32" i="475"/>
  <c r="AM129" i="370"/>
  <c r="AM103" i="370"/>
  <c r="AM123" i="370"/>
  <c r="AM115" i="370"/>
  <c r="AM84" i="370"/>
  <c r="AJ84" i="370" s="1"/>
  <c r="AM127" i="370"/>
  <c r="AM107" i="370"/>
  <c r="AM96" i="370"/>
  <c r="AJ96" i="370" s="1"/>
  <c r="AM88" i="370"/>
  <c r="AJ88" i="370" s="1"/>
  <c r="AM80" i="370"/>
  <c r="AJ80" i="370" s="1"/>
  <c r="AM61" i="370"/>
  <c r="AJ61" i="370" s="1"/>
  <c r="AM47" i="370"/>
  <c r="AJ47" i="370" s="1"/>
  <c r="AM51" i="370"/>
  <c r="AJ51" i="370" s="1"/>
  <c r="AM110" i="370"/>
  <c r="AJ110" i="370" s="1"/>
  <c r="AM55" i="370"/>
  <c r="AJ55" i="370" s="1"/>
  <c r="AM94" i="370"/>
  <c r="AJ94" i="370" s="1"/>
  <c r="AM86" i="370"/>
  <c r="AJ86" i="370" s="1"/>
  <c r="AM41" i="370"/>
  <c r="AJ41" i="370" s="1"/>
  <c r="AM102" i="370"/>
  <c r="AJ102" i="370" s="1"/>
  <c r="AM45" i="370"/>
  <c r="AM111" i="370"/>
  <c r="AM57" i="370"/>
  <c r="AJ57" i="370" s="1"/>
  <c r="AM92" i="370"/>
  <c r="AJ92" i="370" s="1"/>
  <c r="AM74" i="370"/>
  <c r="AJ74" i="370" s="1"/>
  <c r="AM53" i="370"/>
  <c r="AJ53" i="370" s="1"/>
  <c r="AM121" i="370"/>
  <c r="AM78" i="370"/>
  <c r="AJ78" i="370" s="1"/>
  <c r="AM119" i="370"/>
  <c r="AM99" i="370"/>
  <c r="AM76" i="370"/>
  <c r="AJ76" i="370" s="1"/>
  <c r="AM66" i="370"/>
  <c r="AM118" i="370"/>
  <c r="AJ118" i="370" s="1"/>
  <c r="AM43" i="370"/>
  <c r="AJ43" i="370" s="1"/>
  <c r="AM125" i="370"/>
  <c r="AM90" i="370"/>
  <c r="AJ90" i="370" s="1"/>
  <c r="AM82" i="370"/>
  <c r="AJ82" i="370" s="1"/>
  <c r="AM120" i="370"/>
  <c r="AJ120" i="370" s="1"/>
  <c r="AM49" i="370"/>
  <c r="AJ49" i="370" s="1"/>
  <c r="AM59" i="370"/>
  <c r="AJ59" i="370" s="1"/>
  <c r="P131" i="474"/>
  <c r="H26" i="475"/>
  <c r="H28" i="475"/>
  <c r="H27" i="475"/>
  <c r="P28" i="474"/>
  <c r="P26" i="474"/>
  <c r="AA28" i="469"/>
  <c r="BB32" i="475" l="1"/>
  <c r="BB33" i="475"/>
  <c r="N33" i="473"/>
  <c r="N32" i="541"/>
  <c r="N36" i="473"/>
  <c r="N32" i="473"/>
  <c r="V37" i="475"/>
  <c r="W37" i="475" s="1"/>
  <c r="Y37" i="475" s="1"/>
  <c r="N86" i="531"/>
  <c r="Q86" i="531" s="1"/>
  <c r="T86" i="531" s="1"/>
  <c r="W86" i="531" s="1"/>
  <c r="BB39" i="475"/>
  <c r="BB36" i="475"/>
  <c r="BB38" i="475"/>
  <c r="W38" i="475"/>
  <c r="Y38" i="475" s="1"/>
  <c r="W36" i="475"/>
  <c r="Y36" i="475" s="1"/>
  <c r="N43" i="531"/>
  <c r="Q43" i="531" s="1"/>
  <c r="T43" i="531" s="1"/>
  <c r="N127" i="531"/>
  <c r="Q127" i="531" s="1"/>
  <c r="T127" i="531" s="1"/>
  <c r="W127" i="531" s="1"/>
  <c r="AJ125" i="370"/>
  <c r="N119" i="531"/>
  <c r="Q119" i="531" s="1"/>
  <c r="N93" i="531"/>
  <c r="Q93" i="531" s="1"/>
  <c r="N87" i="531"/>
  <c r="Q87" i="531" s="1"/>
  <c r="N76" i="531"/>
  <c r="Q76" i="531" s="1"/>
  <c r="T76" i="531" s="1"/>
  <c r="N122" i="531"/>
  <c r="Q122" i="531" s="1"/>
  <c r="T122" i="531" s="1"/>
  <c r="W122" i="531" s="1"/>
  <c r="N67" i="531"/>
  <c r="Q67" i="531" s="1"/>
  <c r="T67" i="531" s="1"/>
  <c r="W67" i="531" s="1"/>
  <c r="N114" i="531"/>
  <c r="Q114" i="531" s="1"/>
  <c r="N94" i="531"/>
  <c r="Q94" i="531" s="1"/>
  <c r="N100" i="531"/>
  <c r="Q100" i="531" s="1"/>
  <c r="T100" i="531" s="1"/>
  <c r="N90" i="531"/>
  <c r="Q90" i="531" s="1"/>
  <c r="T90" i="531" s="1"/>
  <c r="N120" i="531"/>
  <c r="Q120" i="531" s="1"/>
  <c r="T120" i="531" s="1"/>
  <c r="W120" i="531" s="1"/>
  <c r="N123" i="531"/>
  <c r="Q123" i="531" s="1"/>
  <c r="T123" i="531" s="1"/>
  <c r="W123" i="531" s="1"/>
  <c r="N85" i="531"/>
  <c r="Q85" i="531" s="1"/>
  <c r="T85" i="531" s="1"/>
  <c r="N48" i="531"/>
  <c r="Q48" i="531" s="1"/>
  <c r="N128" i="531"/>
  <c r="Q128" i="531" s="1"/>
  <c r="T128" i="531" s="1"/>
  <c r="W128" i="531" s="1"/>
  <c r="N46" i="531"/>
  <c r="Q46" i="531" s="1"/>
  <c r="T46" i="531" s="1"/>
  <c r="N78" i="531"/>
  <c r="Q78" i="531" s="1"/>
  <c r="T78" i="531" s="1"/>
  <c r="W78" i="531" s="1"/>
  <c r="N59" i="531"/>
  <c r="Q59" i="531" s="1"/>
  <c r="T59" i="531" s="1"/>
  <c r="W59" i="531" s="1"/>
  <c r="N51" i="531"/>
  <c r="Q51" i="531" s="1"/>
  <c r="T51" i="531" s="1"/>
  <c r="W51" i="531" s="1"/>
  <c r="N99" i="531"/>
  <c r="Q99" i="531" s="1"/>
  <c r="N108" i="531"/>
  <c r="Q108" i="531" s="1"/>
  <c r="N92" i="531"/>
  <c r="Q92" i="531" s="1"/>
  <c r="N97" i="531"/>
  <c r="Q97" i="531" s="1"/>
  <c r="T97" i="531" s="1"/>
  <c r="W97" i="531" s="1"/>
  <c r="N104" i="531"/>
  <c r="Q104" i="531" s="1"/>
  <c r="T104" i="531" s="1"/>
  <c r="W104" i="531" s="1"/>
  <c r="N80" i="531"/>
  <c r="Q80" i="531" s="1"/>
  <c r="T80" i="531" s="1"/>
  <c r="W80" i="531" s="1"/>
  <c r="N107" i="531"/>
  <c r="Q107" i="531" s="1"/>
  <c r="N71" i="531"/>
  <c r="Q71" i="531" s="1"/>
  <c r="T71" i="531" s="1"/>
  <c r="W71" i="531" s="1"/>
  <c r="N130" i="531"/>
  <c r="Q130" i="531" s="1"/>
  <c r="M130" i="527"/>
  <c r="N130" i="532"/>
  <c r="N130" i="535" s="1"/>
  <c r="M115" i="527"/>
  <c r="N115" i="532"/>
  <c r="N115" i="535" s="1"/>
  <c r="N62" i="532"/>
  <c r="N62" i="535" s="1"/>
  <c r="M62" i="527"/>
  <c r="M42" i="527"/>
  <c r="N42" i="532"/>
  <c r="N42" i="535" s="1"/>
  <c r="M117" i="527"/>
  <c r="N117" i="532"/>
  <c r="N117" i="535" s="1"/>
  <c r="N66" i="531"/>
  <c r="Q66" i="531" s="1"/>
  <c r="N58" i="531"/>
  <c r="Q58" i="531" s="1"/>
  <c r="T58" i="531" s="1"/>
  <c r="W58" i="531" s="1"/>
  <c r="H126" i="532"/>
  <c r="H126" i="535" s="1"/>
  <c r="B126" i="532"/>
  <c r="N81" i="531"/>
  <c r="Q81" i="531" s="1"/>
  <c r="H81" i="532"/>
  <c r="H81" i="535" s="1"/>
  <c r="B81" i="532"/>
  <c r="N54" i="531"/>
  <c r="Q54" i="531" s="1"/>
  <c r="B54" i="532"/>
  <c r="H54" i="532"/>
  <c r="H54" i="535" s="1"/>
  <c r="B112" i="532"/>
  <c r="H112" i="532"/>
  <c r="H112" i="535" s="1"/>
  <c r="N70" i="531"/>
  <c r="Q70" i="531" s="1"/>
  <c r="H98" i="532"/>
  <c r="H98" i="535" s="1"/>
  <c r="B98" i="532"/>
  <c r="N124" i="531"/>
  <c r="Q124" i="531" s="1"/>
  <c r="N101" i="532"/>
  <c r="N101" i="535" s="1"/>
  <c r="M101" i="527"/>
  <c r="N45" i="531"/>
  <c r="Q45" i="531" s="1"/>
  <c r="B100" i="532"/>
  <c r="H100" i="532"/>
  <c r="H100" i="535" s="1"/>
  <c r="N53" i="531"/>
  <c r="Q53" i="531" s="1"/>
  <c r="H68" i="532"/>
  <c r="H68" i="535" s="1"/>
  <c r="B68" i="532"/>
  <c r="N60" i="532"/>
  <c r="N60" i="535" s="1"/>
  <c r="M60" i="527"/>
  <c r="N55" i="531"/>
  <c r="Q55" i="531" s="1"/>
  <c r="T55" i="531" s="1"/>
  <c r="W55" i="531" s="1"/>
  <c r="M74" i="527"/>
  <c r="N74" i="532"/>
  <c r="N74" i="535" s="1"/>
  <c r="M50" i="527"/>
  <c r="N50" i="532"/>
  <c r="N50" i="535" s="1"/>
  <c r="N96" i="532"/>
  <c r="N96" i="535" s="1"/>
  <c r="M96" i="527"/>
  <c r="N63" i="531"/>
  <c r="Q63" i="531" s="1"/>
  <c r="T63" i="531" s="1"/>
  <c r="W63" i="531" s="1"/>
  <c r="M125" i="527"/>
  <c r="N125" i="532"/>
  <c r="N125" i="535" s="1"/>
  <c r="H129" i="532"/>
  <c r="H129" i="535" s="1"/>
  <c r="B129" i="532"/>
  <c r="B123" i="532"/>
  <c r="H123" i="532"/>
  <c r="H123" i="535" s="1"/>
  <c r="N105" i="532"/>
  <c r="N105" i="535" s="1"/>
  <c r="M105" i="527"/>
  <c r="N105" i="531"/>
  <c r="Q105" i="531" s="1"/>
  <c r="T105" i="531" s="1"/>
  <c r="W105" i="531" s="1"/>
  <c r="M86" i="527"/>
  <c r="N86" i="532"/>
  <c r="N86" i="535" s="1"/>
  <c r="N118" i="532"/>
  <c r="N118" i="535" s="1"/>
  <c r="M118" i="527"/>
  <c r="M106" i="527"/>
  <c r="N106" i="532"/>
  <c r="N106" i="535" s="1"/>
  <c r="N106" i="531"/>
  <c r="Q106" i="531" s="1"/>
  <c r="M83" i="527"/>
  <c r="N83" i="532"/>
  <c r="N83" i="535" s="1"/>
  <c r="N77" i="531"/>
  <c r="Q77" i="531" s="1"/>
  <c r="B89" i="532"/>
  <c r="H89" i="532"/>
  <c r="H89" i="535" s="1"/>
  <c r="N61" i="531"/>
  <c r="Q61" i="531" s="1"/>
  <c r="T61" i="531" s="1"/>
  <c r="W61" i="531" s="1"/>
  <c r="N84" i="531"/>
  <c r="Q84" i="531" s="1"/>
  <c r="T84" i="531" s="1"/>
  <c r="W84" i="531" s="1"/>
  <c r="B108" i="532"/>
  <c r="H108" i="532"/>
  <c r="H108" i="535" s="1"/>
  <c r="N88" i="531"/>
  <c r="Q88" i="531" s="1"/>
  <c r="B56" i="532"/>
  <c r="H56" i="532"/>
  <c r="H56" i="535" s="1"/>
  <c r="B92" i="532"/>
  <c r="H92" i="532"/>
  <c r="H92" i="535" s="1"/>
  <c r="N109" i="531"/>
  <c r="Q109" i="531" s="1"/>
  <c r="T109" i="531" s="1"/>
  <c r="W109" i="531" s="1"/>
  <c r="H102" i="532"/>
  <c r="H102" i="535" s="1"/>
  <c r="B102" i="532"/>
  <c r="N82" i="531"/>
  <c r="Q82" i="531" s="1"/>
  <c r="N82" i="532"/>
  <c r="N82" i="535" s="1"/>
  <c r="M82" i="527"/>
  <c r="N95" i="531"/>
  <c r="Q95" i="531" s="1"/>
  <c r="T95" i="531" s="1"/>
  <c r="N95" i="532"/>
  <c r="N95" i="535" s="1"/>
  <c r="M95" i="527"/>
  <c r="N52" i="531"/>
  <c r="Q52" i="531" s="1"/>
  <c r="T52" i="531" s="1"/>
  <c r="W52" i="531" s="1"/>
  <c r="N52" i="532"/>
  <c r="N52" i="535" s="1"/>
  <c r="M52" i="527"/>
  <c r="H47" i="532"/>
  <c r="H47" i="535" s="1"/>
  <c r="B47" i="532"/>
  <c r="N75" i="532"/>
  <c r="N75" i="535" s="1"/>
  <c r="M75" i="527"/>
  <c r="M79" i="527"/>
  <c r="N79" i="532"/>
  <c r="N79" i="535" s="1"/>
  <c r="N79" i="531"/>
  <c r="Q79" i="531" s="1"/>
  <c r="T79" i="531" s="1"/>
  <c r="M49" i="527"/>
  <c r="N49" i="532"/>
  <c r="N49" i="535" s="1"/>
  <c r="N64" i="531"/>
  <c r="Q64" i="531" s="1"/>
  <c r="T64" i="531" s="1"/>
  <c r="N64" i="532"/>
  <c r="N64" i="535" s="1"/>
  <c r="M64" i="527"/>
  <c r="H104" i="532"/>
  <c r="H104" i="535" s="1"/>
  <c r="B104" i="532"/>
  <c r="H80" i="532"/>
  <c r="H80" i="535" s="1"/>
  <c r="B80" i="532"/>
  <c r="N73" i="532"/>
  <c r="N73" i="535" s="1"/>
  <c r="M73" i="527"/>
  <c r="H87" i="532"/>
  <c r="H87" i="535" s="1"/>
  <c r="B87" i="532"/>
  <c r="B57" i="532"/>
  <c r="H57" i="532"/>
  <c r="H57" i="535" s="1"/>
  <c r="N111" i="531"/>
  <c r="Q111" i="531" s="1"/>
  <c r="T111" i="531" s="1"/>
  <c r="N111" i="532"/>
  <c r="N111" i="535" s="1"/>
  <c r="M111" i="527"/>
  <c r="N71" i="532"/>
  <c r="N71" i="535" s="1"/>
  <c r="M71" i="527"/>
  <c r="M114" i="527"/>
  <c r="N114" i="532"/>
  <c r="N114" i="535" s="1"/>
  <c r="N69" i="532"/>
  <c r="N69" i="535" s="1"/>
  <c r="M69" i="527"/>
  <c r="H115" i="532"/>
  <c r="H115" i="535" s="1"/>
  <c r="B115" i="532"/>
  <c r="B62" i="532"/>
  <c r="H62" i="532"/>
  <c r="H62" i="535" s="1"/>
  <c r="N126" i="531"/>
  <c r="Q126" i="531" s="1"/>
  <c r="M81" i="527"/>
  <c r="N81" i="532"/>
  <c r="N81" i="535" s="1"/>
  <c r="N127" i="532"/>
  <c r="N127" i="535" s="1"/>
  <c r="M127" i="527"/>
  <c r="N112" i="531"/>
  <c r="Q112" i="531" s="1"/>
  <c r="N43" i="532"/>
  <c r="N43" i="535" s="1"/>
  <c r="M43" i="527"/>
  <c r="H94" i="532"/>
  <c r="H94" i="535" s="1"/>
  <c r="B94" i="532"/>
  <c r="M94" i="527"/>
  <c r="N94" i="532"/>
  <c r="N94" i="535" s="1"/>
  <c r="H103" i="532"/>
  <c r="H103" i="535" s="1"/>
  <c r="B103" i="532"/>
  <c r="B60" i="532"/>
  <c r="H60" i="532"/>
  <c r="H60" i="535" s="1"/>
  <c r="M55" i="527"/>
  <c r="N55" i="532"/>
  <c r="N55" i="535" s="1"/>
  <c r="H74" i="532"/>
  <c r="H74" i="535" s="1"/>
  <c r="B74" i="532"/>
  <c r="B50" i="532"/>
  <c r="H50" i="532"/>
  <c r="H50" i="535" s="1"/>
  <c r="B96" i="532"/>
  <c r="H96" i="532"/>
  <c r="H96" i="535" s="1"/>
  <c r="N90" i="532"/>
  <c r="N90" i="535" s="1"/>
  <c r="M90" i="527"/>
  <c r="M63" i="527"/>
  <c r="N63" i="532"/>
  <c r="N63" i="535" s="1"/>
  <c r="H105" i="532"/>
  <c r="H105" i="535" s="1"/>
  <c r="B105" i="532"/>
  <c r="B85" i="532"/>
  <c r="H85" i="532"/>
  <c r="H85" i="535" s="1"/>
  <c r="N76" i="532"/>
  <c r="N76" i="535" s="1"/>
  <c r="M76" i="527"/>
  <c r="B76" i="532"/>
  <c r="H76" i="532"/>
  <c r="H76" i="535" s="1"/>
  <c r="H116" i="532"/>
  <c r="H116" i="535" s="1"/>
  <c r="B116" i="532"/>
  <c r="B83" i="532"/>
  <c r="H83" i="532"/>
  <c r="H83" i="535" s="1"/>
  <c r="H48" i="532"/>
  <c r="H48" i="535" s="1"/>
  <c r="B48" i="532"/>
  <c r="N48" i="532"/>
  <c r="N48" i="535" s="1"/>
  <c r="M48" i="527"/>
  <c r="N77" i="532"/>
  <c r="N77" i="535" s="1"/>
  <c r="M77" i="527"/>
  <c r="B67" i="532"/>
  <c r="H67" i="532"/>
  <c r="H67" i="535" s="1"/>
  <c r="M67" i="527"/>
  <c r="N67" i="532"/>
  <c r="N67" i="535" s="1"/>
  <c r="N44" i="531"/>
  <c r="Q44" i="531" s="1"/>
  <c r="T44" i="531" s="1"/>
  <c r="W44" i="531" s="1"/>
  <c r="N44" i="532"/>
  <c r="N44" i="535" s="1"/>
  <c r="M44" i="527"/>
  <c r="B72" i="532"/>
  <c r="H72" i="532"/>
  <c r="H72" i="535" s="1"/>
  <c r="N122" i="532"/>
  <c r="N122" i="535" s="1"/>
  <c r="M122" i="527"/>
  <c r="H122" i="532"/>
  <c r="H122" i="535" s="1"/>
  <c r="B122" i="532"/>
  <c r="N109" i="532"/>
  <c r="N109" i="535" s="1"/>
  <c r="M109" i="527"/>
  <c r="N78" i="532"/>
  <c r="N78" i="535" s="1"/>
  <c r="M78" i="527"/>
  <c r="B78" i="532"/>
  <c r="H78" i="532"/>
  <c r="H78" i="535" s="1"/>
  <c r="N102" i="531"/>
  <c r="Q102" i="531" s="1"/>
  <c r="T102" i="531" s="1"/>
  <c r="B82" i="532"/>
  <c r="H82" i="532"/>
  <c r="H82" i="535" s="1"/>
  <c r="B97" i="532"/>
  <c r="H97" i="532"/>
  <c r="H97" i="535" s="1"/>
  <c r="B95" i="532"/>
  <c r="H95" i="532"/>
  <c r="H95" i="535" s="1"/>
  <c r="B52" i="532"/>
  <c r="H52" i="532"/>
  <c r="H52" i="535" s="1"/>
  <c r="N65" i="532"/>
  <c r="N65" i="535" s="1"/>
  <c r="M65" i="527"/>
  <c r="H79" i="532"/>
  <c r="H79" i="535" s="1"/>
  <c r="B79" i="532"/>
  <c r="B49" i="532"/>
  <c r="H49" i="532"/>
  <c r="H49" i="535" s="1"/>
  <c r="H64" i="532"/>
  <c r="H64" i="535" s="1"/>
  <c r="B64" i="532"/>
  <c r="B73" i="532"/>
  <c r="H73" i="532"/>
  <c r="H73" i="535" s="1"/>
  <c r="M59" i="527"/>
  <c r="N59" i="532"/>
  <c r="N59" i="535" s="1"/>
  <c r="H59" i="532"/>
  <c r="H59" i="535" s="1"/>
  <c r="B59" i="532"/>
  <c r="N57" i="531"/>
  <c r="Q57" i="531" s="1"/>
  <c r="T57" i="531" s="1"/>
  <c r="W57" i="531" s="1"/>
  <c r="B111" i="532"/>
  <c r="H111" i="532"/>
  <c r="H111" i="535" s="1"/>
  <c r="B107" i="532"/>
  <c r="H107" i="532"/>
  <c r="H107" i="535" s="1"/>
  <c r="M107" i="527"/>
  <c r="N107" i="532"/>
  <c r="N107" i="535" s="1"/>
  <c r="M121" i="527"/>
  <c r="N121" i="532"/>
  <c r="N121" i="535" s="1"/>
  <c r="H114" i="532"/>
  <c r="H114" i="535" s="1"/>
  <c r="B114" i="532"/>
  <c r="B69" i="532"/>
  <c r="H69" i="532"/>
  <c r="H69" i="535" s="1"/>
  <c r="H130" i="532"/>
  <c r="H130" i="535" s="1"/>
  <c r="B130" i="532"/>
  <c r="N62" i="531"/>
  <c r="Q62" i="531" s="1"/>
  <c r="N66" i="532"/>
  <c r="N66" i="535" s="1"/>
  <c r="M66" i="527"/>
  <c r="M58" i="527"/>
  <c r="N58" i="532"/>
  <c r="N58" i="535" s="1"/>
  <c r="N126" i="532"/>
  <c r="N126" i="535" s="1"/>
  <c r="M126" i="527"/>
  <c r="N113" i="531"/>
  <c r="Q113" i="531" s="1"/>
  <c r="H113" i="532"/>
  <c r="H113" i="535" s="1"/>
  <c r="B113" i="532"/>
  <c r="M54" i="527"/>
  <c r="N54" i="532"/>
  <c r="N54" i="535" s="1"/>
  <c r="M70" i="527"/>
  <c r="N70" i="532"/>
  <c r="N70" i="535" s="1"/>
  <c r="M45" i="527"/>
  <c r="N45" i="532"/>
  <c r="N45" i="535" s="1"/>
  <c r="N53" i="532"/>
  <c r="N53" i="535" s="1"/>
  <c r="M53" i="527"/>
  <c r="N68" i="531"/>
  <c r="Q68" i="531" s="1"/>
  <c r="T68" i="531" s="1"/>
  <c r="W68" i="531" s="1"/>
  <c r="N74" i="531"/>
  <c r="Q74" i="531" s="1"/>
  <c r="T74" i="531" s="1"/>
  <c r="N96" i="531"/>
  <c r="Q96" i="531" s="1"/>
  <c r="T96" i="531" s="1"/>
  <c r="H120" i="532"/>
  <c r="H120" i="535" s="1"/>
  <c r="B120" i="532"/>
  <c r="M123" i="527"/>
  <c r="N123" i="532"/>
  <c r="N123" i="535" s="1"/>
  <c r="M85" i="527"/>
  <c r="N85" i="532"/>
  <c r="N85" i="535" s="1"/>
  <c r="M116" i="527"/>
  <c r="N116" i="532"/>
  <c r="N116" i="535" s="1"/>
  <c r="B110" i="532"/>
  <c r="H110" i="532"/>
  <c r="H110" i="535" s="1"/>
  <c r="N110" i="531"/>
  <c r="Q110" i="531" s="1"/>
  <c r="M110" i="527"/>
  <c r="N110" i="532"/>
  <c r="N110" i="535" s="1"/>
  <c r="H86" i="532"/>
  <c r="H86" i="535" s="1"/>
  <c r="B86" i="532"/>
  <c r="N118" i="531"/>
  <c r="Q118" i="531" s="1"/>
  <c r="T118" i="531" s="1"/>
  <c r="W118" i="531" s="1"/>
  <c r="H106" i="532"/>
  <c r="H106" i="535" s="1"/>
  <c r="B106" i="532"/>
  <c r="N61" i="532"/>
  <c r="N61" i="535" s="1"/>
  <c r="M61" i="527"/>
  <c r="M119" i="527"/>
  <c r="N119" i="532"/>
  <c r="N119" i="535" s="1"/>
  <c r="M99" i="527"/>
  <c r="N99" i="532"/>
  <c r="N99" i="535" s="1"/>
  <c r="M84" i="527"/>
  <c r="N84" i="532"/>
  <c r="N84" i="535" s="1"/>
  <c r="B128" i="532"/>
  <c r="H128" i="532"/>
  <c r="H128" i="535" s="1"/>
  <c r="N72" i="532"/>
  <c r="N72" i="535" s="1"/>
  <c r="M72" i="527"/>
  <c r="N72" i="531"/>
  <c r="M88" i="527"/>
  <c r="N88" i="532"/>
  <c r="N88" i="535" s="1"/>
  <c r="H109" i="532"/>
  <c r="H109" i="535" s="1"/>
  <c r="B109" i="532"/>
  <c r="N93" i="532"/>
  <c r="N93" i="535" s="1"/>
  <c r="M93" i="527"/>
  <c r="N102" i="532"/>
  <c r="N102" i="535" s="1"/>
  <c r="M102" i="527"/>
  <c r="N97" i="532"/>
  <c r="N97" i="535" s="1"/>
  <c r="M97" i="527"/>
  <c r="B65" i="532"/>
  <c r="H65" i="532"/>
  <c r="H65" i="535" s="1"/>
  <c r="N47" i="531"/>
  <c r="Q47" i="531" s="1"/>
  <c r="N47" i="532"/>
  <c r="N47" i="535" s="1"/>
  <c r="M47" i="527"/>
  <c r="N75" i="531"/>
  <c r="Q75" i="531" s="1"/>
  <c r="T75" i="531" s="1"/>
  <c r="N49" i="531"/>
  <c r="Q49" i="531" s="1"/>
  <c r="T49" i="531" s="1"/>
  <c r="W49" i="531" s="1"/>
  <c r="N73" i="531"/>
  <c r="Q73" i="531" s="1"/>
  <c r="T73" i="531" s="1"/>
  <c r="N87" i="532"/>
  <c r="N87" i="535" s="1"/>
  <c r="M87" i="527"/>
  <c r="B121" i="532"/>
  <c r="H121" i="532"/>
  <c r="H121" i="535" s="1"/>
  <c r="B46" i="532"/>
  <c r="H46" i="532"/>
  <c r="H46" i="535" s="1"/>
  <c r="B71" i="532"/>
  <c r="H71" i="532"/>
  <c r="H71" i="535" s="1"/>
  <c r="N69" i="531"/>
  <c r="Q69" i="531" s="1"/>
  <c r="T69" i="531" s="1"/>
  <c r="N115" i="531"/>
  <c r="Q115" i="531" s="1"/>
  <c r="T115" i="531" s="1"/>
  <c r="N91" i="531"/>
  <c r="Q91" i="531" s="1"/>
  <c r="T91" i="531" s="1"/>
  <c r="M91" i="527"/>
  <c r="N91" i="532"/>
  <c r="N91" i="535" s="1"/>
  <c r="B91" i="532"/>
  <c r="H91" i="532"/>
  <c r="H91" i="535" s="1"/>
  <c r="N42" i="531"/>
  <c r="Q42" i="531" s="1"/>
  <c r="T42" i="531" s="1"/>
  <c r="H42" i="532"/>
  <c r="H42" i="535" s="1"/>
  <c r="B42" i="532"/>
  <c r="B117" i="532"/>
  <c r="H117" i="532"/>
  <c r="H117" i="535" s="1"/>
  <c r="N117" i="531"/>
  <c r="Q117" i="531" s="1"/>
  <c r="H66" i="532"/>
  <c r="H66" i="535" s="1"/>
  <c r="B66" i="532"/>
  <c r="H58" i="532"/>
  <c r="H58" i="535" s="1"/>
  <c r="B58" i="532"/>
  <c r="N113" i="532"/>
  <c r="N113" i="535" s="1"/>
  <c r="M113" i="527"/>
  <c r="B127" i="532"/>
  <c r="H127" i="532"/>
  <c r="H127" i="535" s="1"/>
  <c r="M112" i="527"/>
  <c r="N112" i="532"/>
  <c r="N112" i="535" s="1"/>
  <c r="B70" i="532"/>
  <c r="H70" i="532"/>
  <c r="H70" i="535" s="1"/>
  <c r="H43" i="532"/>
  <c r="H43" i="535" s="1"/>
  <c r="B43" i="532"/>
  <c r="N98" i="531"/>
  <c r="Q98" i="531" s="1"/>
  <c r="M98" i="527"/>
  <c r="N98" i="532"/>
  <c r="N98" i="535" s="1"/>
  <c r="H124" i="532"/>
  <c r="H124" i="535" s="1"/>
  <c r="B124" i="532"/>
  <c r="N124" i="532"/>
  <c r="N124" i="535" s="1"/>
  <c r="M124" i="527"/>
  <c r="N101" i="531"/>
  <c r="Q101" i="531" s="1"/>
  <c r="T101" i="531" s="1"/>
  <c r="W101" i="531" s="1"/>
  <c r="B101" i="532"/>
  <c r="H101" i="532"/>
  <c r="H101" i="535" s="1"/>
  <c r="B45" i="532"/>
  <c r="H45" i="532"/>
  <c r="H45" i="535" s="1"/>
  <c r="M100" i="527"/>
  <c r="N100" i="532"/>
  <c r="N100" i="535" s="1"/>
  <c r="N103" i="531"/>
  <c r="Q103" i="531" s="1"/>
  <c r="T103" i="531" s="1"/>
  <c r="W103" i="531" s="1"/>
  <c r="N103" i="532"/>
  <c r="N103" i="535" s="1"/>
  <c r="M103" i="527"/>
  <c r="H53" i="532"/>
  <c r="H53" i="535" s="1"/>
  <c r="B53" i="532"/>
  <c r="N68" i="532"/>
  <c r="N68" i="535" s="1"/>
  <c r="M68" i="527"/>
  <c r="N60" i="531"/>
  <c r="Q60" i="531" s="1"/>
  <c r="H55" i="532"/>
  <c r="H55" i="535" s="1"/>
  <c r="B55" i="532"/>
  <c r="N50" i="531"/>
  <c r="Q50" i="531" s="1"/>
  <c r="T50" i="531" s="1"/>
  <c r="W50" i="531" s="1"/>
  <c r="H90" i="532"/>
  <c r="H90" i="535" s="1"/>
  <c r="B90" i="532"/>
  <c r="B63" i="532"/>
  <c r="H63" i="532"/>
  <c r="H63" i="535" s="1"/>
  <c r="M120" i="527"/>
  <c r="N120" i="532"/>
  <c r="N120" i="535" s="1"/>
  <c r="B125" i="532"/>
  <c r="H125" i="532"/>
  <c r="H125" i="535" s="1"/>
  <c r="N125" i="531"/>
  <c r="Q125" i="531" s="1"/>
  <c r="T125" i="531" s="1"/>
  <c r="W125" i="531" s="1"/>
  <c r="N129" i="531"/>
  <c r="Q129" i="531" s="1"/>
  <c r="N129" i="532"/>
  <c r="N129" i="535" s="1"/>
  <c r="M129" i="527"/>
  <c r="N116" i="531"/>
  <c r="Q116" i="531" s="1"/>
  <c r="T116" i="531" s="1"/>
  <c r="W116" i="531" s="1"/>
  <c r="B118" i="532"/>
  <c r="H118" i="532"/>
  <c r="H118" i="535" s="1"/>
  <c r="N83" i="531"/>
  <c r="Q83" i="531" s="1"/>
  <c r="B77" i="532"/>
  <c r="H77" i="532"/>
  <c r="H77" i="535" s="1"/>
  <c r="N89" i="531"/>
  <c r="Q89" i="531" s="1"/>
  <c r="T89" i="531" s="1"/>
  <c r="W89" i="531" s="1"/>
  <c r="N89" i="532"/>
  <c r="N89" i="535" s="1"/>
  <c r="M89" i="527"/>
  <c r="B61" i="532"/>
  <c r="H61" i="532"/>
  <c r="H61" i="535" s="1"/>
  <c r="B119" i="532"/>
  <c r="H119" i="532"/>
  <c r="H119" i="535" s="1"/>
  <c r="H99" i="532"/>
  <c r="H99" i="535" s="1"/>
  <c r="B99" i="532"/>
  <c r="H44" i="532"/>
  <c r="H44" i="535" s="1"/>
  <c r="B44" i="532"/>
  <c r="B84" i="532"/>
  <c r="H84" i="532"/>
  <c r="H84" i="535" s="1"/>
  <c r="M128" i="527"/>
  <c r="N128" i="532"/>
  <c r="N128" i="535" s="1"/>
  <c r="M108" i="527"/>
  <c r="N108" i="532"/>
  <c r="N108" i="535" s="1"/>
  <c r="B88" i="532"/>
  <c r="H88" i="532"/>
  <c r="H88" i="535" s="1"/>
  <c r="N56" i="531"/>
  <c r="Q56" i="531" s="1"/>
  <c r="M56" i="527"/>
  <c r="N56" i="532"/>
  <c r="N56" i="535" s="1"/>
  <c r="N92" i="532"/>
  <c r="N92" i="535" s="1"/>
  <c r="M92" i="527"/>
  <c r="H93" i="532"/>
  <c r="H93" i="535" s="1"/>
  <c r="B93" i="532"/>
  <c r="N65" i="531"/>
  <c r="Q65" i="531" s="1"/>
  <c r="H75" i="532"/>
  <c r="H75" i="535" s="1"/>
  <c r="B75" i="532"/>
  <c r="M104" i="527"/>
  <c r="N104" i="532"/>
  <c r="N104" i="535" s="1"/>
  <c r="N80" i="532"/>
  <c r="N80" i="535" s="1"/>
  <c r="M80" i="527"/>
  <c r="N57" i="532"/>
  <c r="N57" i="535" s="1"/>
  <c r="M57" i="527"/>
  <c r="B51" i="532"/>
  <c r="H51" i="532"/>
  <c r="H51" i="535" s="1"/>
  <c r="M51" i="527"/>
  <c r="N51" i="532"/>
  <c r="N51" i="535" s="1"/>
  <c r="N121" i="531"/>
  <c r="Q121" i="531" s="1"/>
  <c r="T121" i="531" s="1"/>
  <c r="W121" i="531" s="1"/>
  <c r="N46" i="532"/>
  <c r="N46" i="535" s="1"/>
  <c r="M46" i="527"/>
  <c r="AJ119" i="370"/>
  <c r="AJ44" i="370"/>
  <c r="AJ60" i="370"/>
  <c r="AJ70" i="370"/>
  <c r="AJ101" i="370"/>
  <c r="AJ56" i="370"/>
  <c r="AJ64" i="370"/>
  <c r="AJ109" i="370"/>
  <c r="AJ121" i="370"/>
  <c r="AJ66" i="370"/>
  <c r="AJ111" i="370"/>
  <c r="AJ99" i="370"/>
  <c r="AJ48" i="370"/>
  <c r="AJ117" i="370"/>
  <c r="AJ87" i="370"/>
  <c r="AJ115" i="370"/>
  <c r="AJ52" i="370"/>
  <c r="AJ68" i="370"/>
  <c r="AJ113" i="370"/>
  <c r="AJ72" i="370"/>
  <c r="AJ107" i="370"/>
  <c r="AJ123" i="370"/>
  <c r="AJ127" i="370"/>
  <c r="AJ79" i="370"/>
  <c r="AJ105" i="370"/>
  <c r="AJ129" i="370"/>
  <c r="L45" i="370"/>
  <c r="AP45" i="370" s="1"/>
  <c r="AJ45" i="370" s="1"/>
  <c r="AJ103" i="370"/>
  <c r="N41" i="532"/>
  <c r="N41" i="535" s="1"/>
  <c r="M41" i="527"/>
  <c r="H41" i="532"/>
  <c r="H41" i="535" s="1"/>
  <c r="B41" i="532"/>
  <c r="N41" i="531"/>
  <c r="Q41" i="531" s="1"/>
  <c r="T41" i="531" s="1"/>
  <c r="W41" i="531" s="1"/>
  <c r="BB34" i="475"/>
  <c r="BB45" i="475"/>
  <c r="BB35" i="475"/>
  <c r="AA34" i="475"/>
  <c r="V34" i="475" s="1"/>
  <c r="AA32" i="475"/>
  <c r="U32" i="475" l="1"/>
  <c r="V32" i="475" s="1"/>
  <c r="W32" i="475" s="1"/>
  <c r="Y32" i="475" s="1"/>
  <c r="L44" i="532"/>
  <c r="L44" i="535" s="1"/>
  <c r="L77" i="532"/>
  <c r="L77" i="535" s="1"/>
  <c r="L58" i="532"/>
  <c r="L58" i="535" s="1"/>
  <c r="L46" i="532"/>
  <c r="L46" i="535" s="1"/>
  <c r="L65" i="532"/>
  <c r="L65" i="535" s="1"/>
  <c r="L106" i="532"/>
  <c r="L106" i="535" s="1"/>
  <c r="L120" i="532"/>
  <c r="L120" i="535" s="1"/>
  <c r="L111" i="532"/>
  <c r="L111" i="535" s="1"/>
  <c r="L64" i="532"/>
  <c r="L64" i="535" s="1"/>
  <c r="L79" i="532"/>
  <c r="L79" i="535" s="1"/>
  <c r="L72" i="532"/>
  <c r="L72" i="535" s="1"/>
  <c r="L48" i="532"/>
  <c r="L48" i="535" s="1"/>
  <c r="L116" i="532"/>
  <c r="L116" i="535" s="1"/>
  <c r="L105" i="532"/>
  <c r="L105" i="535" s="1"/>
  <c r="L103" i="532"/>
  <c r="L103" i="535" s="1"/>
  <c r="L94" i="532"/>
  <c r="L94" i="535" s="1"/>
  <c r="L115" i="532"/>
  <c r="L115" i="535" s="1"/>
  <c r="L57" i="532"/>
  <c r="L57" i="535" s="1"/>
  <c r="L56" i="532"/>
  <c r="L56" i="535" s="1"/>
  <c r="L54" i="532"/>
  <c r="L54" i="535" s="1"/>
  <c r="L41" i="532"/>
  <c r="L41" i="535" s="1"/>
  <c r="L93" i="532"/>
  <c r="L93" i="535" s="1"/>
  <c r="L88" i="532"/>
  <c r="L88" i="535" s="1"/>
  <c r="L119" i="532"/>
  <c r="L119" i="535" s="1"/>
  <c r="L101" i="532"/>
  <c r="L101" i="535" s="1"/>
  <c r="L124" i="532"/>
  <c r="L124" i="535" s="1"/>
  <c r="L70" i="532"/>
  <c r="L70" i="535" s="1"/>
  <c r="L127" i="532"/>
  <c r="L127" i="535" s="1"/>
  <c r="L110" i="532"/>
  <c r="L110" i="535" s="1"/>
  <c r="L113" i="532"/>
  <c r="L113" i="535" s="1"/>
  <c r="L52" i="532"/>
  <c r="L52" i="535" s="1"/>
  <c r="L97" i="532"/>
  <c r="L97" i="535" s="1"/>
  <c r="L50" i="532"/>
  <c r="L50" i="535" s="1"/>
  <c r="L87" i="532"/>
  <c r="L87" i="535" s="1"/>
  <c r="L80" i="532"/>
  <c r="L80" i="535" s="1"/>
  <c r="L68" i="532"/>
  <c r="L68" i="535" s="1"/>
  <c r="L100" i="532"/>
  <c r="L100" i="535" s="1"/>
  <c r="L126" i="532"/>
  <c r="L126" i="535" s="1"/>
  <c r="L75" i="532"/>
  <c r="L75" i="535" s="1"/>
  <c r="L99" i="532"/>
  <c r="L99" i="535" s="1"/>
  <c r="L125" i="532"/>
  <c r="L125" i="535" s="1"/>
  <c r="L63" i="532"/>
  <c r="L63" i="535" s="1"/>
  <c r="L55" i="532"/>
  <c r="L55" i="535" s="1"/>
  <c r="L43" i="532"/>
  <c r="L43" i="535" s="1"/>
  <c r="L66" i="532"/>
  <c r="L66" i="535" s="1"/>
  <c r="L117" i="532"/>
  <c r="L117" i="535" s="1"/>
  <c r="L71" i="532"/>
  <c r="L71" i="535" s="1"/>
  <c r="L121" i="532"/>
  <c r="L121" i="535" s="1"/>
  <c r="L69" i="532"/>
  <c r="L69" i="535" s="1"/>
  <c r="L107" i="532"/>
  <c r="L107" i="535" s="1"/>
  <c r="L59" i="532"/>
  <c r="L59" i="535" s="1"/>
  <c r="L78" i="532"/>
  <c r="L78" i="535" s="1"/>
  <c r="L74" i="532"/>
  <c r="L74" i="535" s="1"/>
  <c r="L102" i="532"/>
  <c r="L102" i="535" s="1"/>
  <c r="L92" i="532"/>
  <c r="L92" i="535" s="1"/>
  <c r="L123" i="532"/>
  <c r="L123" i="535" s="1"/>
  <c r="L98" i="532"/>
  <c r="L98" i="535" s="1"/>
  <c r="L112" i="532"/>
  <c r="L112" i="535" s="1"/>
  <c r="L81" i="532"/>
  <c r="L81" i="535" s="1"/>
  <c r="L51" i="532"/>
  <c r="L51" i="535" s="1"/>
  <c r="L84" i="532"/>
  <c r="L84" i="535" s="1"/>
  <c r="L61" i="532"/>
  <c r="L61" i="535" s="1"/>
  <c r="L118" i="532"/>
  <c r="L118" i="535" s="1"/>
  <c r="L90" i="532"/>
  <c r="L90" i="535" s="1"/>
  <c r="L53" i="532"/>
  <c r="L53" i="535" s="1"/>
  <c r="L45" i="532"/>
  <c r="L45" i="535" s="1"/>
  <c r="L42" i="532"/>
  <c r="L42" i="535" s="1"/>
  <c r="L91" i="532"/>
  <c r="L91" i="535" s="1"/>
  <c r="L109" i="532"/>
  <c r="L109" i="535" s="1"/>
  <c r="L128" i="532"/>
  <c r="L128" i="535" s="1"/>
  <c r="L86" i="532"/>
  <c r="L86" i="535" s="1"/>
  <c r="L130" i="532"/>
  <c r="L130" i="535" s="1"/>
  <c r="L114" i="532"/>
  <c r="L114" i="535" s="1"/>
  <c r="L73" i="532"/>
  <c r="L73" i="535" s="1"/>
  <c r="L49" i="532"/>
  <c r="L49" i="535" s="1"/>
  <c r="L95" i="532"/>
  <c r="L95" i="535" s="1"/>
  <c r="L82" i="532"/>
  <c r="L82" i="535" s="1"/>
  <c r="L122" i="532"/>
  <c r="L122" i="535" s="1"/>
  <c r="L67" i="532"/>
  <c r="L67" i="535" s="1"/>
  <c r="L83" i="532"/>
  <c r="L83" i="535" s="1"/>
  <c r="L76" i="532"/>
  <c r="L76" i="535" s="1"/>
  <c r="L85" i="532"/>
  <c r="L85" i="535" s="1"/>
  <c r="L96" i="532"/>
  <c r="L96" i="535" s="1"/>
  <c r="L60" i="532"/>
  <c r="L60" i="535" s="1"/>
  <c r="L62" i="532"/>
  <c r="L62" i="535" s="1"/>
  <c r="L104" i="532"/>
  <c r="L104" i="535" s="1"/>
  <c r="L47" i="532"/>
  <c r="L47" i="535" s="1"/>
  <c r="L108" i="532"/>
  <c r="L108" i="535" s="1"/>
  <c r="L89" i="532"/>
  <c r="L89" i="535" s="1"/>
  <c r="L129" i="532"/>
  <c r="L129" i="535" s="1"/>
  <c r="T93" i="531"/>
  <c r="W93" i="531" s="1"/>
  <c r="T108" i="531"/>
  <c r="W108" i="531" s="1"/>
  <c r="T87" i="531"/>
  <c r="W87" i="531" s="1"/>
  <c r="W79" i="531"/>
  <c r="W90" i="531"/>
  <c r="T45" i="531"/>
  <c r="W45" i="531" s="1"/>
  <c r="T66" i="531"/>
  <c r="W66" i="531" s="1"/>
  <c r="W43" i="531"/>
  <c r="T77" i="531"/>
  <c r="W77" i="531" s="1"/>
  <c r="T114" i="531"/>
  <c r="W114" i="531" s="1"/>
  <c r="W64" i="531"/>
  <c r="W95" i="531"/>
  <c r="T112" i="531"/>
  <c r="W112" i="531" s="1"/>
  <c r="W100" i="531"/>
  <c r="T119" i="531"/>
  <c r="W119" i="531" s="1"/>
  <c r="T47" i="531"/>
  <c r="W47" i="531" s="1"/>
  <c r="T88" i="531"/>
  <c r="W88" i="531" s="1"/>
  <c r="T92" i="531"/>
  <c r="W92" i="531" s="1"/>
  <c r="T106" i="531"/>
  <c r="W106" i="531" s="1"/>
  <c r="W85" i="531"/>
  <c r="T113" i="531"/>
  <c r="W113" i="531" s="1"/>
  <c r="W75" i="531"/>
  <c r="T94" i="531"/>
  <c r="W94" i="531" s="1"/>
  <c r="W111" i="531"/>
  <c r="T81" i="531"/>
  <c r="W81" i="531" s="1"/>
  <c r="T130" i="531"/>
  <c r="W130" i="531" s="1"/>
  <c r="T107" i="531"/>
  <c r="W107" i="531" s="1"/>
  <c r="T48" i="531"/>
  <c r="W48" i="531" s="1"/>
  <c r="W46" i="531"/>
  <c r="T124" i="531"/>
  <c r="W124" i="531" s="1"/>
  <c r="T83" i="531"/>
  <c r="W83" i="531" s="1"/>
  <c r="T110" i="531"/>
  <c r="W110" i="531" s="1"/>
  <c r="T99" i="531"/>
  <c r="W99" i="531" s="1"/>
  <c r="W96" i="531"/>
  <c r="T126" i="531"/>
  <c r="W126" i="531" s="1"/>
  <c r="T129" i="531"/>
  <c r="W129" i="531" s="1"/>
  <c r="U101" i="535"/>
  <c r="B101" i="535"/>
  <c r="R101" i="535"/>
  <c r="T101" i="535"/>
  <c r="Q101" i="535"/>
  <c r="S101" i="535"/>
  <c r="AR101" i="535"/>
  <c r="Q90" i="535"/>
  <c r="S90" i="535"/>
  <c r="T90" i="535"/>
  <c r="U90" i="535"/>
  <c r="B90" i="535"/>
  <c r="AR90" i="535"/>
  <c r="R90" i="535"/>
  <c r="B66" i="535"/>
  <c r="U66" i="535"/>
  <c r="R66" i="535"/>
  <c r="AR66" i="535"/>
  <c r="S66" i="535"/>
  <c r="Q66" i="535"/>
  <c r="T66" i="535"/>
  <c r="S63" i="535"/>
  <c r="B63" i="535"/>
  <c r="U63" i="535"/>
  <c r="Q63" i="535"/>
  <c r="T63" i="535"/>
  <c r="R63" i="535"/>
  <c r="AR63" i="535"/>
  <c r="B117" i="535"/>
  <c r="T117" i="535"/>
  <c r="R117" i="535"/>
  <c r="U117" i="535"/>
  <c r="AR117" i="535"/>
  <c r="S117" i="535"/>
  <c r="Q117" i="535"/>
  <c r="B128" i="535"/>
  <c r="R128" i="535"/>
  <c r="Q128" i="535"/>
  <c r="U128" i="535"/>
  <c r="S128" i="535"/>
  <c r="T128" i="535"/>
  <c r="AR128" i="535"/>
  <c r="U86" i="535"/>
  <c r="R86" i="535"/>
  <c r="B86" i="535"/>
  <c r="Q86" i="535"/>
  <c r="AR86" i="535"/>
  <c r="T86" i="535"/>
  <c r="S86" i="535"/>
  <c r="U110" i="535"/>
  <c r="S110" i="535"/>
  <c r="AR110" i="535"/>
  <c r="T110" i="535"/>
  <c r="Q110" i="535"/>
  <c r="B110" i="535"/>
  <c r="R110" i="535"/>
  <c r="W102" i="531"/>
  <c r="T119" i="535"/>
  <c r="Q119" i="535"/>
  <c r="AR119" i="535"/>
  <c r="U119" i="535"/>
  <c r="S119" i="535"/>
  <c r="B119" i="535"/>
  <c r="R119" i="535"/>
  <c r="AR118" i="535"/>
  <c r="B118" i="535"/>
  <c r="Q118" i="535"/>
  <c r="U118" i="535"/>
  <c r="R118" i="535"/>
  <c r="T118" i="535"/>
  <c r="S118" i="535"/>
  <c r="B125" i="535"/>
  <c r="R125" i="535"/>
  <c r="U125" i="535"/>
  <c r="AR125" i="535"/>
  <c r="T125" i="535"/>
  <c r="S125" i="535"/>
  <c r="Q125" i="535"/>
  <c r="W74" i="531"/>
  <c r="T98" i="531"/>
  <c r="W98" i="531" s="1"/>
  <c r="B91" i="535"/>
  <c r="Q91" i="535"/>
  <c r="S91" i="535"/>
  <c r="T91" i="535"/>
  <c r="U91" i="535"/>
  <c r="R91" i="535"/>
  <c r="AR91" i="535"/>
  <c r="T65" i="535"/>
  <c r="S65" i="535"/>
  <c r="R65" i="535"/>
  <c r="AR65" i="535"/>
  <c r="U65" i="535"/>
  <c r="Q65" i="535"/>
  <c r="B65" i="535"/>
  <c r="S120" i="535"/>
  <c r="T120" i="535"/>
  <c r="Q120" i="535"/>
  <c r="U120" i="535"/>
  <c r="B120" i="535"/>
  <c r="R120" i="535"/>
  <c r="AR120" i="535"/>
  <c r="T62" i="531"/>
  <c r="W62" i="531" s="1"/>
  <c r="T111" i="535"/>
  <c r="AR111" i="535"/>
  <c r="S111" i="535"/>
  <c r="Q111" i="535"/>
  <c r="U111" i="535"/>
  <c r="B111" i="535"/>
  <c r="R111" i="535"/>
  <c r="AR59" i="535"/>
  <c r="Q59" i="535"/>
  <c r="B59" i="535"/>
  <c r="R59" i="535"/>
  <c r="S59" i="535"/>
  <c r="U59" i="535"/>
  <c r="T59" i="535"/>
  <c r="U82" i="535"/>
  <c r="T82" i="535"/>
  <c r="S82" i="535"/>
  <c r="R82" i="535"/>
  <c r="AR82" i="535"/>
  <c r="B82" i="535"/>
  <c r="Q82" i="535"/>
  <c r="B72" i="535"/>
  <c r="R72" i="535"/>
  <c r="Q72" i="535"/>
  <c r="T72" i="535"/>
  <c r="U72" i="535"/>
  <c r="S72" i="535"/>
  <c r="AR72" i="535"/>
  <c r="T116" i="535"/>
  <c r="B116" i="535"/>
  <c r="R116" i="535"/>
  <c r="AR116" i="535"/>
  <c r="Q116" i="535"/>
  <c r="U116" i="535"/>
  <c r="S116" i="535"/>
  <c r="Q96" i="535"/>
  <c r="AR96" i="535"/>
  <c r="R96" i="535"/>
  <c r="T96" i="535"/>
  <c r="B96" i="535"/>
  <c r="S96" i="535"/>
  <c r="U96" i="535"/>
  <c r="T53" i="531"/>
  <c r="W53" i="531" s="1"/>
  <c r="U94" i="535"/>
  <c r="AR94" i="535"/>
  <c r="B94" i="535"/>
  <c r="S94" i="535"/>
  <c r="T94" i="535"/>
  <c r="Q94" i="535"/>
  <c r="R94" i="535"/>
  <c r="W42" i="531"/>
  <c r="Q62" i="535"/>
  <c r="U62" i="535"/>
  <c r="S62" i="535"/>
  <c r="B62" i="535"/>
  <c r="R62" i="535"/>
  <c r="T62" i="535"/>
  <c r="AR62" i="535"/>
  <c r="W115" i="531"/>
  <c r="T65" i="531"/>
  <c r="W65" i="531" s="1"/>
  <c r="Q108" i="535"/>
  <c r="R108" i="535"/>
  <c r="U108" i="535"/>
  <c r="AR108" i="535"/>
  <c r="B108" i="535"/>
  <c r="S108" i="535"/>
  <c r="T108" i="535"/>
  <c r="S68" i="535"/>
  <c r="AR68" i="535"/>
  <c r="B68" i="535"/>
  <c r="T68" i="535"/>
  <c r="Q68" i="535"/>
  <c r="R68" i="535"/>
  <c r="U68" i="535"/>
  <c r="T81" i="535"/>
  <c r="S81" i="535"/>
  <c r="Q81" i="535"/>
  <c r="U81" i="535"/>
  <c r="R81" i="535"/>
  <c r="AR81" i="535"/>
  <c r="B81" i="535"/>
  <c r="T126" i="535"/>
  <c r="U126" i="535"/>
  <c r="S126" i="535"/>
  <c r="B126" i="535"/>
  <c r="R126" i="535"/>
  <c r="Q126" i="535"/>
  <c r="AR126" i="535"/>
  <c r="R61" i="535"/>
  <c r="AR61" i="535"/>
  <c r="Q61" i="535"/>
  <c r="U61" i="535"/>
  <c r="B61" i="535"/>
  <c r="T61" i="535"/>
  <c r="S61" i="535"/>
  <c r="S53" i="535"/>
  <c r="U53" i="535"/>
  <c r="B53" i="535"/>
  <c r="AR53" i="535"/>
  <c r="T53" i="535"/>
  <c r="Q53" i="535"/>
  <c r="R53" i="535"/>
  <c r="R70" i="535"/>
  <c r="Q70" i="535"/>
  <c r="S70" i="535"/>
  <c r="B70" i="535"/>
  <c r="T70" i="535"/>
  <c r="AR70" i="535"/>
  <c r="U70" i="535"/>
  <c r="Q58" i="535"/>
  <c r="R58" i="535"/>
  <c r="U58" i="535"/>
  <c r="S58" i="535"/>
  <c r="B58" i="535"/>
  <c r="T58" i="535"/>
  <c r="AR58" i="535"/>
  <c r="R46" i="535"/>
  <c r="U46" i="535"/>
  <c r="T46" i="535"/>
  <c r="S46" i="535"/>
  <c r="AR46" i="535"/>
  <c r="Q46" i="535"/>
  <c r="B46" i="535"/>
  <c r="AR109" i="535"/>
  <c r="Q109" i="535"/>
  <c r="T109" i="535"/>
  <c r="R109" i="535"/>
  <c r="B109" i="535"/>
  <c r="U109" i="535"/>
  <c r="S109" i="535"/>
  <c r="B64" i="535"/>
  <c r="R64" i="535"/>
  <c r="T64" i="535"/>
  <c r="Q64" i="535"/>
  <c r="U64" i="535"/>
  <c r="S64" i="535"/>
  <c r="AR64" i="535"/>
  <c r="S122" i="535"/>
  <c r="U122" i="535"/>
  <c r="B122" i="535"/>
  <c r="Q122" i="535"/>
  <c r="R122" i="535"/>
  <c r="T122" i="535"/>
  <c r="AR122" i="535"/>
  <c r="Q72" i="531"/>
  <c r="T72" i="531" s="1"/>
  <c r="T48" i="535"/>
  <c r="S48" i="535"/>
  <c r="R48" i="535"/>
  <c r="Q48" i="535"/>
  <c r="B48" i="535"/>
  <c r="U48" i="535"/>
  <c r="AR48" i="535"/>
  <c r="B76" i="535"/>
  <c r="U76" i="535"/>
  <c r="T76" i="535"/>
  <c r="R76" i="535"/>
  <c r="Q76" i="535"/>
  <c r="S76" i="535"/>
  <c r="AR76" i="535"/>
  <c r="U105" i="535"/>
  <c r="Q105" i="535"/>
  <c r="B105" i="535"/>
  <c r="T105" i="535"/>
  <c r="AR105" i="535"/>
  <c r="R105" i="535"/>
  <c r="S105" i="535"/>
  <c r="R50" i="535"/>
  <c r="T50" i="535"/>
  <c r="U50" i="535"/>
  <c r="S50" i="535"/>
  <c r="Q50" i="535"/>
  <c r="AR50" i="535"/>
  <c r="B50" i="535"/>
  <c r="AR74" i="535"/>
  <c r="T74" i="535"/>
  <c r="R74" i="535"/>
  <c r="Q74" i="535"/>
  <c r="U74" i="535"/>
  <c r="S74" i="535"/>
  <c r="B74" i="535"/>
  <c r="W91" i="531"/>
  <c r="AR104" i="535"/>
  <c r="U104" i="535"/>
  <c r="S104" i="535"/>
  <c r="B104" i="535"/>
  <c r="R104" i="535"/>
  <c r="T104" i="535"/>
  <c r="Q104" i="535"/>
  <c r="T102" i="535"/>
  <c r="AR102" i="535"/>
  <c r="S102" i="535"/>
  <c r="U102" i="535"/>
  <c r="Q102" i="535"/>
  <c r="R102" i="535"/>
  <c r="B102" i="535"/>
  <c r="B89" i="535"/>
  <c r="R89" i="535"/>
  <c r="AR89" i="535"/>
  <c r="U89" i="535"/>
  <c r="S89" i="535"/>
  <c r="T89" i="535"/>
  <c r="Q89" i="535"/>
  <c r="AR129" i="535"/>
  <c r="T129" i="535"/>
  <c r="B129" i="535"/>
  <c r="R129" i="535"/>
  <c r="S129" i="535"/>
  <c r="Q129" i="535"/>
  <c r="U129" i="535"/>
  <c r="B112" i="535"/>
  <c r="R112" i="535"/>
  <c r="AR112" i="535"/>
  <c r="S112" i="535"/>
  <c r="T112" i="535"/>
  <c r="Q112" i="535"/>
  <c r="U112" i="535"/>
  <c r="T54" i="535"/>
  <c r="U54" i="535"/>
  <c r="AR54" i="535"/>
  <c r="S54" i="535"/>
  <c r="Q54" i="535"/>
  <c r="R54" i="535"/>
  <c r="B54" i="535"/>
  <c r="S88" i="535"/>
  <c r="R88" i="535"/>
  <c r="AR88" i="535"/>
  <c r="B88" i="535"/>
  <c r="T88" i="535"/>
  <c r="U88" i="535"/>
  <c r="Q88" i="535"/>
  <c r="Q45" i="535"/>
  <c r="R45" i="535"/>
  <c r="T45" i="535"/>
  <c r="S45" i="535"/>
  <c r="U45" i="535"/>
  <c r="AR45" i="535"/>
  <c r="B45" i="535"/>
  <c r="T93" i="535"/>
  <c r="AR93" i="535"/>
  <c r="S93" i="535"/>
  <c r="R93" i="535"/>
  <c r="B93" i="535"/>
  <c r="Q93" i="535"/>
  <c r="U93" i="535"/>
  <c r="R84" i="535"/>
  <c r="AR84" i="535"/>
  <c r="T84" i="535"/>
  <c r="B84" i="535"/>
  <c r="U84" i="535"/>
  <c r="Q84" i="535"/>
  <c r="S84" i="535"/>
  <c r="T99" i="535"/>
  <c r="U99" i="535"/>
  <c r="B99" i="535"/>
  <c r="Q99" i="535"/>
  <c r="AR99" i="535"/>
  <c r="R99" i="535"/>
  <c r="S99" i="535"/>
  <c r="R43" i="535"/>
  <c r="U43" i="535"/>
  <c r="S43" i="535"/>
  <c r="AR43" i="535"/>
  <c r="Q43" i="535"/>
  <c r="T43" i="535"/>
  <c r="B43" i="535"/>
  <c r="R127" i="535"/>
  <c r="B127" i="535"/>
  <c r="S127" i="535"/>
  <c r="T127" i="535"/>
  <c r="Q127" i="535"/>
  <c r="U127" i="535"/>
  <c r="AR127" i="535"/>
  <c r="AR42" i="535"/>
  <c r="Q42" i="535"/>
  <c r="T42" i="535"/>
  <c r="R42" i="535"/>
  <c r="U42" i="535"/>
  <c r="S42" i="535"/>
  <c r="B42" i="535"/>
  <c r="R121" i="535"/>
  <c r="U121" i="535"/>
  <c r="S121" i="535"/>
  <c r="AR121" i="535"/>
  <c r="T121" i="535"/>
  <c r="Q121" i="535"/>
  <c r="B121" i="535"/>
  <c r="W73" i="531"/>
  <c r="S114" i="535"/>
  <c r="T114" i="535"/>
  <c r="B114" i="535"/>
  <c r="Q114" i="535"/>
  <c r="AR114" i="535"/>
  <c r="R114" i="535"/>
  <c r="U114" i="535"/>
  <c r="S107" i="535"/>
  <c r="Q107" i="535"/>
  <c r="R107" i="535"/>
  <c r="T107" i="535"/>
  <c r="AR107" i="535"/>
  <c r="B107" i="535"/>
  <c r="U107" i="535"/>
  <c r="Q73" i="535"/>
  <c r="U73" i="535"/>
  <c r="S73" i="535"/>
  <c r="AR73" i="535"/>
  <c r="R73" i="535"/>
  <c r="T73" i="535"/>
  <c r="B73" i="535"/>
  <c r="U49" i="535"/>
  <c r="S49" i="535"/>
  <c r="AR49" i="535"/>
  <c r="Q49" i="535"/>
  <c r="B49" i="535"/>
  <c r="T49" i="535"/>
  <c r="R49" i="535"/>
  <c r="S95" i="535"/>
  <c r="Q95" i="535"/>
  <c r="R95" i="535"/>
  <c r="T95" i="535"/>
  <c r="AR95" i="535"/>
  <c r="U95" i="535"/>
  <c r="B95" i="535"/>
  <c r="B78" i="535"/>
  <c r="Q78" i="535"/>
  <c r="S78" i="535"/>
  <c r="R78" i="535"/>
  <c r="U78" i="535"/>
  <c r="AR78" i="535"/>
  <c r="T78" i="535"/>
  <c r="U85" i="535"/>
  <c r="B85" i="535"/>
  <c r="T85" i="535"/>
  <c r="R85" i="535"/>
  <c r="Q85" i="535"/>
  <c r="AR85" i="535"/>
  <c r="S85" i="535"/>
  <c r="R60" i="535"/>
  <c r="T60" i="535"/>
  <c r="S60" i="535"/>
  <c r="B60" i="535"/>
  <c r="AR60" i="535"/>
  <c r="U60" i="535"/>
  <c r="Q60" i="535"/>
  <c r="R87" i="535"/>
  <c r="AR87" i="535"/>
  <c r="B87" i="535"/>
  <c r="Q87" i="535"/>
  <c r="S87" i="535"/>
  <c r="U87" i="535"/>
  <c r="T87" i="535"/>
  <c r="B80" i="535"/>
  <c r="R80" i="535"/>
  <c r="Q80" i="535"/>
  <c r="T80" i="535"/>
  <c r="AR80" i="535"/>
  <c r="S80" i="535"/>
  <c r="U80" i="535"/>
  <c r="R47" i="535"/>
  <c r="B47" i="535"/>
  <c r="AR47" i="535"/>
  <c r="S47" i="535"/>
  <c r="Q47" i="535"/>
  <c r="T47" i="535"/>
  <c r="U47" i="535"/>
  <c r="T82" i="531"/>
  <c r="W82" i="531" s="1"/>
  <c r="R56" i="535"/>
  <c r="S56" i="535"/>
  <c r="Q56" i="535"/>
  <c r="U56" i="535"/>
  <c r="B56" i="535"/>
  <c r="AR56" i="535"/>
  <c r="T56" i="535"/>
  <c r="S123" i="535"/>
  <c r="AR123" i="535"/>
  <c r="Q123" i="535"/>
  <c r="U123" i="535"/>
  <c r="T123" i="535"/>
  <c r="B123" i="535"/>
  <c r="R123" i="535"/>
  <c r="T100" i="535"/>
  <c r="S100" i="535"/>
  <c r="U100" i="535"/>
  <c r="R100" i="535"/>
  <c r="B100" i="535"/>
  <c r="Q100" i="535"/>
  <c r="AR100" i="535"/>
  <c r="T70" i="531"/>
  <c r="W70" i="531" s="1"/>
  <c r="T117" i="531"/>
  <c r="W117" i="531" s="1"/>
  <c r="W69" i="531"/>
  <c r="S51" i="535"/>
  <c r="T51" i="535"/>
  <c r="Q51" i="535"/>
  <c r="B51" i="535"/>
  <c r="R51" i="535"/>
  <c r="U51" i="535"/>
  <c r="AR51" i="535"/>
  <c r="T56" i="531"/>
  <c r="W56" i="531" s="1"/>
  <c r="S75" i="535"/>
  <c r="AR75" i="535"/>
  <c r="U75" i="535"/>
  <c r="B75" i="535"/>
  <c r="R75" i="535"/>
  <c r="T75" i="535"/>
  <c r="Q75" i="535"/>
  <c r="Q44" i="535"/>
  <c r="R44" i="535"/>
  <c r="U44" i="535"/>
  <c r="T44" i="535"/>
  <c r="B44" i="535"/>
  <c r="AR44" i="535"/>
  <c r="S44" i="535"/>
  <c r="AR77" i="535"/>
  <c r="S77" i="535"/>
  <c r="B77" i="535"/>
  <c r="T77" i="535"/>
  <c r="R77" i="535"/>
  <c r="Q77" i="535"/>
  <c r="U77" i="535"/>
  <c r="R55" i="535"/>
  <c r="U55" i="535"/>
  <c r="AR55" i="535"/>
  <c r="Q55" i="535"/>
  <c r="T55" i="535"/>
  <c r="B55" i="535"/>
  <c r="S55" i="535"/>
  <c r="S124" i="535"/>
  <c r="AR124" i="535"/>
  <c r="B124" i="535"/>
  <c r="Q124" i="535"/>
  <c r="R124" i="535"/>
  <c r="U124" i="535"/>
  <c r="T124" i="535"/>
  <c r="U71" i="535"/>
  <c r="B71" i="535"/>
  <c r="R71" i="535"/>
  <c r="T71" i="535"/>
  <c r="Q71" i="535"/>
  <c r="AR71" i="535"/>
  <c r="S71" i="535"/>
  <c r="T106" i="535"/>
  <c r="R106" i="535"/>
  <c r="Q106" i="535"/>
  <c r="S106" i="535"/>
  <c r="U106" i="535"/>
  <c r="B106" i="535"/>
  <c r="AR106" i="535"/>
  <c r="U113" i="535"/>
  <c r="B113" i="535"/>
  <c r="AR113" i="535"/>
  <c r="S113" i="535"/>
  <c r="Q113" i="535"/>
  <c r="R113" i="535"/>
  <c r="T113" i="535"/>
  <c r="S130" i="535"/>
  <c r="Q130" i="535"/>
  <c r="R130" i="535"/>
  <c r="B130" i="535"/>
  <c r="U130" i="535"/>
  <c r="AR130" i="535"/>
  <c r="T130" i="535"/>
  <c r="AR69" i="535"/>
  <c r="T69" i="535"/>
  <c r="S69" i="535"/>
  <c r="U69" i="535"/>
  <c r="B69" i="535"/>
  <c r="R69" i="535"/>
  <c r="Q69" i="535"/>
  <c r="R79" i="535"/>
  <c r="AR79" i="535"/>
  <c r="B79" i="535"/>
  <c r="U79" i="535"/>
  <c r="Q79" i="535"/>
  <c r="T79" i="535"/>
  <c r="S79" i="535"/>
  <c r="T52" i="535"/>
  <c r="U52" i="535"/>
  <c r="AR52" i="535"/>
  <c r="S52" i="535"/>
  <c r="Q52" i="535"/>
  <c r="R52" i="535"/>
  <c r="B52" i="535"/>
  <c r="B97" i="535"/>
  <c r="S97" i="535"/>
  <c r="U97" i="535"/>
  <c r="Q97" i="535"/>
  <c r="AR97" i="535"/>
  <c r="T97" i="535"/>
  <c r="R97" i="535"/>
  <c r="AR67" i="535"/>
  <c r="B67" i="535"/>
  <c r="Q67" i="535"/>
  <c r="U67" i="535"/>
  <c r="T67" i="535"/>
  <c r="S67" i="535"/>
  <c r="R67" i="535"/>
  <c r="U83" i="535"/>
  <c r="B83" i="535"/>
  <c r="AR83" i="535"/>
  <c r="T83" i="535"/>
  <c r="Q83" i="535"/>
  <c r="S83" i="535"/>
  <c r="R83" i="535"/>
  <c r="U103" i="535"/>
  <c r="B103" i="535"/>
  <c r="Q103" i="535"/>
  <c r="AR103" i="535"/>
  <c r="S103" i="535"/>
  <c r="R103" i="535"/>
  <c r="T103" i="535"/>
  <c r="AR115" i="535"/>
  <c r="Q115" i="535"/>
  <c r="T115" i="535"/>
  <c r="B115" i="535"/>
  <c r="U115" i="535"/>
  <c r="S115" i="535"/>
  <c r="R115" i="535"/>
  <c r="B57" i="535"/>
  <c r="R57" i="535"/>
  <c r="AR57" i="535"/>
  <c r="U57" i="535"/>
  <c r="Q57" i="535"/>
  <c r="T57" i="535"/>
  <c r="S57" i="535"/>
  <c r="AR92" i="535"/>
  <c r="B92" i="535"/>
  <c r="S92" i="535"/>
  <c r="R92" i="535"/>
  <c r="T92" i="535"/>
  <c r="Q92" i="535"/>
  <c r="U92" i="535"/>
  <c r="W76" i="531"/>
  <c r="T60" i="531"/>
  <c r="W60" i="531" s="1"/>
  <c r="Q98" i="535"/>
  <c r="AR98" i="535"/>
  <c r="U98" i="535"/>
  <c r="B98" i="535"/>
  <c r="T98" i="535"/>
  <c r="S98" i="535"/>
  <c r="R98" i="535"/>
  <c r="T54" i="531"/>
  <c r="W54" i="531" s="1"/>
  <c r="R41" i="535"/>
  <c r="T41" i="535"/>
  <c r="AR41" i="535"/>
  <c r="S41" i="535"/>
  <c r="U41" i="535"/>
  <c r="B41" i="535"/>
  <c r="Q41" i="535"/>
  <c r="AA35" i="475"/>
  <c r="W34" i="475"/>
  <c r="Y34" i="475" s="1"/>
  <c r="AA28" i="475" l="1"/>
  <c r="V35" i="475"/>
  <c r="W72" i="531"/>
  <c r="F38" i="528"/>
  <c r="B38" i="527"/>
  <c r="F40" i="528"/>
  <c r="B40" i="527"/>
  <c r="I40" i="527" s="1"/>
  <c r="AC40" i="527"/>
  <c r="N40" i="527"/>
  <c r="F36" i="528"/>
  <c r="B36" i="527"/>
  <c r="F34" i="528"/>
  <c r="B34" i="527"/>
  <c r="F39" i="528"/>
  <c r="B39" i="527"/>
  <c r="F35" i="528"/>
  <c r="B35" i="527"/>
  <c r="F37" i="528"/>
  <c r="B37" i="527"/>
  <c r="AB42" i="469"/>
  <c r="AC42" i="469"/>
  <c r="Y42" i="469"/>
  <c r="W42" i="469"/>
  <c r="B42" i="469"/>
  <c r="AB61" i="469"/>
  <c r="AC61" i="469"/>
  <c r="Y61" i="469"/>
  <c r="W61" i="469"/>
  <c r="B61" i="469"/>
  <c r="AB50" i="469"/>
  <c r="AC50" i="469"/>
  <c r="Y50" i="469"/>
  <c r="W50" i="469"/>
  <c r="B50" i="469"/>
  <c r="AB74" i="469"/>
  <c r="AC74" i="469"/>
  <c r="Y74" i="469"/>
  <c r="W74" i="469"/>
  <c r="B74" i="469"/>
  <c r="AB77" i="469"/>
  <c r="AC77" i="469"/>
  <c r="Y77" i="469"/>
  <c r="W77" i="469"/>
  <c r="B77" i="469"/>
  <c r="AC44" i="469"/>
  <c r="AB44" i="469"/>
  <c r="Y44" i="469"/>
  <c r="W44" i="469"/>
  <c r="B44" i="469"/>
  <c r="AB60" i="469"/>
  <c r="AC60" i="469"/>
  <c r="Y60" i="469"/>
  <c r="W60" i="469"/>
  <c r="B60" i="469"/>
  <c r="AB76" i="469"/>
  <c r="AC76" i="469"/>
  <c r="Y76" i="469"/>
  <c r="W76" i="469"/>
  <c r="B76" i="469"/>
  <c r="AB47" i="469"/>
  <c r="AC47" i="469"/>
  <c r="Y47" i="469"/>
  <c r="W47" i="469"/>
  <c r="B47" i="469"/>
  <c r="AB55" i="469"/>
  <c r="AC55" i="469"/>
  <c r="W55" i="469"/>
  <c r="Y55" i="469"/>
  <c r="B55" i="469"/>
  <c r="AB63" i="469"/>
  <c r="AC63" i="469"/>
  <c r="Y63" i="469"/>
  <c r="W63" i="469"/>
  <c r="B63" i="469"/>
  <c r="AB71" i="469"/>
  <c r="AC71" i="469"/>
  <c r="Y71" i="469"/>
  <c r="W71" i="469"/>
  <c r="B71" i="469"/>
  <c r="AB79" i="469"/>
  <c r="AC79" i="469"/>
  <c r="W79" i="469"/>
  <c r="Y79" i="469"/>
  <c r="B79" i="469"/>
  <c r="AC48" i="469"/>
  <c r="AB48" i="469"/>
  <c r="Y48" i="469"/>
  <c r="W48" i="469"/>
  <c r="B48" i="469"/>
  <c r="AC64" i="469"/>
  <c r="AB64" i="469"/>
  <c r="W64" i="469"/>
  <c r="Y64" i="469"/>
  <c r="B64" i="469"/>
  <c r="AB49" i="469"/>
  <c r="AC49" i="469"/>
  <c r="Y49" i="469"/>
  <c r="W49" i="469"/>
  <c r="B49" i="469"/>
  <c r="AC65" i="469"/>
  <c r="AB65" i="469"/>
  <c r="W65" i="469"/>
  <c r="Y65" i="469"/>
  <c r="B65" i="469"/>
  <c r="AB58" i="469"/>
  <c r="AC58" i="469"/>
  <c r="W58" i="469"/>
  <c r="Y58" i="469"/>
  <c r="B58" i="469"/>
  <c r="AB45" i="469"/>
  <c r="AC45" i="469"/>
  <c r="Y45" i="469"/>
  <c r="W45" i="469"/>
  <c r="B45" i="469"/>
  <c r="AB54" i="469"/>
  <c r="AC54" i="469"/>
  <c r="Y54" i="469"/>
  <c r="W54" i="469"/>
  <c r="B54" i="469"/>
  <c r="AB62" i="469"/>
  <c r="AC62" i="469"/>
  <c r="W62" i="469"/>
  <c r="Y62" i="469"/>
  <c r="B62" i="469"/>
  <c r="AB70" i="469"/>
  <c r="AC70" i="469"/>
  <c r="Y70" i="469"/>
  <c r="W70" i="469"/>
  <c r="B70" i="469"/>
  <c r="AB78" i="469"/>
  <c r="AC78" i="469"/>
  <c r="Y78" i="469"/>
  <c r="W78" i="469"/>
  <c r="B78" i="469"/>
  <c r="AC41" i="469"/>
  <c r="AB41" i="469"/>
  <c r="W41" i="469"/>
  <c r="Y41" i="469"/>
  <c r="B41" i="469"/>
  <c r="AC53" i="469"/>
  <c r="AB53" i="469"/>
  <c r="Y53" i="469"/>
  <c r="W53" i="469"/>
  <c r="B53" i="469"/>
  <c r="AB69" i="469"/>
  <c r="AC69" i="469"/>
  <c r="Y69" i="469"/>
  <c r="W69" i="469"/>
  <c r="B69" i="469"/>
  <c r="AB66" i="469"/>
  <c r="AC66" i="469"/>
  <c r="Y66" i="469"/>
  <c r="W66" i="469"/>
  <c r="B66" i="469"/>
  <c r="AB46" i="469"/>
  <c r="AC46" i="469"/>
  <c r="Y46" i="469"/>
  <c r="W46" i="469"/>
  <c r="B46" i="469"/>
  <c r="AC40" i="469"/>
  <c r="AB40" i="469"/>
  <c r="Y40" i="469"/>
  <c r="Z40" i="469" s="1"/>
  <c r="W40" i="469"/>
  <c r="B40" i="469"/>
  <c r="AB52" i="469"/>
  <c r="AC52" i="469"/>
  <c r="Y52" i="469"/>
  <c r="W52" i="469"/>
  <c r="B52" i="469"/>
  <c r="AB68" i="469"/>
  <c r="AC68" i="469"/>
  <c r="Y68" i="469"/>
  <c r="W68" i="469"/>
  <c r="B68" i="469"/>
  <c r="AC43" i="469"/>
  <c r="AB43" i="469"/>
  <c r="Y43" i="469"/>
  <c r="W43" i="469"/>
  <c r="B43" i="469"/>
  <c r="AB51" i="469"/>
  <c r="AC51" i="469"/>
  <c r="Y51" i="469"/>
  <c r="W51" i="469"/>
  <c r="B51" i="469"/>
  <c r="AC59" i="469"/>
  <c r="AB59" i="469"/>
  <c r="Y59" i="469"/>
  <c r="W59" i="469"/>
  <c r="B59" i="469"/>
  <c r="AC67" i="469"/>
  <c r="AB67" i="469"/>
  <c r="Y67" i="469"/>
  <c r="W67" i="469"/>
  <c r="B67" i="469"/>
  <c r="AC75" i="469"/>
  <c r="AB75" i="469"/>
  <c r="Y75" i="469"/>
  <c r="W75" i="469"/>
  <c r="B75" i="469"/>
  <c r="AB56" i="469"/>
  <c r="AC56" i="469"/>
  <c r="Y56" i="469"/>
  <c r="W56" i="469"/>
  <c r="B56" i="469"/>
  <c r="AB72" i="469"/>
  <c r="AC72" i="469"/>
  <c r="Y72" i="469"/>
  <c r="W72" i="469"/>
  <c r="B72" i="469"/>
  <c r="AC57" i="469"/>
  <c r="AB57" i="469"/>
  <c r="Y57" i="469"/>
  <c r="W57" i="469"/>
  <c r="B57" i="469"/>
  <c r="AC73" i="469"/>
  <c r="AB73" i="469"/>
  <c r="Y73" i="469"/>
  <c r="W73" i="469"/>
  <c r="B73" i="469"/>
  <c r="K39" i="528" l="1"/>
  <c r="N39" i="528"/>
  <c r="Q39" i="528"/>
  <c r="T39" i="528"/>
  <c r="W39" i="528"/>
  <c r="Q35" i="528"/>
  <c r="T35" i="528"/>
  <c r="W35" i="528"/>
  <c r="K35" i="528"/>
  <c r="N35" i="528"/>
  <c r="K40" i="528"/>
  <c r="N40" i="528"/>
  <c r="Q40" i="528"/>
  <c r="T40" i="528"/>
  <c r="W40" i="528"/>
  <c r="X40" i="528" s="1"/>
  <c r="G40" i="540" s="1"/>
  <c r="K38" i="528"/>
  <c r="N38" i="528"/>
  <c r="Q38" i="528"/>
  <c r="T38" i="528"/>
  <c r="W38" i="528"/>
  <c r="N37" i="528"/>
  <c r="Q37" i="528"/>
  <c r="T37" i="528"/>
  <c r="W37" i="528"/>
  <c r="K37" i="528"/>
  <c r="W34" i="528"/>
  <c r="T34" i="528"/>
  <c r="Q34" i="528"/>
  <c r="N34" i="528"/>
  <c r="K34" i="528"/>
  <c r="F37" i="540"/>
  <c r="F37" i="541" s="1"/>
  <c r="P37" i="528"/>
  <c r="M37" i="528"/>
  <c r="F38" i="540"/>
  <c r="M38" i="540" s="1"/>
  <c r="P38" i="528"/>
  <c r="M38" i="528"/>
  <c r="F34" i="540"/>
  <c r="N34" i="540" s="1"/>
  <c r="P34" i="528"/>
  <c r="M34" i="528"/>
  <c r="F35" i="540"/>
  <c r="B35" i="540" s="1"/>
  <c r="P35" i="528"/>
  <c r="M35" i="528"/>
  <c r="F39" i="540"/>
  <c r="B39" i="540" s="1"/>
  <c r="M39" i="528"/>
  <c r="P39" i="528"/>
  <c r="F40" i="540"/>
  <c r="N40" i="540" s="1"/>
  <c r="P40" i="528"/>
  <c r="M40" i="528"/>
  <c r="F36" i="540"/>
  <c r="N36" i="540" s="1"/>
  <c r="F38" i="541"/>
  <c r="W35" i="475"/>
  <c r="Y35" i="475" s="1"/>
  <c r="H40" i="370"/>
  <c r="B35" i="528"/>
  <c r="B34" i="528"/>
  <c r="H40" i="528"/>
  <c r="B32" i="527"/>
  <c r="B36" i="528"/>
  <c r="J40" i="528"/>
  <c r="B40" i="528"/>
  <c r="I40" i="528"/>
  <c r="AC40" i="528"/>
  <c r="S40" i="528"/>
  <c r="V40" i="528"/>
  <c r="F33" i="528"/>
  <c r="B33" i="527"/>
  <c r="B37" i="528"/>
  <c r="B39" i="528"/>
  <c r="B38" i="528"/>
  <c r="B37" i="540" l="1"/>
  <c r="F35" i="541"/>
  <c r="N39" i="540"/>
  <c r="N35" i="540"/>
  <c r="M35" i="540"/>
  <c r="M37" i="540"/>
  <c r="F39" i="541"/>
  <c r="B39" i="541" s="1"/>
  <c r="M39" i="540"/>
  <c r="N37" i="540"/>
  <c r="F36" i="541"/>
  <c r="B36" i="541" s="1"/>
  <c r="K40" i="540"/>
  <c r="G40" i="541" s="1"/>
  <c r="M34" i="540"/>
  <c r="B34" i="540"/>
  <c r="M36" i="540"/>
  <c r="O36" i="540" s="1"/>
  <c r="P40" i="540"/>
  <c r="M40" i="540"/>
  <c r="B36" i="540"/>
  <c r="B40" i="540"/>
  <c r="J40" i="540"/>
  <c r="F40" i="541"/>
  <c r="M40" i="541" s="1"/>
  <c r="F34" i="541"/>
  <c r="F34" i="531" s="1"/>
  <c r="N38" i="540"/>
  <c r="F33" i="540"/>
  <c r="N33" i="540" s="1"/>
  <c r="I40" i="540"/>
  <c r="K40" i="532" s="1"/>
  <c r="K40" i="535" s="1"/>
  <c r="B38" i="540"/>
  <c r="O40" i="540"/>
  <c r="O34" i="540"/>
  <c r="O37" i="540"/>
  <c r="O38" i="540"/>
  <c r="O35" i="540"/>
  <c r="F37" i="531"/>
  <c r="M37" i="541"/>
  <c r="B37" i="541"/>
  <c r="L37" i="541"/>
  <c r="F38" i="531"/>
  <c r="M38" i="541"/>
  <c r="B38" i="541"/>
  <c r="L38" i="541"/>
  <c r="F35" i="531"/>
  <c r="B35" i="541"/>
  <c r="M35" i="541"/>
  <c r="L35" i="541"/>
  <c r="O39" i="540"/>
  <c r="J40" i="532"/>
  <c r="J40" i="535" s="1"/>
  <c r="I40" i="535"/>
  <c r="B33" i="528"/>
  <c r="B32" i="528"/>
  <c r="L40" i="528"/>
  <c r="O40" i="528" s="1"/>
  <c r="R40" i="528" s="1"/>
  <c r="U40" i="528" s="1"/>
  <c r="Y37" i="531" l="1"/>
  <c r="M37" i="531"/>
  <c r="P37" i="531"/>
  <c r="S37" i="531"/>
  <c r="V37" i="531"/>
  <c r="M35" i="531"/>
  <c r="P35" i="531"/>
  <c r="S35" i="531"/>
  <c r="V35" i="531"/>
  <c r="Y35" i="531"/>
  <c r="V38" i="531"/>
  <c r="Y38" i="531"/>
  <c r="M38" i="531"/>
  <c r="P38" i="531"/>
  <c r="S38" i="531"/>
  <c r="Y34" i="531"/>
  <c r="V34" i="531"/>
  <c r="S34" i="531"/>
  <c r="P34" i="531"/>
  <c r="M34" i="531"/>
  <c r="I40" i="541"/>
  <c r="M39" i="541"/>
  <c r="N39" i="541" s="1"/>
  <c r="B40" i="541"/>
  <c r="O40" i="541"/>
  <c r="L39" i="541"/>
  <c r="L40" i="541"/>
  <c r="F39" i="531"/>
  <c r="J40" i="541"/>
  <c r="J40" i="531" s="1"/>
  <c r="L34" i="541"/>
  <c r="B34" i="541"/>
  <c r="M34" i="541"/>
  <c r="F40" i="531"/>
  <c r="N40" i="541"/>
  <c r="L36" i="541"/>
  <c r="M36" i="541"/>
  <c r="F36" i="531"/>
  <c r="B36" i="531" s="1"/>
  <c r="F33" i="541"/>
  <c r="F33" i="531" s="1"/>
  <c r="U35" i="531"/>
  <c r="X35" i="531"/>
  <c r="O35" i="531"/>
  <c r="R35" i="531"/>
  <c r="L35" i="531"/>
  <c r="X38" i="531"/>
  <c r="U38" i="531"/>
  <c r="L38" i="531"/>
  <c r="R38" i="531"/>
  <c r="O38" i="531"/>
  <c r="U37" i="531"/>
  <c r="R37" i="531"/>
  <c r="L37" i="531"/>
  <c r="X37" i="531"/>
  <c r="O37" i="531"/>
  <c r="M33" i="540"/>
  <c r="O33" i="540" s="1"/>
  <c r="X34" i="531"/>
  <c r="O34" i="531"/>
  <c r="R34" i="531"/>
  <c r="U34" i="531"/>
  <c r="L34" i="531"/>
  <c r="B33" i="540"/>
  <c r="L39" i="531"/>
  <c r="R39" i="531"/>
  <c r="U39" i="531"/>
  <c r="N37" i="541"/>
  <c r="N38" i="541"/>
  <c r="N34" i="541"/>
  <c r="N35" i="541"/>
  <c r="B35" i="531"/>
  <c r="G35" i="531"/>
  <c r="G34" i="531"/>
  <c r="B34" i="531"/>
  <c r="G38" i="531"/>
  <c r="B38" i="531"/>
  <c r="G37" i="531"/>
  <c r="B37" i="531"/>
  <c r="H40" i="531" l="1"/>
  <c r="P40" i="531"/>
  <c r="S40" i="531"/>
  <c r="V40" i="531"/>
  <c r="Y40" i="531"/>
  <c r="Z40" i="531" s="1"/>
  <c r="M40" i="527" s="1"/>
  <c r="M40" i="531"/>
  <c r="B39" i="531"/>
  <c r="S39" i="531"/>
  <c r="V39" i="531"/>
  <c r="Y39" i="531"/>
  <c r="M39" i="531"/>
  <c r="P39" i="531"/>
  <c r="M40" i="532"/>
  <c r="M40" i="535" s="1"/>
  <c r="O39" i="531"/>
  <c r="G39" i="531"/>
  <c r="X39" i="531"/>
  <c r="B40" i="531"/>
  <c r="I40" i="531"/>
  <c r="AA40" i="531" s="1"/>
  <c r="G40" i="531"/>
  <c r="O40" i="531"/>
  <c r="R40" i="531"/>
  <c r="X40" i="531"/>
  <c r="K40" i="531"/>
  <c r="U40" i="531"/>
  <c r="L40" i="531"/>
  <c r="G36" i="531"/>
  <c r="N36" i="541"/>
  <c r="B33" i="541"/>
  <c r="M33" i="541"/>
  <c r="L33" i="541"/>
  <c r="H36" i="532"/>
  <c r="H36" i="535" s="1"/>
  <c r="B36" i="532"/>
  <c r="H39" i="532"/>
  <c r="H39" i="535" s="1"/>
  <c r="B39" i="532"/>
  <c r="B33" i="531"/>
  <c r="G33" i="531"/>
  <c r="B35" i="532"/>
  <c r="H35" i="532"/>
  <c r="H35" i="535" s="1"/>
  <c r="H40" i="532"/>
  <c r="H40" i="535" s="1"/>
  <c r="B40" i="532"/>
  <c r="H37" i="532"/>
  <c r="H37" i="535" s="1"/>
  <c r="B37" i="532"/>
  <c r="B38" i="532"/>
  <c r="H38" i="532"/>
  <c r="H38" i="535" s="1"/>
  <c r="B34" i="532"/>
  <c r="H34" i="532"/>
  <c r="H34" i="535" s="1"/>
  <c r="G32" i="531"/>
  <c r="B32" i="531"/>
  <c r="AC32" i="469"/>
  <c r="AB32" i="469"/>
  <c r="B32" i="469"/>
  <c r="N40" i="532" l="1"/>
  <c r="N40" i="535" s="1"/>
  <c r="N40" i="531"/>
  <c r="Q40" i="531" s="1"/>
  <c r="T40" i="531" s="1"/>
  <c r="N33" i="541"/>
  <c r="L40" i="532"/>
  <c r="L40" i="535" s="1"/>
  <c r="L36" i="532"/>
  <c r="L36" i="535" s="1"/>
  <c r="L38" i="532"/>
  <c r="L38" i="535" s="1"/>
  <c r="L37" i="532"/>
  <c r="L37" i="535" s="1"/>
  <c r="L39" i="532"/>
  <c r="L39" i="535" s="1"/>
  <c r="L34" i="532"/>
  <c r="L34" i="535" s="1"/>
  <c r="L35" i="532"/>
  <c r="L35" i="535" s="1"/>
  <c r="B38" i="535"/>
  <c r="AR38" i="535"/>
  <c r="B40" i="535"/>
  <c r="R40" i="535"/>
  <c r="T40" i="535" s="1"/>
  <c r="Q40" i="535"/>
  <c r="S40" i="535" s="1"/>
  <c r="AR40" i="535"/>
  <c r="U40" i="535"/>
  <c r="B35" i="535"/>
  <c r="AR35" i="535"/>
  <c r="H33" i="532"/>
  <c r="H33" i="535" s="1"/>
  <c r="B33" i="532"/>
  <c r="H32" i="532"/>
  <c r="H32" i="535" s="1"/>
  <c r="B32" i="532"/>
  <c r="B34" i="535"/>
  <c r="AR34" i="535"/>
  <c r="B37" i="535"/>
  <c r="AR37" i="535"/>
  <c r="AR39" i="535"/>
  <c r="B39" i="535"/>
  <c r="AR36" i="535"/>
  <c r="B36" i="535"/>
  <c r="AB33" i="469"/>
  <c r="AC33" i="469"/>
  <c r="B33" i="469"/>
  <c r="W40" i="531" l="1"/>
  <c r="L33" i="532"/>
  <c r="L33" i="535" s="1"/>
  <c r="L32" i="532"/>
  <c r="L32" i="535" s="1"/>
  <c r="B33" i="535"/>
  <c r="AR33" i="535"/>
  <c r="AR32" i="535"/>
  <c r="B32" i="535"/>
  <c r="AC34" i="469" l="1"/>
  <c r="B34" i="469"/>
  <c r="AB34" i="469"/>
  <c r="B36" i="469" l="1"/>
  <c r="AB36" i="469"/>
  <c r="AC36" i="469"/>
  <c r="AB35" i="469"/>
  <c r="AC35" i="469"/>
  <c r="B35" i="469"/>
  <c r="AB37" i="469" l="1"/>
  <c r="AC37" i="469"/>
  <c r="B37" i="469"/>
  <c r="B38" i="469" l="1"/>
  <c r="AB38" i="469"/>
  <c r="AC38" i="469"/>
  <c r="AB39" i="469" l="1"/>
  <c r="AC39" i="469"/>
  <c r="B39" i="469"/>
  <c r="AB80" i="469" l="1"/>
  <c r="Y80" i="469"/>
  <c r="AC80" i="469"/>
  <c r="W80" i="469"/>
  <c r="B80" i="469"/>
  <c r="W81" i="469" l="1"/>
  <c r="AB81" i="469"/>
  <c r="Y81" i="469"/>
  <c r="AC81" i="469"/>
  <c r="B81" i="469"/>
  <c r="Y82" i="469" l="1"/>
  <c r="AC82" i="469"/>
  <c r="W82" i="469"/>
  <c r="B82" i="469"/>
  <c r="AB82" i="469"/>
  <c r="Y83" i="469" l="1"/>
  <c r="AB83" i="469"/>
  <c r="B83" i="469"/>
  <c r="W83" i="469"/>
  <c r="AC83" i="469"/>
  <c r="AB84" i="469" l="1"/>
  <c r="AC84" i="469"/>
  <c r="W84" i="469"/>
  <c r="B84" i="469"/>
  <c r="Y84" i="469"/>
  <c r="AC85" i="469" l="1"/>
  <c r="B85" i="469"/>
  <c r="Y85" i="469"/>
  <c r="AB85" i="469"/>
  <c r="W85" i="469"/>
  <c r="Y86" i="469" l="1"/>
  <c r="B86" i="469"/>
  <c r="W86" i="469"/>
  <c r="AB86" i="469"/>
  <c r="AC86" i="469"/>
  <c r="AC87" i="469" l="1"/>
  <c r="Y87" i="469"/>
  <c r="B87" i="469"/>
  <c r="W87" i="469"/>
  <c r="AB87" i="469"/>
  <c r="W88" i="469" l="1"/>
  <c r="AC88" i="469"/>
  <c r="B88" i="469"/>
  <c r="Y88" i="469"/>
  <c r="AB88" i="469"/>
  <c r="B89" i="469" l="1"/>
  <c r="W89" i="469"/>
  <c r="AB89" i="469"/>
  <c r="Y89" i="469"/>
  <c r="AC89" i="469"/>
  <c r="AC90" i="469" l="1"/>
  <c r="AB90" i="469"/>
  <c r="Y90" i="469"/>
  <c r="B90" i="469"/>
  <c r="W90" i="469"/>
  <c r="Y91" i="469" l="1"/>
  <c r="B91" i="469"/>
  <c r="AB91" i="469"/>
  <c r="W91" i="469"/>
  <c r="AC91" i="469"/>
  <c r="AB92" i="469" l="1"/>
  <c r="AC92" i="469"/>
  <c r="W92" i="469"/>
  <c r="Y92" i="469"/>
  <c r="B92" i="469"/>
  <c r="B93" i="469" l="1"/>
  <c r="AC93" i="469"/>
  <c r="AB93" i="469"/>
  <c r="Y93" i="469"/>
  <c r="W93" i="469"/>
  <c r="AB94" i="469" l="1"/>
  <c r="Y94" i="469"/>
  <c r="AC94" i="469"/>
  <c r="W94" i="469"/>
  <c r="B94" i="469"/>
  <c r="AC95" i="469" l="1"/>
  <c r="W95" i="469"/>
  <c r="B95" i="469"/>
  <c r="AB95" i="469"/>
  <c r="Y95" i="469"/>
  <c r="AC96" i="469" l="1"/>
  <c r="W96" i="469"/>
  <c r="B96" i="469"/>
  <c r="AB96" i="469"/>
  <c r="Y96" i="469"/>
  <c r="AC97" i="469" l="1"/>
  <c r="W97" i="469"/>
  <c r="B97" i="469"/>
  <c r="AB97" i="469"/>
  <c r="Y97" i="469"/>
  <c r="AC98" i="469" l="1"/>
  <c r="W98" i="469"/>
  <c r="B98" i="469"/>
  <c r="AB98" i="469"/>
  <c r="Y98" i="469"/>
  <c r="B101" i="469"/>
  <c r="AB101" i="469"/>
  <c r="AC101" i="469"/>
  <c r="Y101" i="469"/>
  <c r="W101" i="469"/>
  <c r="AC99" i="469" l="1"/>
  <c r="Y99" i="469"/>
  <c r="W99" i="469"/>
  <c r="B99" i="469"/>
  <c r="AB99" i="469"/>
  <c r="B102" i="469"/>
  <c r="AB102" i="469"/>
  <c r="AC102" i="469"/>
  <c r="Y102" i="469"/>
  <c r="W102" i="469"/>
  <c r="Y100" i="469" l="1"/>
  <c r="B100" i="469"/>
  <c r="AB100" i="469"/>
  <c r="AC100" i="469"/>
  <c r="W100" i="469"/>
  <c r="B103" i="469"/>
  <c r="AB103" i="469"/>
  <c r="AC103" i="469"/>
  <c r="Y103" i="469"/>
  <c r="W103" i="469"/>
  <c r="B104" i="469" l="1"/>
  <c r="AB104" i="469"/>
  <c r="AC104" i="469"/>
  <c r="Y104" i="469"/>
  <c r="W104" i="469"/>
  <c r="B105" i="469" l="1"/>
  <c r="AB105" i="469"/>
  <c r="AC105" i="469"/>
  <c r="W105" i="469"/>
  <c r="Y105" i="469"/>
  <c r="B106" i="469" l="1"/>
  <c r="AB106" i="469"/>
  <c r="AC106" i="469"/>
  <c r="Y106" i="469"/>
  <c r="W106" i="469"/>
  <c r="B107" i="469" l="1"/>
  <c r="AB107" i="469"/>
  <c r="AC107" i="469"/>
  <c r="W107" i="469"/>
  <c r="Y107" i="469"/>
  <c r="B108" i="469" l="1"/>
  <c r="AB108" i="469"/>
  <c r="AC108" i="469"/>
  <c r="Y108" i="469"/>
  <c r="W108" i="469"/>
  <c r="B109" i="469" l="1"/>
  <c r="AB109" i="469"/>
  <c r="AC109" i="469"/>
  <c r="Y109" i="469"/>
  <c r="W109" i="469"/>
  <c r="B110" i="469" l="1"/>
  <c r="AB110" i="469"/>
  <c r="AC110" i="469"/>
  <c r="Y110" i="469"/>
  <c r="W110" i="469"/>
  <c r="B111" i="469" l="1"/>
  <c r="AB111" i="469"/>
  <c r="AC111" i="469"/>
  <c r="Y111" i="469"/>
  <c r="W111" i="469"/>
  <c r="B112" i="469" l="1"/>
  <c r="AB112" i="469"/>
  <c r="AC112" i="469"/>
  <c r="Y112" i="469"/>
  <c r="W112" i="469"/>
  <c r="B113" i="469" l="1"/>
  <c r="AB113" i="469"/>
  <c r="AC113" i="469"/>
  <c r="W113" i="469"/>
  <c r="Y113" i="469"/>
  <c r="B114" i="469" l="1"/>
  <c r="AB114" i="469"/>
  <c r="AC114" i="469"/>
  <c r="W114" i="469"/>
  <c r="Y114" i="469"/>
  <c r="B115" i="469" l="1"/>
  <c r="AB115" i="469"/>
  <c r="AC115" i="469"/>
  <c r="Y115" i="469"/>
  <c r="W115" i="469"/>
  <c r="B116" i="469" l="1"/>
  <c r="AB116" i="469"/>
  <c r="AC116" i="469"/>
  <c r="Y116" i="469"/>
  <c r="W116" i="469"/>
  <c r="B117" i="469" l="1"/>
  <c r="AB117" i="469"/>
  <c r="AC117" i="469"/>
  <c r="Y117" i="469"/>
  <c r="W117" i="469"/>
  <c r="B118" i="469" l="1"/>
  <c r="AB118" i="469"/>
  <c r="AC118" i="469"/>
  <c r="Y118" i="469"/>
  <c r="W118" i="469"/>
  <c r="B119" i="469" l="1"/>
  <c r="AB119" i="469"/>
  <c r="AC119" i="469"/>
  <c r="Y119" i="469"/>
  <c r="W119" i="469"/>
  <c r="B120" i="469" l="1"/>
  <c r="AB120" i="469"/>
  <c r="AC120" i="469"/>
  <c r="Y120" i="469"/>
  <c r="W120" i="469"/>
  <c r="B121" i="469" l="1"/>
  <c r="AB121" i="469"/>
  <c r="AC121" i="469"/>
  <c r="Y121" i="469"/>
  <c r="W121" i="469"/>
  <c r="B122" i="469" l="1"/>
  <c r="AB122" i="469"/>
  <c r="AC122" i="469"/>
  <c r="W122" i="469"/>
  <c r="Y122" i="469"/>
  <c r="B123" i="469" l="1"/>
  <c r="AB123" i="469"/>
  <c r="AC123" i="469"/>
  <c r="Y123" i="469"/>
  <c r="W123" i="469"/>
  <c r="B124" i="469" l="1"/>
  <c r="AB124" i="469"/>
  <c r="AC124" i="469"/>
  <c r="Y124" i="469"/>
  <c r="W124" i="469"/>
  <c r="B125" i="469" l="1"/>
  <c r="AB125" i="469"/>
  <c r="AC125" i="469"/>
  <c r="W125" i="469"/>
  <c r="Y125" i="469"/>
  <c r="B126" i="469" l="1"/>
  <c r="AB126" i="469"/>
  <c r="AC126" i="469"/>
  <c r="W126" i="469"/>
  <c r="Y126" i="469"/>
  <c r="B127" i="469" l="1"/>
  <c r="AB127" i="469"/>
  <c r="AC127" i="469"/>
  <c r="Y127" i="469"/>
  <c r="W127" i="469"/>
  <c r="B128" i="469" l="1"/>
  <c r="AB128" i="469"/>
  <c r="AC128" i="469"/>
  <c r="Y128" i="469"/>
  <c r="W128" i="469"/>
  <c r="B129" i="469" l="1"/>
  <c r="AB129" i="469"/>
  <c r="AC129" i="469"/>
  <c r="Y129" i="469"/>
  <c r="W129" i="469"/>
  <c r="AB130" i="469" l="1"/>
  <c r="AC130" i="469"/>
  <c r="W130" i="469"/>
  <c r="Y130" i="469"/>
  <c r="B130" i="469"/>
  <c r="Z26" i="477" l="1"/>
  <c r="Z27" i="477"/>
  <c r="X27" i="477"/>
  <c r="X26" i="477"/>
  <c r="C31" i="528" l="1"/>
  <c r="C31" i="540" s="1"/>
  <c r="C31" i="541" s="1"/>
  <c r="E31" i="538"/>
  <c r="D31" i="522"/>
  <c r="D31" i="370"/>
  <c r="E31" i="531"/>
  <c r="E31" i="527"/>
  <c r="C31" i="522"/>
  <c r="D31" i="531"/>
  <c r="E31" i="528"/>
  <c r="E31" i="540" s="1"/>
  <c r="E31" i="541" s="1"/>
  <c r="D31" i="527"/>
  <c r="C31" i="538"/>
  <c r="C31" i="531"/>
  <c r="D31" i="528"/>
  <c r="D31" i="540" s="1"/>
  <c r="D31" i="541" s="1"/>
  <c r="C31" i="527"/>
  <c r="E31" i="522"/>
  <c r="E31" i="370"/>
  <c r="D31" i="538"/>
  <c r="C31" i="370"/>
  <c r="F31" i="472"/>
  <c r="U31" i="472" s="1"/>
  <c r="F31" i="474"/>
  <c r="U31" i="474" s="1"/>
  <c r="F31" i="475"/>
  <c r="F31" i="469"/>
  <c r="E31" i="473"/>
  <c r="E31" i="472"/>
  <c r="E31" i="474"/>
  <c r="E31" i="475"/>
  <c r="E31" i="469"/>
  <c r="D31" i="473"/>
  <c r="D31" i="472"/>
  <c r="D31" i="474"/>
  <c r="D31" i="475"/>
  <c r="D31" i="469"/>
  <c r="C31" i="473"/>
  <c r="C31" i="472"/>
  <c r="C31" i="474"/>
  <c r="C31" i="475"/>
  <c r="C31" i="469"/>
  <c r="F31" i="473"/>
  <c r="F31" i="538"/>
  <c r="F31" i="522"/>
  <c r="F31" i="527"/>
  <c r="AH28" i="477"/>
  <c r="AG27" i="477"/>
  <c r="BF31" i="473" l="1"/>
  <c r="BG31" i="473"/>
  <c r="G31" i="475"/>
  <c r="U31" i="475" s="1"/>
  <c r="I31" i="522"/>
  <c r="G31" i="527" s="1"/>
  <c r="B31" i="538"/>
  <c r="H31" i="527"/>
  <c r="F31" i="528"/>
  <c r="AF24" i="477"/>
  <c r="AF26" i="477"/>
  <c r="AF27" i="477"/>
  <c r="F31" i="370"/>
  <c r="F31" i="540" l="1"/>
  <c r="B31" i="540" s="1"/>
  <c r="B31" i="370"/>
  <c r="G31" i="469"/>
  <c r="BA31" i="474"/>
  <c r="BB31" i="474"/>
  <c r="BC31" i="474"/>
  <c r="BD31" i="474"/>
  <c r="V31" i="472"/>
  <c r="BH31" i="472"/>
  <c r="BE31" i="469"/>
  <c r="AC31" i="473"/>
  <c r="BB31" i="473"/>
  <c r="BC31" i="473"/>
  <c r="BD31" i="473"/>
  <c r="BE31" i="473"/>
  <c r="B31" i="522"/>
  <c r="BE31" i="522"/>
  <c r="BF31" i="522"/>
  <c r="I131" i="522"/>
  <c r="BA31" i="475"/>
  <c r="B31" i="475"/>
  <c r="F26" i="475"/>
  <c r="AB31" i="475"/>
  <c r="AC31" i="475"/>
  <c r="BB31" i="475"/>
  <c r="F26" i="474"/>
  <c r="BF31" i="472"/>
  <c r="BJ31" i="472"/>
  <c r="BD31" i="472"/>
  <c r="B31" i="472"/>
  <c r="BB31" i="472"/>
  <c r="F26" i="472"/>
  <c r="H31" i="472"/>
  <c r="H26" i="472" s="1"/>
  <c r="B31" i="473"/>
  <c r="BG31" i="472"/>
  <c r="BI31" i="472"/>
  <c r="AB31" i="472"/>
  <c r="BA31" i="472"/>
  <c r="BC31" i="472"/>
  <c r="BE31" i="472"/>
  <c r="AC31" i="472"/>
  <c r="AD31" i="473"/>
  <c r="F26" i="473"/>
  <c r="F26" i="469"/>
  <c r="AC31" i="469"/>
  <c r="BA31" i="469"/>
  <c r="BB31" i="469"/>
  <c r="BF31" i="469"/>
  <c r="AB31" i="469"/>
  <c r="BG31" i="469"/>
  <c r="BD31" i="469"/>
  <c r="BJ31" i="469"/>
  <c r="B31" i="469"/>
  <c r="BC31" i="469"/>
  <c r="BI31" i="469"/>
  <c r="BH31" i="469"/>
  <c r="H27" i="474"/>
  <c r="AC31" i="474"/>
  <c r="B31" i="474"/>
  <c r="AB31" i="474"/>
  <c r="P26" i="475"/>
  <c r="P27" i="475"/>
  <c r="P131" i="475"/>
  <c r="P28" i="475"/>
  <c r="N31" i="540" l="1"/>
  <c r="F31" i="541"/>
  <c r="M31" i="541" s="1"/>
  <c r="M31" i="540"/>
  <c r="U37" i="469"/>
  <c r="V37" i="469" s="1"/>
  <c r="W37" i="469" s="1"/>
  <c r="Y37" i="469" s="1"/>
  <c r="U31" i="469"/>
  <c r="V31" i="469" s="1"/>
  <c r="W31" i="469" s="1"/>
  <c r="Y31" i="469" s="1"/>
  <c r="U34" i="469"/>
  <c r="U32" i="469"/>
  <c r="F31" i="531"/>
  <c r="U35" i="469"/>
  <c r="U33" i="469"/>
  <c r="U38" i="469"/>
  <c r="U36" i="469"/>
  <c r="U39" i="469"/>
  <c r="W31" i="472"/>
  <c r="Y31" i="472" s="1"/>
  <c r="Z37" i="472" s="1"/>
  <c r="J37" i="370" s="1"/>
  <c r="V26" i="472"/>
  <c r="V131" i="472"/>
  <c r="V27" i="472"/>
  <c r="V28" i="472"/>
  <c r="V31" i="475"/>
  <c r="W31" i="475" s="1"/>
  <c r="U28" i="475"/>
  <c r="U26" i="475"/>
  <c r="U131" i="474"/>
  <c r="V31" i="474"/>
  <c r="V131" i="474" s="1"/>
  <c r="G131" i="475"/>
  <c r="G26" i="475"/>
  <c r="AK2" i="475"/>
  <c r="AG2" i="475"/>
  <c r="AJ2" i="475"/>
  <c r="AF2" i="475"/>
  <c r="G28" i="475"/>
  <c r="AI2" i="475"/>
  <c r="AE2" i="475"/>
  <c r="G27" i="475"/>
  <c r="AH2" i="475"/>
  <c r="AM2" i="475"/>
  <c r="G131" i="469"/>
  <c r="G28" i="469"/>
  <c r="AK2" i="469"/>
  <c r="AG2" i="469"/>
  <c r="G26" i="469"/>
  <c r="AH2" i="469"/>
  <c r="AJ2" i="469"/>
  <c r="AF2" i="469"/>
  <c r="AI2" i="469"/>
  <c r="AE2" i="469"/>
  <c r="G27" i="469"/>
  <c r="AM2" i="469"/>
  <c r="AE31" i="473"/>
  <c r="AB31" i="473" s="1"/>
  <c r="AD3" i="473"/>
  <c r="H27" i="472"/>
  <c r="H28" i="472"/>
  <c r="H131" i="472"/>
  <c r="H131" i="473"/>
  <c r="AJ2" i="473"/>
  <c r="H28" i="473"/>
  <c r="U27" i="475"/>
  <c r="U131" i="475"/>
  <c r="AF2" i="473"/>
  <c r="AG2" i="473"/>
  <c r="AL2" i="473"/>
  <c r="H27" i="473"/>
  <c r="H26" i="473"/>
  <c r="AK2" i="473"/>
  <c r="AN2" i="473"/>
  <c r="AI2" i="473"/>
  <c r="AH2" i="473"/>
  <c r="U131" i="472"/>
  <c r="U26" i="472"/>
  <c r="U27" i="472"/>
  <c r="U28" i="472"/>
  <c r="H26" i="474"/>
  <c r="U28" i="474"/>
  <c r="H28" i="474"/>
  <c r="U26" i="474"/>
  <c r="U27" i="474"/>
  <c r="L31" i="541" l="1"/>
  <c r="B31" i="541"/>
  <c r="O31" i="540"/>
  <c r="K31" i="473"/>
  <c r="I31" i="473"/>
  <c r="P31" i="473"/>
  <c r="Z35" i="472"/>
  <c r="J35" i="370" s="1"/>
  <c r="AN35" i="370" s="1"/>
  <c r="N31" i="541"/>
  <c r="W31" i="474"/>
  <c r="W27" i="474" s="1"/>
  <c r="Z38" i="472"/>
  <c r="J38" i="370" s="1"/>
  <c r="Z39" i="472"/>
  <c r="J39" i="370" s="1"/>
  <c r="Y26" i="472"/>
  <c r="Z36" i="472"/>
  <c r="J36" i="370" s="1"/>
  <c r="V36" i="469"/>
  <c r="W36" i="469" s="1"/>
  <c r="Y36" i="469" s="1"/>
  <c r="V38" i="469"/>
  <c r="W38" i="469" s="1"/>
  <c r="Y38" i="469" s="1"/>
  <c r="V39" i="469"/>
  <c r="W39" i="469" s="1"/>
  <c r="Y39" i="469" s="1"/>
  <c r="U26" i="469"/>
  <c r="V26" i="475"/>
  <c r="V27" i="475"/>
  <c r="V131" i="475"/>
  <c r="V28" i="475"/>
  <c r="U28" i="469"/>
  <c r="U27" i="469"/>
  <c r="U131" i="469"/>
  <c r="V26" i="474"/>
  <c r="V28" i="474"/>
  <c r="V27" i="474"/>
  <c r="W131" i="472"/>
  <c r="Y28" i="472"/>
  <c r="Y27" i="472"/>
  <c r="Z34" i="472"/>
  <c r="J34" i="370" s="1"/>
  <c r="W26" i="472"/>
  <c r="Z31" i="472"/>
  <c r="J31" i="370" s="1"/>
  <c r="Z33" i="472"/>
  <c r="J33" i="370" s="1"/>
  <c r="W27" i="472"/>
  <c r="Z32" i="472"/>
  <c r="J32" i="370" s="1"/>
  <c r="Y131" i="472"/>
  <c r="W28" i="472"/>
  <c r="AB28" i="473"/>
  <c r="V32" i="469"/>
  <c r="W32" i="469" s="1"/>
  <c r="V33" i="469"/>
  <c r="W33" i="469" s="1"/>
  <c r="Y33" i="469" s="1"/>
  <c r="V35" i="469"/>
  <c r="W35" i="469" s="1"/>
  <c r="Y35" i="469" s="1"/>
  <c r="V34" i="469"/>
  <c r="W34" i="469" s="1"/>
  <c r="Y34" i="469" s="1"/>
  <c r="Y31" i="475"/>
  <c r="Z37" i="475" s="1"/>
  <c r="L37" i="370" s="1"/>
  <c r="AP37" i="370" s="1"/>
  <c r="W27" i="475"/>
  <c r="W131" i="475"/>
  <c r="W28" i="475"/>
  <c r="W26" i="475"/>
  <c r="Y31" i="474" l="1"/>
  <c r="M31" i="473"/>
  <c r="N31" i="473" s="1"/>
  <c r="Z37" i="474"/>
  <c r="K37" i="370" s="1"/>
  <c r="AO37" i="370" s="1"/>
  <c r="Z31" i="474"/>
  <c r="K31" i="370" s="1"/>
  <c r="W26" i="474"/>
  <c r="W28" i="474"/>
  <c r="W131" i="474"/>
  <c r="Z33" i="474"/>
  <c r="K33" i="370" s="1"/>
  <c r="AO33" i="370" s="1"/>
  <c r="Z39" i="474"/>
  <c r="K39" i="370" s="1"/>
  <c r="AO39" i="370" s="1"/>
  <c r="Z38" i="474"/>
  <c r="K38" i="370" s="1"/>
  <c r="AO38" i="370" s="1"/>
  <c r="Z36" i="474"/>
  <c r="K36" i="370" s="1"/>
  <c r="AO36" i="370" s="1"/>
  <c r="Z36" i="475"/>
  <c r="L36" i="370" s="1"/>
  <c r="AP36" i="370" s="1"/>
  <c r="Z38" i="475"/>
  <c r="L38" i="370" s="1"/>
  <c r="AP38" i="370" s="1"/>
  <c r="Z39" i="475"/>
  <c r="L39" i="370" s="1"/>
  <c r="AP39" i="370" s="1"/>
  <c r="Z27" i="472"/>
  <c r="Z131" i="472"/>
  <c r="K27" i="473"/>
  <c r="K26" i="473"/>
  <c r="K28" i="473"/>
  <c r="K131" i="473"/>
  <c r="P28" i="473"/>
  <c r="P26" i="473"/>
  <c r="P27" i="473"/>
  <c r="P131" i="473"/>
  <c r="I28" i="473"/>
  <c r="I26" i="473"/>
  <c r="I27" i="473"/>
  <c r="I131" i="473"/>
  <c r="Z33" i="475"/>
  <c r="L33" i="370" s="1"/>
  <c r="AP33" i="370" s="1"/>
  <c r="Z32" i="475"/>
  <c r="L32" i="370" s="1"/>
  <c r="AP32" i="370" s="1"/>
  <c r="Z35" i="475"/>
  <c r="L35" i="370" s="1"/>
  <c r="AP35" i="370" s="1"/>
  <c r="Z34" i="475"/>
  <c r="L34" i="370" s="1"/>
  <c r="AP34" i="370" s="1"/>
  <c r="Y32" i="469"/>
  <c r="Z36" i="469" s="1"/>
  <c r="H36" i="370" s="1"/>
  <c r="W26" i="469"/>
  <c r="W28" i="469"/>
  <c r="W131" i="469"/>
  <c r="W27" i="469"/>
  <c r="V27" i="469"/>
  <c r="V131" i="469"/>
  <c r="V28" i="469"/>
  <c r="V26" i="469"/>
  <c r="Z31" i="475"/>
  <c r="Y27" i="475"/>
  <c r="Y28" i="475"/>
  <c r="Y26" i="475"/>
  <c r="Y131" i="475"/>
  <c r="AN36" i="370"/>
  <c r="AN37" i="370"/>
  <c r="AN38" i="370"/>
  <c r="AN33" i="370"/>
  <c r="AN40" i="370"/>
  <c r="G40" i="370"/>
  <c r="AK40" i="370" s="1"/>
  <c r="AN34" i="370"/>
  <c r="AN32" i="370"/>
  <c r="AN39" i="370"/>
  <c r="AR37" i="370"/>
  <c r="AR40" i="370"/>
  <c r="AR38" i="370"/>
  <c r="AR36" i="370"/>
  <c r="AR39" i="370"/>
  <c r="Z35" i="474"/>
  <c r="Y26" i="474"/>
  <c r="Z34" i="474"/>
  <c r="Y28" i="474"/>
  <c r="Z32" i="474"/>
  <c r="Y27" i="474"/>
  <c r="Y131" i="474"/>
  <c r="M27" i="473" l="1"/>
  <c r="M28" i="473"/>
  <c r="M26" i="473"/>
  <c r="M131" i="473"/>
  <c r="V31" i="473"/>
  <c r="Z37" i="469"/>
  <c r="H37" i="370" s="1"/>
  <c r="AL37" i="370" s="1"/>
  <c r="N28" i="473"/>
  <c r="Z39" i="469"/>
  <c r="H39" i="370" s="1"/>
  <c r="AL39" i="370" s="1"/>
  <c r="Z38" i="469"/>
  <c r="H38" i="370" s="1"/>
  <c r="AL38" i="370" s="1"/>
  <c r="N131" i="473"/>
  <c r="N27" i="473"/>
  <c r="N26" i="473"/>
  <c r="Y26" i="469"/>
  <c r="Z35" i="469"/>
  <c r="H35" i="370" s="1"/>
  <c r="AL35" i="370" s="1"/>
  <c r="Y131" i="469"/>
  <c r="Z32" i="469"/>
  <c r="H32" i="370" s="1"/>
  <c r="AL32" i="370" s="1"/>
  <c r="Z31" i="469"/>
  <c r="Y27" i="469"/>
  <c r="Y28" i="469"/>
  <c r="Z34" i="469"/>
  <c r="H34" i="370" s="1"/>
  <c r="AL34" i="370" s="1"/>
  <c r="Z33" i="469"/>
  <c r="H33" i="370" s="1"/>
  <c r="AL33" i="370" s="1"/>
  <c r="L31" i="370"/>
  <c r="Z27" i="475"/>
  <c r="Z131" i="475"/>
  <c r="AL36" i="370"/>
  <c r="K32" i="370"/>
  <c r="AO32" i="370" s="1"/>
  <c r="K35" i="370"/>
  <c r="AO35" i="370" s="1"/>
  <c r="AL40" i="370"/>
  <c r="K34" i="370"/>
  <c r="AO34" i="370" s="1"/>
  <c r="AM31" i="370"/>
  <c r="AG40" i="370"/>
  <c r="AH40" i="370"/>
  <c r="AI40" i="370"/>
  <c r="AQ34" i="370"/>
  <c r="AQ32" i="370"/>
  <c r="AQ35" i="370"/>
  <c r="AN31" i="370"/>
  <c r="J131" i="370"/>
  <c r="Z131" i="474"/>
  <c r="Z27" i="474"/>
  <c r="AS34" i="370"/>
  <c r="AS32" i="370"/>
  <c r="AS35" i="370"/>
  <c r="V28" i="473" l="1"/>
  <c r="X28" i="473"/>
  <c r="V26" i="473"/>
  <c r="V27" i="473"/>
  <c r="V131" i="473"/>
  <c r="AA33" i="473" s="1"/>
  <c r="W27" i="473"/>
  <c r="W26" i="473"/>
  <c r="G39" i="370"/>
  <c r="AK39" i="370" s="1"/>
  <c r="W131" i="473"/>
  <c r="H31" i="370"/>
  <c r="AL31" i="370" s="1"/>
  <c r="Z27" i="469"/>
  <c r="Z131" i="469"/>
  <c r="AP31" i="370"/>
  <c r="L131" i="370"/>
  <c r="AM38" i="370"/>
  <c r="AM39" i="370"/>
  <c r="AM36" i="370"/>
  <c r="AM35" i="370"/>
  <c r="AM32" i="370"/>
  <c r="AM40" i="370"/>
  <c r="AJ40" i="370" s="1"/>
  <c r="AM33" i="370"/>
  <c r="AM37" i="370"/>
  <c r="AM34" i="370"/>
  <c r="I131" i="370"/>
  <c r="B31" i="527"/>
  <c r="H131" i="527"/>
  <c r="AO31" i="370"/>
  <c r="K131" i="370"/>
  <c r="AA32" i="473" l="1"/>
  <c r="G32" i="370" s="1"/>
  <c r="AK32" i="370" s="1"/>
  <c r="AA36" i="473"/>
  <c r="G36" i="370" s="1"/>
  <c r="AK36" i="370" s="1"/>
  <c r="AJ36" i="370" s="1"/>
  <c r="AG36" i="370" s="1"/>
  <c r="AA31" i="473"/>
  <c r="G31" i="370" s="1"/>
  <c r="X27" i="473"/>
  <c r="X131" i="473"/>
  <c r="X26" i="473"/>
  <c r="W28" i="473"/>
  <c r="G34" i="370"/>
  <c r="AK34" i="370" s="1"/>
  <c r="G37" i="370"/>
  <c r="AK37" i="370" s="1"/>
  <c r="AJ37" i="370" s="1"/>
  <c r="AG37" i="370" s="1"/>
  <c r="Z131" i="473"/>
  <c r="Z27" i="473"/>
  <c r="G38" i="370"/>
  <c r="AK38" i="370" s="1"/>
  <c r="AJ38" i="370" s="1"/>
  <c r="AG38" i="370" s="1"/>
  <c r="Z26" i="473"/>
  <c r="Z28" i="473"/>
  <c r="G35" i="370"/>
  <c r="AK35" i="370" s="1"/>
  <c r="G33" i="370"/>
  <c r="AK33" i="370" s="1"/>
  <c r="AJ39" i="370"/>
  <c r="AG39" i="370" s="1"/>
  <c r="H131" i="370"/>
  <c r="B31" i="528"/>
  <c r="AQ31" i="370"/>
  <c r="M131" i="370"/>
  <c r="O131" i="370"/>
  <c r="AS31" i="370"/>
  <c r="AA27" i="473" l="1"/>
  <c r="AA131" i="473"/>
  <c r="G131" i="370"/>
  <c r="AK31" i="370"/>
  <c r="AR34" i="370"/>
  <c r="AJ34" i="370" s="1"/>
  <c r="AR35" i="370"/>
  <c r="AJ35" i="370" s="1"/>
  <c r="AG35" i="370" l="1"/>
  <c r="AG34" i="370"/>
  <c r="AR31" i="370"/>
  <c r="AJ31" i="370" s="1"/>
  <c r="N131" i="370"/>
  <c r="AR33" i="370"/>
  <c r="AJ33" i="370" s="1"/>
  <c r="AR32" i="370"/>
  <c r="AJ32" i="370" s="1"/>
  <c r="AG31" i="370" l="1"/>
  <c r="G31" i="531"/>
  <c r="G131" i="531" s="1"/>
  <c r="B31" i="531"/>
  <c r="AG33" i="370"/>
  <c r="AG32" i="370"/>
  <c r="B31" i="532" l="1"/>
  <c r="H31" i="532"/>
  <c r="H31" i="535" s="1"/>
  <c r="AG131" i="370"/>
  <c r="AH31" i="370" s="1"/>
  <c r="G31" i="522" s="1"/>
  <c r="AH37" i="370" l="1"/>
  <c r="G37" i="522" s="1"/>
  <c r="K37" i="522" s="1"/>
  <c r="L37" i="522" s="1"/>
  <c r="M37" i="522" s="1"/>
  <c r="L31" i="532"/>
  <c r="L31" i="535" s="1"/>
  <c r="L131" i="535" s="1"/>
  <c r="AH38" i="370"/>
  <c r="AI38" i="370" s="1"/>
  <c r="I38" i="527" s="1"/>
  <c r="AH39" i="370"/>
  <c r="AH32" i="370"/>
  <c r="G32" i="522" s="1"/>
  <c r="K32" i="522" s="1"/>
  <c r="L32" i="522" s="1"/>
  <c r="M32" i="522" s="1"/>
  <c r="AH36" i="370"/>
  <c r="AH33" i="370"/>
  <c r="AR31" i="535"/>
  <c r="B31" i="535"/>
  <c r="H131" i="535"/>
  <c r="H131" i="532"/>
  <c r="AH34" i="370"/>
  <c r="G34" i="522" s="1"/>
  <c r="K34" i="522" s="1"/>
  <c r="AH35" i="370"/>
  <c r="G35" i="522" s="1"/>
  <c r="K35" i="522" s="1"/>
  <c r="L131" i="532" l="1"/>
  <c r="G38" i="522"/>
  <c r="K38" i="522" s="1"/>
  <c r="L38" i="522" s="1"/>
  <c r="M38" i="522" s="1"/>
  <c r="G39" i="522"/>
  <c r="K39" i="522" s="1"/>
  <c r="AI39" i="370"/>
  <c r="I39" i="527" s="1"/>
  <c r="G36" i="522"/>
  <c r="K36" i="522" s="1"/>
  <c r="G33" i="522"/>
  <c r="K33" i="522" s="1"/>
  <c r="L35" i="522"/>
  <c r="M35" i="522" s="1"/>
  <c r="L34" i="522"/>
  <c r="M34" i="522" s="1"/>
  <c r="K31" i="522"/>
  <c r="AH131" i="370"/>
  <c r="L39" i="522" l="1"/>
  <c r="M39" i="522" s="1"/>
  <c r="L36" i="522"/>
  <c r="M36" i="522" s="1"/>
  <c r="G131" i="522"/>
  <c r="L33" i="522"/>
  <c r="M33" i="522" s="1"/>
  <c r="L31" i="522"/>
  <c r="M31" i="522" s="1"/>
  <c r="K131" i="522"/>
  <c r="L131" i="522" l="1"/>
  <c r="N37" i="522" l="1"/>
  <c r="O37" i="522" s="1"/>
  <c r="P37" i="522" s="1"/>
  <c r="Q37" i="522" s="1"/>
  <c r="N38" i="522"/>
  <c r="O38" i="522" s="1"/>
  <c r="P38" i="522" s="1"/>
  <c r="Q38" i="522" s="1"/>
  <c r="N32" i="522"/>
  <c r="O32" i="522" s="1"/>
  <c r="P32" i="522" s="1"/>
  <c r="Q32" i="522" s="1"/>
  <c r="N39" i="522"/>
  <c r="O39" i="522" s="1"/>
  <c r="N36" i="522"/>
  <c r="O36" i="522" s="1"/>
  <c r="N35" i="522"/>
  <c r="O35" i="522" s="1"/>
  <c r="M131" i="522"/>
  <c r="N34" i="522"/>
  <c r="O34" i="522" s="1"/>
  <c r="N31" i="522"/>
  <c r="N33" i="522"/>
  <c r="O33" i="522" s="1"/>
  <c r="P36" i="522" l="1"/>
  <c r="Q36" i="522" s="1"/>
  <c r="P39" i="522"/>
  <c r="Q39" i="522" s="1"/>
  <c r="P33" i="522"/>
  <c r="Q33" i="522" s="1"/>
  <c r="P35" i="522"/>
  <c r="Q35" i="522" s="1"/>
  <c r="O31" i="522"/>
  <c r="N131" i="522"/>
  <c r="P34" i="522"/>
  <c r="Q34" i="522" s="1"/>
  <c r="P31" i="522" l="1"/>
  <c r="O131" i="522"/>
  <c r="P131" i="522" l="1"/>
  <c r="Q31" i="522"/>
  <c r="R37" i="522" s="1"/>
  <c r="S37" i="522" s="1"/>
  <c r="T37" i="522" l="1"/>
  <c r="U37" i="522" s="1"/>
  <c r="Q131" i="522"/>
  <c r="R36" i="522"/>
  <c r="S36" i="522" s="1"/>
  <c r="R39" i="522"/>
  <c r="S39" i="522" s="1"/>
  <c r="R38" i="522"/>
  <c r="S38" i="522" s="1"/>
  <c r="R34" i="522"/>
  <c r="S34" i="522" s="1"/>
  <c r="T34" i="522" s="1"/>
  <c r="U34" i="522" s="1"/>
  <c r="R32" i="522"/>
  <c r="S32" i="522" s="1"/>
  <c r="T32" i="522" s="1"/>
  <c r="U32" i="522" s="1"/>
  <c r="R33" i="522"/>
  <c r="S33" i="522" s="1"/>
  <c r="T33" i="522" s="1"/>
  <c r="U33" i="522" s="1"/>
  <c r="R35" i="522"/>
  <c r="S35" i="522" s="1"/>
  <c r="T35" i="522" s="1"/>
  <c r="U35" i="522" s="1"/>
  <c r="R31" i="522"/>
  <c r="T38" i="522" l="1"/>
  <c r="U38" i="522" s="1"/>
  <c r="T39" i="522"/>
  <c r="U39" i="522" s="1"/>
  <c r="T36" i="522"/>
  <c r="U36" i="522" s="1"/>
  <c r="R131" i="522"/>
  <c r="S31" i="522"/>
  <c r="V38" i="522" l="1"/>
  <c r="W38" i="522" s="1"/>
  <c r="X38" i="522" s="1"/>
  <c r="Y38" i="522" s="1"/>
  <c r="S131" i="522"/>
  <c r="T31" i="522"/>
  <c r="T131" i="522" l="1"/>
  <c r="U31" i="522"/>
  <c r="V36" i="522" s="1"/>
  <c r="W36" i="522" s="1"/>
  <c r="V33" i="522" l="1"/>
  <c r="W33" i="522" s="1"/>
  <c r="X33" i="522" s="1"/>
  <c r="Y33" i="522" s="1"/>
  <c r="V34" i="522"/>
  <c r="W34" i="522" s="1"/>
  <c r="X34" i="522" s="1"/>
  <c r="Y34" i="522" s="1"/>
  <c r="V35" i="522"/>
  <c r="W35" i="522" s="1"/>
  <c r="X35" i="522" s="1"/>
  <c r="Y35" i="522" s="1"/>
  <c r="V32" i="522"/>
  <c r="W32" i="522" s="1"/>
  <c r="X32" i="522" s="1"/>
  <c r="Y32" i="522" s="1"/>
  <c r="V37" i="522"/>
  <c r="W37" i="522" s="1"/>
  <c r="V39" i="522"/>
  <c r="W39" i="522" s="1"/>
  <c r="X39" i="522" s="1"/>
  <c r="Y39" i="522" s="1"/>
  <c r="X36" i="522"/>
  <c r="Y36" i="522" s="1"/>
  <c r="U131" i="522"/>
  <c r="V31" i="522"/>
  <c r="X37" i="522" l="1"/>
  <c r="Y37" i="522" s="1"/>
  <c r="V131" i="522"/>
  <c r="W31" i="522"/>
  <c r="X31" i="522" l="1"/>
  <c r="W131" i="522"/>
  <c r="Y31" i="522" l="1"/>
  <c r="Z35" i="522" s="1"/>
  <c r="AA35" i="522" s="1"/>
  <c r="X131" i="522"/>
  <c r="Z37" i="522" l="1"/>
  <c r="AA37" i="522" s="1"/>
  <c r="AB37" i="522" s="1"/>
  <c r="AC37" i="522" s="1"/>
  <c r="Z39" i="522"/>
  <c r="AA39" i="522" s="1"/>
  <c r="AB39" i="522" s="1"/>
  <c r="AC39" i="522" s="1"/>
  <c r="Z36" i="522"/>
  <c r="AA36" i="522" s="1"/>
  <c r="AB36" i="522" s="1"/>
  <c r="AC36" i="522" s="1"/>
  <c r="Z33" i="522"/>
  <c r="AA33" i="522" s="1"/>
  <c r="AB33" i="522" s="1"/>
  <c r="AC33" i="522" s="1"/>
  <c r="Z38" i="522"/>
  <c r="AA38" i="522" s="1"/>
  <c r="Z34" i="522"/>
  <c r="AA34" i="522" s="1"/>
  <c r="AB34" i="522" s="1"/>
  <c r="AC34" i="522" s="1"/>
  <c r="Z32" i="522"/>
  <c r="AA32" i="522" s="1"/>
  <c r="AB32" i="522" s="1"/>
  <c r="AC32" i="522" s="1"/>
  <c r="AB35" i="522"/>
  <c r="AC35" i="522" s="1"/>
  <c r="Y131" i="522"/>
  <c r="Z31" i="522"/>
  <c r="AB38" i="522" l="1"/>
  <c r="AC38" i="522" s="1"/>
  <c r="Z131" i="522"/>
  <c r="AA31" i="522"/>
  <c r="AD38" i="522" l="1"/>
  <c r="AE38" i="522" s="1"/>
  <c r="AB31" i="522"/>
  <c r="AA131" i="522"/>
  <c r="BG38" i="522" l="1"/>
  <c r="AF38" i="522"/>
  <c r="AG38" i="522" s="1"/>
  <c r="AB131" i="522"/>
  <c r="AC31" i="522"/>
  <c r="AD36" i="522" s="1"/>
  <c r="AE36" i="522" s="1"/>
  <c r="AD35" i="522" l="1"/>
  <c r="AE35" i="522" s="1"/>
  <c r="AF35" i="522" s="1"/>
  <c r="AG35" i="522" s="1"/>
  <c r="AD32" i="522"/>
  <c r="AE32" i="522" s="1"/>
  <c r="AF32" i="522" s="1"/>
  <c r="AG32" i="522" s="1"/>
  <c r="AD34" i="522"/>
  <c r="AE34" i="522" s="1"/>
  <c r="BG34" i="522" s="1"/>
  <c r="AD37" i="522"/>
  <c r="AE37" i="522" s="1"/>
  <c r="BG37" i="522" s="1"/>
  <c r="AD33" i="522"/>
  <c r="AE33" i="522" s="1"/>
  <c r="BG33" i="522" s="1"/>
  <c r="AD39" i="522"/>
  <c r="AE39" i="522" s="1"/>
  <c r="BG39" i="522" s="1"/>
  <c r="AF36" i="522"/>
  <c r="AG36" i="522" s="1"/>
  <c r="BG36" i="522"/>
  <c r="AC131" i="522"/>
  <c r="AD31" i="522"/>
  <c r="BG35" i="522" l="1"/>
  <c r="BG32" i="522"/>
  <c r="AF34" i="522"/>
  <c r="AG34" i="522" s="1"/>
  <c r="AF37" i="522"/>
  <c r="AG37" i="522" s="1"/>
  <c r="AF33" i="522"/>
  <c r="AG33" i="522" s="1"/>
  <c r="AF39" i="522"/>
  <c r="AG39" i="522" s="1"/>
  <c r="AD131" i="522"/>
  <c r="AE31" i="522"/>
  <c r="AF31" i="522" l="1"/>
  <c r="AE131" i="522"/>
  <c r="BG31" i="522"/>
  <c r="AF131" i="522" l="1"/>
  <c r="AG31" i="522"/>
  <c r="AH34" i="522" l="1"/>
  <c r="AI34" i="522" s="1"/>
  <c r="AJ34" i="522" s="1"/>
  <c r="AK34" i="522" s="1"/>
  <c r="AH37" i="522"/>
  <c r="AI37" i="522" s="1"/>
  <c r="AJ37" i="522" s="1"/>
  <c r="AK37" i="522" s="1"/>
  <c r="AH32" i="522"/>
  <c r="AI32" i="522" s="1"/>
  <c r="AJ32" i="522" s="1"/>
  <c r="AK32" i="522" s="1"/>
  <c r="AH39" i="522"/>
  <c r="AI39" i="522" s="1"/>
  <c r="AJ39" i="522" s="1"/>
  <c r="AK39" i="522" s="1"/>
  <c r="AH36" i="522"/>
  <c r="AI36" i="522" s="1"/>
  <c r="AJ36" i="522" s="1"/>
  <c r="AK36" i="522" s="1"/>
  <c r="AH38" i="522"/>
  <c r="AI38" i="522" s="1"/>
  <c r="AH33" i="522"/>
  <c r="AI33" i="522" s="1"/>
  <c r="AJ33" i="522" s="1"/>
  <c r="AK33" i="522" s="1"/>
  <c r="AH35" i="522"/>
  <c r="AI35" i="522" s="1"/>
  <c r="AJ35" i="522" s="1"/>
  <c r="AK35" i="522" s="1"/>
  <c r="AG131" i="522"/>
  <c r="AH31" i="522"/>
  <c r="AJ38" i="522" l="1"/>
  <c r="AK38" i="522" s="1"/>
  <c r="AH131" i="522"/>
  <c r="AI31" i="522"/>
  <c r="AL38" i="522" l="1"/>
  <c r="AM38" i="522" s="1"/>
  <c r="AJ31" i="522"/>
  <c r="AI131" i="522"/>
  <c r="AN38" i="522" l="1"/>
  <c r="AO38" i="522" s="1"/>
  <c r="AJ131" i="522"/>
  <c r="AK31" i="522"/>
  <c r="AL34" i="522" s="1"/>
  <c r="AM34" i="522" s="1"/>
  <c r="G131" i="535"/>
  <c r="G131" i="532"/>
  <c r="AL35" i="522" l="1"/>
  <c r="AM35" i="522" s="1"/>
  <c r="AN35" i="522" s="1"/>
  <c r="AO35" i="522" s="1"/>
  <c r="AL32" i="522"/>
  <c r="AM32" i="522" s="1"/>
  <c r="AN32" i="522" s="1"/>
  <c r="AO32" i="522" s="1"/>
  <c r="AL37" i="522"/>
  <c r="AM37" i="522" s="1"/>
  <c r="AN37" i="522" s="1"/>
  <c r="AO37" i="522" s="1"/>
  <c r="AL36" i="522"/>
  <c r="AM36" i="522" s="1"/>
  <c r="AN36" i="522" s="1"/>
  <c r="AO36" i="522" s="1"/>
  <c r="AL39" i="522"/>
  <c r="AM39" i="522" s="1"/>
  <c r="AN39" i="522" s="1"/>
  <c r="AO39" i="522" s="1"/>
  <c r="AL33" i="522"/>
  <c r="AM33" i="522" s="1"/>
  <c r="AN33" i="522" s="1"/>
  <c r="AO33" i="522" s="1"/>
  <c r="AN34" i="522"/>
  <c r="AO34" i="522" s="1"/>
  <c r="AK131" i="522"/>
  <c r="AL31" i="522"/>
  <c r="AL131" i="522" l="1"/>
  <c r="AM31" i="522"/>
  <c r="AM131" i="522" l="1"/>
  <c r="AN31" i="522"/>
  <c r="AN131" i="522" l="1"/>
  <c r="AO31" i="522"/>
  <c r="AO131" i="522" s="1"/>
  <c r="AP37" i="522" l="1"/>
  <c r="AQ37" i="522" s="1"/>
  <c r="AR37" i="522" s="1"/>
  <c r="AS37" i="522" s="1"/>
  <c r="AP39" i="522"/>
  <c r="AQ39" i="522" s="1"/>
  <c r="AR39" i="522" s="1"/>
  <c r="AS39" i="522" s="1"/>
  <c r="AP36" i="522"/>
  <c r="AQ36" i="522" s="1"/>
  <c r="AR36" i="522" s="1"/>
  <c r="AS36" i="522" s="1"/>
  <c r="AP35" i="522"/>
  <c r="AQ35" i="522" s="1"/>
  <c r="AR35" i="522" s="1"/>
  <c r="AS35" i="522" s="1"/>
  <c r="AP38" i="522"/>
  <c r="AQ38" i="522" s="1"/>
  <c r="AP34" i="522"/>
  <c r="AQ34" i="522" s="1"/>
  <c r="AR34" i="522" s="1"/>
  <c r="AS34" i="522" s="1"/>
  <c r="AP32" i="522"/>
  <c r="AQ32" i="522" s="1"/>
  <c r="AR32" i="522" s="1"/>
  <c r="AS32" i="522" s="1"/>
  <c r="AP31" i="522"/>
  <c r="AQ31" i="522" s="1"/>
  <c r="AP33" i="522"/>
  <c r="AQ33" i="522" s="1"/>
  <c r="AR33" i="522" s="1"/>
  <c r="AS33" i="522" s="1"/>
  <c r="AR38" i="522" l="1"/>
  <c r="AS38" i="522" s="1"/>
  <c r="AP131" i="522"/>
  <c r="AQ131" i="522"/>
  <c r="AR31" i="522"/>
  <c r="AT38" i="522" l="1"/>
  <c r="AU38" i="522" s="1"/>
  <c r="AV38" i="522" s="1"/>
  <c r="AW38" i="522" s="1"/>
  <c r="AT39" i="522"/>
  <c r="AU39" i="522" s="1"/>
  <c r="AR131" i="522"/>
  <c r="AS31" i="522"/>
  <c r="AT33" i="522" s="1"/>
  <c r="AU33" i="522" s="1"/>
  <c r="AT35" i="522" l="1"/>
  <c r="AU35" i="522" s="1"/>
  <c r="AV35" i="522" s="1"/>
  <c r="AW35" i="522" s="1"/>
  <c r="AT36" i="522"/>
  <c r="AU36" i="522" s="1"/>
  <c r="AV36" i="522" s="1"/>
  <c r="AW36" i="522" s="1"/>
  <c r="AT37" i="522"/>
  <c r="AU37" i="522" s="1"/>
  <c r="AV37" i="522" s="1"/>
  <c r="AW37" i="522" s="1"/>
  <c r="AX38" i="522"/>
  <c r="AV39" i="522"/>
  <c r="AW39" i="522" s="1"/>
  <c r="AV33" i="522"/>
  <c r="AW33" i="522" s="1"/>
  <c r="AS131" i="522"/>
  <c r="AT32" i="522"/>
  <c r="AU32" i="522" s="1"/>
  <c r="AT34" i="522"/>
  <c r="AU34" i="522" s="1"/>
  <c r="AT31" i="522"/>
  <c r="AT131" i="522" l="1"/>
  <c r="AU31" i="522"/>
  <c r="AV34" i="522"/>
  <c r="AW34" i="522" s="1"/>
  <c r="AV32" i="522"/>
  <c r="AW32" i="522" s="1"/>
  <c r="AV31" i="522" l="1"/>
  <c r="AU131" i="522"/>
  <c r="AX39" i="522" l="1"/>
  <c r="AW31" i="522"/>
  <c r="AX33" i="522" s="1"/>
  <c r="AV131" i="522"/>
  <c r="AX36" i="522" l="1"/>
  <c r="AX35" i="522"/>
  <c r="AX37" i="522"/>
  <c r="AX34" i="522"/>
  <c r="AX31" i="522"/>
  <c r="AW131" i="522"/>
  <c r="AX32" i="522"/>
  <c r="AY37" i="522" l="1"/>
  <c r="AY32" i="522"/>
  <c r="AY39" i="522"/>
  <c r="AZ39" i="522" s="1"/>
  <c r="I39" i="538" s="1"/>
  <c r="AY38" i="522"/>
  <c r="AZ38" i="522" s="1"/>
  <c r="J38" i="538" s="1"/>
  <c r="AY36" i="522"/>
  <c r="AX131" i="522"/>
  <c r="AY35" i="522"/>
  <c r="AY33" i="522"/>
  <c r="AY31" i="522"/>
  <c r="AY34" i="522"/>
  <c r="J39" i="538" l="1"/>
  <c r="I38" i="538"/>
  <c r="AY131" i="522"/>
  <c r="K38" i="538" l="1"/>
  <c r="K39" i="538"/>
  <c r="M39" i="538" l="1"/>
  <c r="M38" i="538"/>
  <c r="N39" i="538" l="1"/>
  <c r="P39" i="538" l="1"/>
  <c r="Q39" i="538" l="1"/>
  <c r="S39" i="538" l="1"/>
  <c r="T39" i="538" l="1"/>
  <c r="V39" i="538" l="1"/>
  <c r="W39" i="538" l="1"/>
  <c r="X39" i="538" s="1"/>
  <c r="I39" i="535" l="1"/>
  <c r="H39" i="528"/>
  <c r="J39" i="528" l="1"/>
  <c r="I39" i="528"/>
  <c r="Q39" i="535"/>
  <c r="S39" i="535" s="1"/>
  <c r="J39" i="532"/>
  <c r="J39" i="535" s="1"/>
  <c r="AC39" i="538"/>
  <c r="L39" i="528" l="1"/>
  <c r="O39" i="528" l="1"/>
  <c r="S39" i="528" l="1"/>
  <c r="R39" i="528"/>
  <c r="V39" i="528" l="1"/>
  <c r="U39" i="528"/>
  <c r="X39" i="528" l="1"/>
  <c r="G39" i="540" s="1"/>
  <c r="I39" i="540" l="1"/>
  <c r="K39" i="532" l="1"/>
  <c r="K39" i="535" s="1"/>
  <c r="H39" i="531"/>
  <c r="I39" i="531" s="1"/>
  <c r="J39" i="540"/>
  <c r="AC39" i="528"/>
  <c r="P39" i="540" l="1"/>
  <c r="K39" i="540" s="1"/>
  <c r="G39" i="541" s="1"/>
  <c r="I39" i="541" l="1"/>
  <c r="O39" i="541" l="1"/>
  <c r="J39" i="541" s="1"/>
  <c r="J39" i="531" l="1"/>
  <c r="M39" i="532"/>
  <c r="M39" i="535" s="1"/>
  <c r="K39" i="531" l="1"/>
  <c r="N39" i="531" l="1"/>
  <c r="Q39" i="531" l="1"/>
  <c r="T39" i="531" l="1"/>
  <c r="W39" i="531" l="1"/>
  <c r="Z39" i="531" l="1"/>
  <c r="N39" i="532" l="1"/>
  <c r="N39" i="535" s="1"/>
  <c r="M39" i="527"/>
  <c r="N39" i="527" s="1"/>
  <c r="AC39" i="527" s="1"/>
  <c r="R39" i="535" l="1"/>
  <c r="T39" i="535" s="1"/>
  <c r="U39" i="535"/>
  <c r="AA39" i="531"/>
  <c r="AI35" i="370" l="1"/>
  <c r="I35" i="527" l="1"/>
  <c r="AZ35" i="522"/>
  <c r="J35" i="538" l="1"/>
  <c r="I35" i="538" l="1"/>
  <c r="L109" i="538"/>
  <c r="O109" i="538" s="1"/>
  <c r="L63" i="538"/>
  <c r="O63" i="538" s="1"/>
  <c r="L119" i="538"/>
  <c r="O119" i="538" s="1"/>
  <c r="L127" i="538"/>
  <c r="L107" i="538"/>
  <c r="L61" i="538"/>
  <c r="O61" i="538" s="1"/>
  <c r="L112" i="538"/>
  <c r="O112" i="538" s="1"/>
  <c r="R112" i="538" s="1"/>
  <c r="U112" i="538" s="1"/>
  <c r="L41" i="538"/>
  <c r="O41" i="538" s="1"/>
  <c r="L128" i="538"/>
  <c r="L42" i="538"/>
  <c r="O42" i="538" s="1"/>
  <c r="L56" i="538"/>
  <c r="O56" i="538" s="1"/>
  <c r="L120" i="538"/>
  <c r="O120" i="538" s="1"/>
  <c r="L85" i="538"/>
  <c r="O85" i="538" s="1"/>
  <c r="L103" i="538"/>
  <c r="O103" i="538" s="1"/>
  <c r="R103" i="538" s="1"/>
  <c r="U103" i="538" s="1"/>
  <c r="L111" i="538"/>
  <c r="L70" i="538"/>
  <c r="O70" i="538" s="1"/>
  <c r="L40" i="538"/>
  <c r="L88" i="538"/>
  <c r="O88" i="538" s="1"/>
  <c r="L99" i="538"/>
  <c r="O99" i="538" s="1"/>
  <c r="L81" i="538"/>
  <c r="O81" i="538" s="1"/>
  <c r="R81" i="538" s="1"/>
  <c r="L98" i="538"/>
  <c r="O98" i="538" s="1"/>
  <c r="R98" i="538" s="1"/>
  <c r="L69" i="538"/>
  <c r="L77" i="538"/>
  <c r="O77" i="538" s="1"/>
  <c r="L124" i="538"/>
  <c r="L43" i="538"/>
  <c r="L72" i="538"/>
  <c r="O72" i="538" s="1"/>
  <c r="R72" i="538" s="1"/>
  <c r="L53" i="538"/>
  <c r="O53" i="538" s="1"/>
  <c r="R53" i="538" s="1"/>
  <c r="L66" i="538"/>
  <c r="O66" i="538" s="1"/>
  <c r="L117" i="538"/>
  <c r="L118" i="538"/>
  <c r="O118" i="538" s="1"/>
  <c r="R118" i="538" s="1"/>
  <c r="L126" i="538"/>
  <c r="L84" i="538"/>
  <c r="O84" i="538" s="1"/>
  <c r="R84" i="538" s="1"/>
  <c r="L73" i="538"/>
  <c r="O73" i="538" s="1"/>
  <c r="L67" i="538"/>
  <c r="O67" i="538" s="1"/>
  <c r="R67" i="538" s="1"/>
  <c r="L122" i="538"/>
  <c r="O122" i="538" s="1"/>
  <c r="L45" i="538"/>
  <c r="L116" i="538"/>
  <c r="O116" i="538" s="1"/>
  <c r="L54" i="538"/>
  <c r="O54" i="538" s="1"/>
  <c r="R54" i="538" s="1"/>
  <c r="L46" i="538"/>
  <c r="L82" i="538"/>
  <c r="O82" i="538" s="1"/>
  <c r="L55" i="538"/>
  <c r="O55" i="538" s="1"/>
  <c r="L92" i="538"/>
  <c r="O92" i="538" s="1"/>
  <c r="L91" i="538"/>
  <c r="O91" i="538" s="1"/>
  <c r="R91" i="538" s="1"/>
  <c r="L104" i="538"/>
  <c r="L50" i="538"/>
  <c r="O50" i="538" s="1"/>
  <c r="R50" i="538" s="1"/>
  <c r="L89" i="538"/>
  <c r="O89" i="538" s="1"/>
  <c r="L113" i="538"/>
  <c r="O113" i="538" s="1"/>
  <c r="R113" i="538" s="1"/>
  <c r="L64" i="538"/>
  <c r="L44" i="538"/>
  <c r="L80" i="538"/>
  <c r="O80" i="538" s="1"/>
  <c r="R80" i="538" s="1"/>
  <c r="L75" i="538"/>
  <c r="O75" i="538" s="1"/>
  <c r="L76" i="538"/>
  <c r="L49" i="538"/>
  <c r="O49" i="538" s="1"/>
  <c r="L125" i="538"/>
  <c r="O125" i="538" s="1"/>
  <c r="L105" i="538"/>
  <c r="L74" i="538"/>
  <c r="O74" i="538" s="1"/>
  <c r="R74" i="538" s="1"/>
  <c r="L47" i="538"/>
  <c r="O47" i="538" s="1"/>
  <c r="L38" i="538"/>
  <c r="L51" i="538"/>
  <c r="O51" i="538" s="1"/>
  <c r="L101" i="538"/>
  <c r="O101" i="538" s="1"/>
  <c r="L106" i="538"/>
  <c r="O106" i="538" s="1"/>
  <c r="L95" i="538"/>
  <c r="O95" i="538" s="1"/>
  <c r="L121" i="538"/>
  <c r="O121" i="538" s="1"/>
  <c r="L79" i="538"/>
  <c r="L78" i="538"/>
  <c r="O78" i="538" s="1"/>
  <c r="L65" i="538"/>
  <c r="O65" i="538" s="1"/>
  <c r="L129" i="538"/>
  <c r="L87" i="538"/>
  <c r="O87" i="538" s="1"/>
  <c r="L48" i="538"/>
  <c r="O48" i="538" s="1"/>
  <c r="L130" i="538"/>
  <c r="O130" i="538" s="1"/>
  <c r="L96" i="538"/>
  <c r="O96" i="538" s="1"/>
  <c r="L86" i="538"/>
  <c r="L100" i="538"/>
  <c r="O100" i="538" s="1"/>
  <c r="R100" i="538" s="1"/>
  <c r="L108" i="538"/>
  <c r="O108" i="538" s="1"/>
  <c r="L93" i="538"/>
  <c r="L94" i="538"/>
  <c r="O94" i="538" s="1"/>
  <c r="L52" i="538"/>
  <c r="O52" i="538" s="1"/>
  <c r="L97" i="538"/>
  <c r="O97" i="538" s="1"/>
  <c r="R97" i="538" s="1"/>
  <c r="L58" i="538"/>
  <c r="O58" i="538" s="1"/>
  <c r="L68" i="538"/>
  <c r="O68" i="538" s="1"/>
  <c r="L115" i="538"/>
  <c r="L102" i="538"/>
  <c r="L57" i="538"/>
  <c r="L114" i="538"/>
  <c r="O114" i="538" s="1"/>
  <c r="L90" i="538"/>
  <c r="O90" i="538" s="1"/>
  <c r="L83" i="538"/>
  <c r="O83" i="538" s="1"/>
  <c r="R83" i="538" s="1"/>
  <c r="L62" i="538"/>
  <c r="L39" i="538"/>
  <c r="L110" i="538"/>
  <c r="O110" i="538" s="1"/>
  <c r="R110" i="538" s="1"/>
  <c r="L60" i="538"/>
  <c r="L123" i="538"/>
  <c r="O123" i="538" s="1"/>
  <c r="R123" i="538" s="1"/>
  <c r="L59" i="538"/>
  <c r="O59" i="538" s="1"/>
  <c r="L71" i="538"/>
  <c r="O71" i="538" s="1"/>
  <c r="N38" i="538" l="1"/>
  <c r="P38" i="538" s="1"/>
  <c r="K35" i="538"/>
  <c r="R95" i="538"/>
  <c r="U95" i="538" s="1"/>
  <c r="R48" i="538"/>
  <c r="U48" i="538" s="1"/>
  <c r="R77" i="538"/>
  <c r="U77" i="538" s="1"/>
  <c r="R101" i="538"/>
  <c r="U101" i="538" s="1"/>
  <c r="R49" i="538"/>
  <c r="U49" i="538" s="1"/>
  <c r="U80" i="538"/>
  <c r="U54" i="538"/>
  <c r="R61" i="538"/>
  <c r="U61" i="538" s="1"/>
  <c r="R63" i="538"/>
  <c r="U63" i="538" s="1"/>
  <c r="U110" i="538"/>
  <c r="R114" i="538"/>
  <c r="U114" i="538" s="1"/>
  <c r="R42" i="538"/>
  <c r="U42" i="538" s="1"/>
  <c r="R68" i="538"/>
  <c r="U68" i="538" s="1"/>
  <c r="R125" i="538"/>
  <c r="U125" i="538" s="1"/>
  <c r="R96" i="538"/>
  <c r="U96" i="538" s="1"/>
  <c r="R78" i="538"/>
  <c r="U78" i="538" s="1"/>
  <c r="R47" i="538"/>
  <c r="U47" i="538" s="1"/>
  <c r="R55" i="538"/>
  <c r="U55" i="538" s="1"/>
  <c r="R130" i="538"/>
  <c r="U130" i="538" s="1"/>
  <c r="R88" i="538"/>
  <c r="U88" i="538" s="1"/>
  <c r="R65" i="538"/>
  <c r="U65" i="538" s="1"/>
  <c r="U74" i="538"/>
  <c r="R59" i="538"/>
  <c r="U59" i="538" s="1"/>
  <c r="R52" i="538"/>
  <c r="U52" i="538" s="1"/>
  <c r="R121" i="538"/>
  <c r="U121" i="538" s="1"/>
  <c r="R75" i="538"/>
  <c r="U75" i="538" s="1"/>
  <c r="U84" i="538"/>
  <c r="R70" i="538"/>
  <c r="U70" i="538" s="1"/>
  <c r="R58" i="538"/>
  <c r="U58" i="538" s="1"/>
  <c r="R94" i="538"/>
  <c r="U94" i="538" s="1"/>
  <c r="R87" i="538"/>
  <c r="U87" i="538" s="1"/>
  <c r="R109" i="538"/>
  <c r="U109" i="538" s="1"/>
  <c r="O39" i="538"/>
  <c r="R39" i="538" s="1"/>
  <c r="U39" i="538" s="1"/>
  <c r="U83" i="538"/>
  <c r="R90" i="538"/>
  <c r="U90" i="538" s="1"/>
  <c r="U97" i="538"/>
  <c r="R108" i="538"/>
  <c r="U108" i="538" s="1"/>
  <c r="U100" i="538"/>
  <c r="R51" i="538"/>
  <c r="U51" i="538" s="1"/>
  <c r="O76" i="538"/>
  <c r="R76" i="538" s="1"/>
  <c r="U113" i="538"/>
  <c r="R89" i="538"/>
  <c r="U89" i="538" s="1"/>
  <c r="U50" i="538"/>
  <c r="U91" i="538"/>
  <c r="R82" i="538"/>
  <c r="U82" i="538" s="1"/>
  <c r="O45" i="538"/>
  <c r="R45" i="538" s="1"/>
  <c r="U67" i="538"/>
  <c r="R73" i="538"/>
  <c r="U73" i="538" s="1"/>
  <c r="U118" i="538"/>
  <c r="R66" i="538"/>
  <c r="U66" i="538" s="1"/>
  <c r="U53" i="538"/>
  <c r="U72" i="538"/>
  <c r="O124" i="538"/>
  <c r="R124" i="538" s="1"/>
  <c r="U98" i="538"/>
  <c r="U81" i="538"/>
  <c r="R99" i="538"/>
  <c r="U99" i="538" s="1"/>
  <c r="R120" i="538"/>
  <c r="U120" i="538" s="1"/>
  <c r="R56" i="538"/>
  <c r="U56" i="538" s="1"/>
  <c r="R41" i="538"/>
  <c r="U41" i="538" s="1"/>
  <c r="R119" i="538"/>
  <c r="U119" i="538" s="1"/>
  <c r="R71" i="538"/>
  <c r="U71" i="538" s="1"/>
  <c r="U123" i="538"/>
  <c r="O60" i="538"/>
  <c r="O62" i="538"/>
  <c r="R62" i="538" s="1"/>
  <c r="O57" i="538"/>
  <c r="R57" i="538" s="1"/>
  <c r="O102" i="538"/>
  <c r="O115" i="538"/>
  <c r="R115" i="538" s="1"/>
  <c r="O93" i="538"/>
  <c r="R93" i="538" s="1"/>
  <c r="O86" i="538"/>
  <c r="R86" i="538" s="1"/>
  <c r="O129" i="538"/>
  <c r="O79" i="538"/>
  <c r="R106" i="538"/>
  <c r="U106" i="538" s="1"/>
  <c r="O105" i="538"/>
  <c r="O44" i="538"/>
  <c r="R44" i="538" s="1"/>
  <c r="O64" i="538"/>
  <c r="R64" i="538" s="1"/>
  <c r="O104" i="538"/>
  <c r="R104" i="538" s="1"/>
  <c r="R92" i="538"/>
  <c r="U92" i="538" s="1"/>
  <c r="O46" i="538"/>
  <c r="R116" i="538"/>
  <c r="U116" i="538" s="1"/>
  <c r="R122" i="538"/>
  <c r="U122" i="538" s="1"/>
  <c r="O126" i="538"/>
  <c r="R126" i="538" s="1"/>
  <c r="O117" i="538"/>
  <c r="O43" i="538"/>
  <c r="O69" i="538"/>
  <c r="R69" i="538" s="1"/>
  <c r="O40" i="538"/>
  <c r="O111" i="538"/>
  <c r="R85" i="538"/>
  <c r="U85" i="538" s="1"/>
  <c r="O128" i="538"/>
  <c r="R128" i="538" s="1"/>
  <c r="O107" i="538"/>
  <c r="O127" i="538"/>
  <c r="O38" i="538" l="1"/>
  <c r="Q38" i="538" s="1"/>
  <c r="M35" i="538"/>
  <c r="L35" i="538"/>
  <c r="U45" i="538"/>
  <c r="U124" i="538"/>
  <c r="U76" i="538"/>
  <c r="R107" i="538"/>
  <c r="U107" i="538" s="1"/>
  <c r="R40" i="538"/>
  <c r="U40" i="538" s="1"/>
  <c r="R46" i="538"/>
  <c r="U46" i="538" s="1"/>
  <c r="R105" i="538"/>
  <c r="U105" i="538" s="1"/>
  <c r="U126" i="538"/>
  <c r="U128" i="538"/>
  <c r="U69" i="538"/>
  <c r="U104" i="538"/>
  <c r="R129" i="538"/>
  <c r="U129" i="538" s="1"/>
  <c r="U86" i="538"/>
  <c r="R117" i="538"/>
  <c r="U117" i="538" s="1"/>
  <c r="U57" i="538"/>
  <c r="R43" i="538"/>
  <c r="U43" i="538" s="1"/>
  <c r="R60" i="538"/>
  <c r="U60" i="538" s="1"/>
  <c r="U44" i="538"/>
  <c r="U64" i="538"/>
  <c r="U115" i="538"/>
  <c r="U62" i="538"/>
  <c r="R79" i="538"/>
  <c r="U79" i="538" s="1"/>
  <c r="R102" i="538"/>
  <c r="U102" i="538" s="1"/>
  <c r="R111" i="538"/>
  <c r="U111" i="538" s="1"/>
  <c r="R127" i="538"/>
  <c r="U127" i="538" s="1"/>
  <c r="U93" i="538"/>
  <c r="S38" i="538" l="1"/>
  <c r="R38" i="538"/>
  <c r="N35" i="538"/>
  <c r="T38" i="538" l="1"/>
  <c r="V38" i="538" s="1"/>
  <c r="P35" i="538"/>
  <c r="O35" i="538"/>
  <c r="U38" i="538" l="1"/>
  <c r="W38" i="538" s="1"/>
  <c r="X38" i="538" s="1"/>
  <c r="Q35" i="538"/>
  <c r="S35" i="538" l="1"/>
  <c r="R35" i="538"/>
  <c r="H38" i="528" l="1"/>
  <c r="T35" i="538"/>
  <c r="J38" i="528" l="1"/>
  <c r="I38" i="528"/>
  <c r="I38" i="535"/>
  <c r="Q38" i="535" s="1"/>
  <c r="S38" i="535" s="1"/>
  <c r="J38" i="532"/>
  <c r="J38" i="535" s="1"/>
  <c r="U35" i="538"/>
  <c r="V35" i="538"/>
  <c r="L38" i="528" l="1"/>
  <c r="W35" i="538"/>
  <c r="X35" i="538" s="1"/>
  <c r="K35" i="527" s="1"/>
  <c r="O38" i="528" l="1"/>
  <c r="H35" i="528"/>
  <c r="AC38" i="538" l="1"/>
  <c r="J35" i="528"/>
  <c r="I35" i="528"/>
  <c r="J35" i="532"/>
  <c r="J35" i="535" s="1"/>
  <c r="I35" i="535"/>
  <c r="Q35" i="535" s="1"/>
  <c r="S35" i="535" s="1"/>
  <c r="AC35" i="538"/>
  <c r="J35" i="527" s="1"/>
  <c r="R38" i="528" l="1"/>
  <c r="S38" i="528"/>
  <c r="U38" i="528" l="1"/>
  <c r="V38" i="528"/>
  <c r="X38" i="528" s="1"/>
  <c r="G38" i="540" s="1"/>
  <c r="I38" i="540" l="1"/>
  <c r="J38" i="540" s="1"/>
  <c r="K38" i="532" l="1"/>
  <c r="K38" i="535" s="1"/>
  <c r="H38" i="531"/>
  <c r="I38" i="531" s="1"/>
  <c r="L35" i="528"/>
  <c r="O35" i="528" l="1"/>
  <c r="R35" i="528" l="1"/>
  <c r="S35" i="528"/>
  <c r="U35" i="528" l="1"/>
  <c r="V35" i="528"/>
  <c r="X35" i="528" l="1"/>
  <c r="G35" i="540" s="1"/>
  <c r="I35" i="540" s="1"/>
  <c r="J35" i="540" l="1"/>
  <c r="H35" i="531"/>
  <c r="I35" i="531" s="1"/>
  <c r="K35" i="532"/>
  <c r="K35" i="535" s="1"/>
  <c r="AC35" i="528" l="1"/>
  <c r="I38" i="541" l="1"/>
  <c r="P35" i="540"/>
  <c r="K35" i="540" s="1"/>
  <c r="G35" i="541" s="1"/>
  <c r="I35" i="541" s="1"/>
  <c r="O38" i="541" l="1"/>
  <c r="J38" i="541" s="1"/>
  <c r="O35" i="541"/>
  <c r="J35" i="541" s="1"/>
  <c r="J38" i="531" l="1"/>
  <c r="M38" i="532"/>
  <c r="M38" i="535" s="1"/>
  <c r="J35" i="531"/>
  <c r="M35" i="532"/>
  <c r="M35" i="535" s="1"/>
  <c r="K38" i="531" l="1"/>
  <c r="K35" i="531"/>
  <c r="N38" i="531" l="1"/>
  <c r="N35" i="531"/>
  <c r="Q38" i="531" l="1"/>
  <c r="Q35" i="531"/>
  <c r="T38" i="531" l="1"/>
  <c r="W38" i="531" l="1"/>
  <c r="Z38" i="531" s="1"/>
  <c r="T35" i="531"/>
  <c r="N38" i="532" l="1"/>
  <c r="N38" i="535" s="1"/>
  <c r="M38" i="527"/>
  <c r="N38" i="527" s="1"/>
  <c r="AC38" i="527" s="1"/>
  <c r="W35" i="531"/>
  <c r="U38" i="535" l="1"/>
  <c r="R38" i="535"/>
  <c r="T38" i="535" s="1"/>
  <c r="Z35" i="531" l="1"/>
  <c r="M35" i="527" l="1"/>
  <c r="N35" i="527" s="1"/>
  <c r="AC35" i="527" s="1"/>
  <c r="N35" i="532"/>
  <c r="N35" i="535" s="1"/>
  <c r="AA38" i="531" l="1"/>
  <c r="R35" i="535"/>
  <c r="T35" i="535" s="1"/>
  <c r="AA35" i="531"/>
  <c r="P38" i="540" l="1"/>
  <c r="K38" i="540"/>
  <c r="G38" i="541" s="1"/>
  <c r="AC38" i="528"/>
  <c r="AG3" i="477"/>
  <c r="AA3" i="473"/>
  <c r="Z3" i="475"/>
  <c r="Z3" i="474"/>
  <c r="Z3" i="469"/>
  <c r="Z3" i="472"/>
  <c r="C2" i="519"/>
  <c r="C2" i="532" s="1"/>
  <c r="AI2" i="370"/>
  <c r="AI30" i="370" s="1"/>
  <c r="AI32" i="370" l="1"/>
  <c r="I32" i="527" s="1"/>
  <c r="AI33" i="370"/>
  <c r="I33" i="527" s="1"/>
  <c r="C2" i="541"/>
  <c r="AI34" i="370"/>
  <c r="AI36" i="370"/>
  <c r="AI31" i="370"/>
  <c r="D53" i="519"/>
  <c r="C2" i="531"/>
  <c r="C2" i="535"/>
  <c r="C2" i="540"/>
  <c r="C2" i="528"/>
  <c r="C2" i="522"/>
  <c r="C2" i="527"/>
  <c r="C2" i="538"/>
  <c r="J5" i="538" s="1"/>
  <c r="AI37" i="370"/>
  <c r="AZ32" i="522" l="1"/>
  <c r="H32" i="538" s="1"/>
  <c r="AZ33" i="522"/>
  <c r="H33" i="538" s="1"/>
  <c r="G32" i="538"/>
  <c r="G33" i="538"/>
  <c r="I37" i="527"/>
  <c r="G31" i="538"/>
  <c r="G36" i="538"/>
  <c r="G34" i="538"/>
  <c r="G37" i="538"/>
  <c r="J37" i="538" s="1"/>
  <c r="AI131" i="370"/>
  <c r="I31" i="527"/>
  <c r="AZ34" i="522"/>
  <c r="AZ36" i="522"/>
  <c r="H36" i="538" s="1"/>
  <c r="AZ37" i="522"/>
  <c r="AZ31" i="522"/>
  <c r="H31" i="538" s="1"/>
  <c r="I34" i="527"/>
  <c r="I34" i="538"/>
  <c r="AT113" i="535"/>
  <c r="AT81" i="535"/>
  <c r="AT122" i="535"/>
  <c r="AT118" i="535"/>
  <c r="AT47" i="535"/>
  <c r="AT54" i="535"/>
  <c r="AT61" i="535"/>
  <c r="AT51" i="535"/>
  <c r="AT64" i="535"/>
  <c r="AT59" i="535"/>
  <c r="AT129" i="535"/>
  <c r="AT104" i="535"/>
  <c r="AT92" i="535"/>
  <c r="AT119" i="535"/>
  <c r="AT96" i="535"/>
  <c r="AT124" i="535"/>
  <c r="AT86" i="535"/>
  <c r="AT106" i="535"/>
  <c r="AT79" i="535"/>
  <c r="AT82" i="535"/>
  <c r="AT125" i="535"/>
  <c r="AT74" i="535"/>
  <c r="AT89" i="535"/>
  <c r="AT91" i="535"/>
  <c r="AT40" i="535"/>
  <c r="AT102" i="535"/>
  <c r="AT121" i="535"/>
  <c r="AT38" i="535"/>
  <c r="AT58" i="535"/>
  <c r="AT127" i="535"/>
  <c r="AT71" i="535"/>
  <c r="AT72" i="535"/>
  <c r="AT31" i="535"/>
  <c r="AT120" i="535"/>
  <c r="AT116" i="535"/>
  <c r="AT62" i="535"/>
  <c r="AT76" i="535"/>
  <c r="AT83" i="535"/>
  <c r="AT98" i="535"/>
  <c r="AT32" i="535"/>
  <c r="AT48" i="535"/>
  <c r="AT42" i="535"/>
  <c r="AT93" i="535"/>
  <c r="AT65" i="535"/>
  <c r="AT41" i="535"/>
  <c r="AT60" i="535"/>
  <c r="AT111" i="535"/>
  <c r="AT63" i="535"/>
  <c r="AT131" i="535"/>
  <c r="AT105" i="535"/>
  <c r="AT107" i="535"/>
  <c r="AT126" i="535"/>
  <c r="AT108" i="535"/>
  <c r="AT88" i="535"/>
  <c r="AT39" i="535"/>
  <c r="AT43" i="535"/>
  <c r="AT66" i="535"/>
  <c r="AT70" i="535"/>
  <c r="AT52" i="535"/>
  <c r="AT56" i="535"/>
  <c r="AT97" i="535"/>
  <c r="AT68" i="535"/>
  <c r="AT110" i="535"/>
  <c r="AT77" i="535"/>
  <c r="AT49" i="535"/>
  <c r="AT57" i="535"/>
  <c r="AT69" i="535"/>
  <c r="AT99" i="535"/>
  <c r="AT33" i="535"/>
  <c r="AT117" i="535"/>
  <c r="AT78" i="535"/>
  <c r="AT75" i="535"/>
  <c r="U35" i="535"/>
  <c r="AT84" i="535"/>
  <c r="AT50" i="535"/>
  <c r="AT95" i="535"/>
  <c r="AT100" i="535"/>
  <c r="AT45" i="535"/>
  <c r="AT34" i="535"/>
  <c r="AT109" i="535"/>
  <c r="AT103" i="535"/>
  <c r="AT67" i="535"/>
  <c r="AT36" i="535"/>
  <c r="AT87" i="535"/>
  <c r="AT115" i="535"/>
  <c r="AT90" i="535"/>
  <c r="AT130" i="535"/>
  <c r="AT123" i="535"/>
  <c r="AT112" i="535"/>
  <c r="AT46" i="535"/>
  <c r="AT85" i="535"/>
  <c r="AT44" i="535"/>
  <c r="AT53" i="535"/>
  <c r="AT55" i="535"/>
  <c r="AT94" i="535"/>
  <c r="AT114" i="535"/>
  <c r="AT73" i="535"/>
  <c r="AT35" i="535"/>
  <c r="AT101" i="535"/>
  <c r="AT128" i="535"/>
  <c r="AT80" i="535"/>
  <c r="AT37" i="535"/>
  <c r="I36" i="527"/>
  <c r="J33" i="538" l="1"/>
  <c r="I32" i="538"/>
  <c r="J32" i="538"/>
  <c r="I33" i="538"/>
  <c r="I36" i="538"/>
  <c r="H131" i="538"/>
  <c r="I31" i="538"/>
  <c r="J36" i="538"/>
  <c r="G131" i="538"/>
  <c r="J31" i="538"/>
  <c r="AZ131" i="522"/>
  <c r="I131" i="527"/>
  <c r="J34" i="538"/>
  <c r="K34" i="538" s="1"/>
  <c r="I37" i="538"/>
  <c r="K37" i="538" s="1"/>
  <c r="K32" i="538" l="1"/>
  <c r="L32" i="538" s="1"/>
  <c r="K33" i="538"/>
  <c r="M33" i="538" s="1"/>
  <c r="K36" i="538"/>
  <c r="L36" i="538" s="1"/>
  <c r="M34" i="538"/>
  <c r="L34" i="538"/>
  <c r="N34" i="538" s="1"/>
  <c r="M37" i="538"/>
  <c r="L37" i="538"/>
  <c r="J131" i="538"/>
  <c r="K31" i="538"/>
  <c r="M32" i="538" l="1"/>
  <c r="L33" i="538"/>
  <c r="M36" i="538"/>
  <c r="N36" i="538" s="1"/>
  <c r="O36" i="538" s="1"/>
  <c r="K131" i="538"/>
  <c r="M31" i="538"/>
  <c r="L31" i="538"/>
  <c r="P34" i="538"/>
  <c r="O34" i="538"/>
  <c r="Q34" i="538" s="1"/>
  <c r="N37" i="538"/>
  <c r="N32" i="538" l="1"/>
  <c r="P32" i="538" s="1"/>
  <c r="N33" i="538"/>
  <c r="O33" i="538" s="1"/>
  <c r="M131" i="538"/>
  <c r="P36" i="538"/>
  <c r="P37" i="538"/>
  <c r="O37" i="538"/>
  <c r="Q37" i="538" s="1"/>
  <c r="L131" i="538"/>
  <c r="N31" i="538"/>
  <c r="R34" i="538"/>
  <c r="S34" i="538"/>
  <c r="O32" i="538" l="1"/>
  <c r="P33" i="538"/>
  <c r="T34" i="538"/>
  <c r="N131" i="538"/>
  <c r="P31" i="538"/>
  <c r="O31" i="538"/>
  <c r="Q36" i="538" s="1"/>
  <c r="S37" i="538"/>
  <c r="R37" i="538"/>
  <c r="R36" i="538" l="1"/>
  <c r="S36" i="538"/>
  <c r="Q32" i="538"/>
  <c r="P131" i="538"/>
  <c r="Q33" i="538"/>
  <c r="R33" i="538" s="1"/>
  <c r="T37" i="538"/>
  <c r="U37" i="538" s="1"/>
  <c r="W37" i="538" s="1"/>
  <c r="X37" i="538" s="1"/>
  <c r="V37" i="538"/>
  <c r="V34" i="538"/>
  <c r="U34" i="538"/>
  <c r="O131" i="538"/>
  <c r="Q31" i="538"/>
  <c r="R32" i="538" l="1"/>
  <c r="S32" i="538"/>
  <c r="S33" i="538"/>
  <c r="W34" i="538"/>
  <c r="X34" i="538" s="1"/>
  <c r="K34" i="527" s="1"/>
  <c r="R31" i="538"/>
  <c r="S31" i="538"/>
  <c r="Q131" i="538"/>
  <c r="K37" i="527"/>
  <c r="T33" i="538" l="1"/>
  <c r="U33" i="538" s="1"/>
  <c r="S131" i="538"/>
  <c r="T36" i="538"/>
  <c r="T32" i="538"/>
  <c r="V33" i="538"/>
  <c r="H34" i="528"/>
  <c r="H37" i="528"/>
  <c r="R131" i="538"/>
  <c r="T31" i="538"/>
  <c r="U36" i="538" l="1"/>
  <c r="V36" i="538"/>
  <c r="V32" i="538"/>
  <c r="U32" i="538"/>
  <c r="J37" i="528"/>
  <c r="I37" i="528"/>
  <c r="J37" i="532"/>
  <c r="J37" i="535" s="1"/>
  <c r="I37" i="535"/>
  <c r="Q37" i="535" s="1"/>
  <c r="S37" i="535" s="1"/>
  <c r="V31" i="538"/>
  <c r="U31" i="538"/>
  <c r="W33" i="538" s="1"/>
  <c r="X33" i="538" s="1"/>
  <c r="K33" i="527" s="1"/>
  <c r="T131" i="538"/>
  <c r="J34" i="528"/>
  <c r="I34" i="528"/>
  <c r="J34" i="532"/>
  <c r="J34" i="535" s="1"/>
  <c r="I34" i="535"/>
  <c r="Q34" i="535" s="1"/>
  <c r="S34" i="535" s="1"/>
  <c r="W36" i="538" l="1"/>
  <c r="X36" i="538" s="1"/>
  <c r="K36" i="527" s="1"/>
  <c r="V131" i="538"/>
  <c r="W32" i="538"/>
  <c r="X32" i="538" s="1"/>
  <c r="K32" i="527" s="1"/>
  <c r="H33" i="528"/>
  <c r="U131" i="538"/>
  <c r="W31" i="538"/>
  <c r="H36" i="528" l="1"/>
  <c r="H32" i="528"/>
  <c r="I33" i="528"/>
  <c r="J33" i="528"/>
  <c r="W131" i="538"/>
  <c r="X31" i="538"/>
  <c r="I36" i="528" l="1"/>
  <c r="J36" i="528"/>
  <c r="J32" i="528"/>
  <c r="I32" i="528"/>
  <c r="AC32" i="538"/>
  <c r="J32" i="527" s="1"/>
  <c r="AC33" i="538"/>
  <c r="J33" i="527" s="1"/>
  <c r="AC31" i="538"/>
  <c r="X131" i="538"/>
  <c r="I2" i="538" s="1"/>
  <c r="K31" i="527"/>
  <c r="AC36" i="538"/>
  <c r="J36" i="527" s="1"/>
  <c r="AC34" i="538"/>
  <c r="J34" i="527" s="1"/>
  <c r="AC37" i="538"/>
  <c r="J37" i="527" s="1"/>
  <c r="K32" i="528" l="1"/>
  <c r="K131" i="527"/>
  <c r="H31" i="528"/>
  <c r="AC131" i="538"/>
  <c r="J31" i="527"/>
  <c r="J131" i="527" s="1"/>
  <c r="H131" i="528" l="1"/>
  <c r="J31" i="528"/>
  <c r="J131" i="528" s="1"/>
  <c r="I31" i="528"/>
  <c r="K31" i="528" l="1"/>
  <c r="M31" i="528" s="1"/>
  <c r="K33" i="528"/>
  <c r="K36" i="528"/>
  <c r="M36" i="528" s="1"/>
  <c r="M32" i="528"/>
  <c r="L32" i="528" l="1"/>
  <c r="M33" i="528"/>
  <c r="L33" i="528"/>
  <c r="L37" i="528"/>
  <c r="L36" i="528"/>
  <c r="L34" i="528"/>
  <c r="K131" i="528"/>
  <c r="L31" i="528"/>
  <c r="N33" i="528" l="1"/>
  <c r="O33" i="528" s="1"/>
  <c r="N36" i="528"/>
  <c r="P36" i="528" s="1"/>
  <c r="N31" i="528"/>
  <c r="P31" i="528" s="1"/>
  <c r="N32" i="528"/>
  <c r="M131" i="528"/>
  <c r="O34" i="528"/>
  <c r="L131" i="528"/>
  <c r="P33" i="528" l="1"/>
  <c r="O32" i="528"/>
  <c r="P32" i="528"/>
  <c r="O37" i="528"/>
  <c r="O36" i="528"/>
  <c r="N131" i="528"/>
  <c r="O31" i="528"/>
  <c r="Q31" i="528" l="1"/>
  <c r="Q33" i="528"/>
  <c r="R33" i="528" s="1"/>
  <c r="Q32" i="528"/>
  <c r="R32" i="528" s="1"/>
  <c r="Q36" i="528"/>
  <c r="S34" i="528"/>
  <c r="P131" i="528"/>
  <c r="O131" i="528"/>
  <c r="S33" i="528" l="1"/>
  <c r="S32" i="528"/>
  <c r="T32" i="528" s="1"/>
  <c r="R34" i="528"/>
  <c r="S37" i="528"/>
  <c r="R37" i="528"/>
  <c r="S36" i="528"/>
  <c r="R36" i="528"/>
  <c r="S31" i="528"/>
  <c r="R31" i="528"/>
  <c r="Q131" i="528"/>
  <c r="T31" i="528" l="1"/>
  <c r="T33" i="528"/>
  <c r="U33" i="528" s="1"/>
  <c r="T36" i="528"/>
  <c r="U36" i="528" s="1"/>
  <c r="U34" i="528"/>
  <c r="S131" i="528"/>
  <c r="V34" i="528"/>
  <c r="R131" i="528"/>
  <c r="V33" i="528" l="1"/>
  <c r="V32" i="528"/>
  <c r="U32" i="528"/>
  <c r="V36" i="528"/>
  <c r="V37" i="528"/>
  <c r="U37" i="528"/>
  <c r="V31" i="528"/>
  <c r="T131" i="528"/>
  <c r="U31" i="528"/>
  <c r="W36" i="528" l="1"/>
  <c r="X36" i="528" s="1"/>
  <c r="W31" i="528"/>
  <c r="W33" i="528"/>
  <c r="X33" i="528" s="1"/>
  <c r="W32" i="528"/>
  <c r="X32" i="528" s="1"/>
  <c r="V131" i="528"/>
  <c r="X34" i="528"/>
  <c r="G34" i="540" s="1"/>
  <c r="I34" i="540" s="1"/>
  <c r="X37" i="528"/>
  <c r="G37" i="540" s="1"/>
  <c r="U131" i="528"/>
  <c r="G32" i="540" l="1"/>
  <c r="I32" i="540" s="1"/>
  <c r="K32" i="532" s="1"/>
  <c r="K32" i="535" s="1"/>
  <c r="L32" i="527"/>
  <c r="I32" i="532" s="1"/>
  <c r="G33" i="540"/>
  <c r="I33" i="540" s="1"/>
  <c r="J33" i="540" s="1"/>
  <c r="L33" i="527"/>
  <c r="I33" i="532" s="1"/>
  <c r="G36" i="540"/>
  <c r="I36" i="540" s="1"/>
  <c r="J36" i="540" s="1"/>
  <c r="L36" i="527"/>
  <c r="I36" i="532" s="1"/>
  <c r="I37" i="540"/>
  <c r="J37" i="540" s="1"/>
  <c r="W131" i="528"/>
  <c r="X31" i="528"/>
  <c r="L31" i="527" s="1"/>
  <c r="K34" i="532"/>
  <c r="K34" i="535" s="1"/>
  <c r="H34" i="531"/>
  <c r="I34" i="531" s="1"/>
  <c r="J34" i="540"/>
  <c r="H32" i="531" l="1"/>
  <c r="I32" i="531" s="1"/>
  <c r="J32" i="540"/>
  <c r="H33" i="531"/>
  <c r="I33" i="531" s="1"/>
  <c r="K33" i="532"/>
  <c r="K33" i="535" s="1"/>
  <c r="J33" i="532"/>
  <c r="J33" i="535" s="1"/>
  <c r="I33" i="535"/>
  <c r="Q33" i="535" s="1"/>
  <c r="S33" i="535" s="1"/>
  <c r="J36" i="532"/>
  <c r="J36" i="535" s="1"/>
  <c r="I36" i="535"/>
  <c r="Q36" i="535" s="1"/>
  <c r="S36" i="535" s="1"/>
  <c r="I32" i="535"/>
  <c r="Q32" i="535" s="1"/>
  <c r="S32" i="535" s="1"/>
  <c r="J32" i="532"/>
  <c r="J32" i="535" s="1"/>
  <c r="I31" i="532"/>
  <c r="L131" i="527"/>
  <c r="AC32" i="528"/>
  <c r="AC33" i="528"/>
  <c r="H36" i="531"/>
  <c r="I36" i="531" s="1"/>
  <c r="K36" i="532"/>
  <c r="K36" i="535" s="1"/>
  <c r="H37" i="531"/>
  <c r="I37" i="531" s="1"/>
  <c r="K37" i="532"/>
  <c r="K37" i="535" s="1"/>
  <c r="X131" i="528"/>
  <c r="I2" i="528" s="1"/>
  <c r="G31" i="540"/>
  <c r="AC31" i="528"/>
  <c r="AC36" i="528"/>
  <c r="AC37" i="528"/>
  <c r="AC34" i="528"/>
  <c r="I131" i="532" l="1"/>
  <c r="J31" i="532"/>
  <c r="J31" i="535" s="1"/>
  <c r="J131" i="535" s="1"/>
  <c r="I31" i="535"/>
  <c r="AC131" i="528"/>
  <c r="I31" i="540"/>
  <c r="J31" i="540" s="1"/>
  <c r="G131" i="540"/>
  <c r="N27" i="540"/>
  <c r="Q31" i="535" l="1"/>
  <c r="S31" i="535" s="1"/>
  <c r="I131" i="535"/>
  <c r="J131" i="540"/>
  <c r="K31" i="532"/>
  <c r="O27" i="540"/>
  <c r="I131" i="540"/>
  <c r="H31" i="531"/>
  <c r="P32" i="540" l="1"/>
  <c r="K32" i="540" s="1"/>
  <c r="G32" i="541" s="1"/>
  <c r="I32" i="541" s="1"/>
  <c r="P33" i="540"/>
  <c r="K33" i="540" s="1"/>
  <c r="G33" i="541" s="1"/>
  <c r="P37" i="540"/>
  <c r="K37" i="540" s="1"/>
  <c r="G37" i="541" s="1"/>
  <c r="P36" i="540"/>
  <c r="K36" i="540" s="1"/>
  <c r="G36" i="541" s="1"/>
  <c r="P34" i="540"/>
  <c r="K34" i="540" s="1"/>
  <c r="G34" i="541" s="1"/>
  <c r="P31" i="540"/>
  <c r="K31" i="540" s="1"/>
  <c r="K131" i="532"/>
  <c r="K31" i="535"/>
  <c r="K131" i="535" s="1"/>
  <c r="H131" i="531"/>
  <c r="I31" i="531"/>
  <c r="I33" i="541" l="1"/>
  <c r="I34" i="541"/>
  <c r="I131" i="531"/>
  <c r="K131" i="540"/>
  <c r="G1" i="540" s="1"/>
  <c r="G31" i="541"/>
  <c r="I36" i="541"/>
  <c r="I37" i="541"/>
  <c r="M27" i="541" l="1"/>
  <c r="O33" i="541" s="1"/>
  <c r="J33" i="541" s="1"/>
  <c r="I31" i="541"/>
  <c r="G131" i="541"/>
  <c r="M33" i="532" l="1"/>
  <c r="M33" i="535" s="1"/>
  <c r="J33" i="531"/>
  <c r="L33" i="531" s="1"/>
  <c r="O31" i="541"/>
  <c r="J31" i="541" s="1"/>
  <c r="O32" i="541"/>
  <c r="J32" i="541" s="1"/>
  <c r="O34" i="541"/>
  <c r="J34" i="541" s="1"/>
  <c r="O37" i="541"/>
  <c r="J37" i="541" s="1"/>
  <c r="O36" i="541"/>
  <c r="J36" i="541" s="1"/>
  <c r="I131" i="541"/>
  <c r="K33" i="531" l="1"/>
  <c r="J32" i="531"/>
  <c r="L32" i="531" s="1"/>
  <c r="M32" i="532"/>
  <c r="M32" i="535" s="1"/>
  <c r="J36" i="531"/>
  <c r="L36" i="531" s="1"/>
  <c r="M36" i="532"/>
  <c r="M36" i="535" s="1"/>
  <c r="J37" i="531"/>
  <c r="M37" i="532"/>
  <c r="M37" i="535" s="1"/>
  <c r="J131" i="541"/>
  <c r="G1" i="541" s="1"/>
  <c r="M31" i="532"/>
  <c r="J31" i="531"/>
  <c r="L31" i="531" s="1"/>
  <c r="J34" i="531"/>
  <c r="M34" i="532"/>
  <c r="M34" i="535" s="1"/>
  <c r="K32" i="531" l="1"/>
  <c r="K34" i="531"/>
  <c r="J131" i="531"/>
  <c r="K31" i="531"/>
  <c r="K37" i="531"/>
  <c r="M131" i="532"/>
  <c r="M31" i="535"/>
  <c r="M131" i="535" s="1"/>
  <c r="K36" i="531"/>
  <c r="M32" i="531" l="1"/>
  <c r="O32" i="531" s="1"/>
  <c r="M36" i="531"/>
  <c r="O36" i="531" s="1"/>
  <c r="M31" i="531"/>
  <c r="O31" i="531" s="1"/>
  <c r="M33" i="531"/>
  <c r="O33" i="531" s="1"/>
  <c r="K131" i="531"/>
  <c r="L131" i="531"/>
  <c r="N33" i="531" l="1"/>
  <c r="N32" i="531"/>
  <c r="N36" i="531"/>
  <c r="M131" i="531"/>
  <c r="N31" i="531"/>
  <c r="N37" i="531"/>
  <c r="N34" i="531"/>
  <c r="P36" i="531" l="1"/>
  <c r="R36" i="531" s="1"/>
  <c r="P32" i="531"/>
  <c r="R32" i="531" s="1"/>
  <c r="P31" i="531"/>
  <c r="R31" i="531" s="1"/>
  <c r="P33" i="531"/>
  <c r="R33" i="531" s="1"/>
  <c r="Q37" i="531"/>
  <c r="N131" i="531"/>
  <c r="O131" i="531"/>
  <c r="Q33" i="531" l="1"/>
  <c r="Q32" i="531"/>
  <c r="Q36" i="531"/>
  <c r="P131" i="531"/>
  <c r="Q31" i="531"/>
  <c r="Q34" i="531"/>
  <c r="S36" i="531" l="1"/>
  <c r="U36" i="531" s="1"/>
  <c r="S32" i="531"/>
  <c r="S31" i="531"/>
  <c r="U31" i="531" s="1"/>
  <c r="S33" i="531"/>
  <c r="U33" i="531" s="1"/>
  <c r="R131" i="531"/>
  <c r="T37" i="531"/>
  <c r="Q131" i="531"/>
  <c r="T33" i="531" l="1"/>
  <c r="T32" i="531"/>
  <c r="U32" i="531"/>
  <c r="T36" i="531"/>
  <c r="S131" i="531"/>
  <c r="T31" i="531"/>
  <c r="T34" i="531"/>
  <c r="V36" i="531" l="1"/>
  <c r="X36" i="531" s="1"/>
  <c r="V32" i="531"/>
  <c r="V31" i="531"/>
  <c r="X31" i="531" s="1"/>
  <c r="V33" i="531"/>
  <c r="X33" i="531" s="1"/>
  <c r="T131" i="531"/>
  <c r="W37" i="531"/>
  <c r="U131" i="531"/>
  <c r="W33" i="531" l="1"/>
  <c r="W32" i="531"/>
  <c r="X32" i="531"/>
  <c r="W34" i="531"/>
  <c r="W36" i="531"/>
  <c r="V131" i="531"/>
  <c r="W31" i="531"/>
  <c r="Y31" i="531" l="1"/>
  <c r="Y32" i="531"/>
  <c r="Z32" i="531" s="1"/>
  <c r="N32" i="532" s="1"/>
  <c r="N32" i="535" s="1"/>
  <c r="Y36" i="531"/>
  <c r="Z36" i="531" s="1"/>
  <c r="N36" i="532" s="1"/>
  <c r="N36" i="535" s="1"/>
  <c r="Y33" i="531"/>
  <c r="Z33" i="531" s="1"/>
  <c r="N33" i="532" s="1"/>
  <c r="N33" i="535" s="1"/>
  <c r="X131" i="531"/>
  <c r="Z37" i="531"/>
  <c r="M37" i="527" s="1"/>
  <c r="N37" i="527" s="1"/>
  <c r="AC37" i="527" s="1"/>
  <c r="Z34" i="531"/>
  <c r="W131" i="531"/>
  <c r="M33" i="527" l="1"/>
  <c r="N33" i="527" s="1"/>
  <c r="AC33" i="527" s="1"/>
  <c r="U33" i="535"/>
  <c r="R33" i="535"/>
  <c r="T33" i="535" s="1"/>
  <c r="M32" i="527"/>
  <c r="N32" i="527" s="1"/>
  <c r="AC32" i="527" s="1"/>
  <c r="R32" i="535"/>
  <c r="T32" i="535" s="1"/>
  <c r="U32" i="535"/>
  <c r="N37" i="532"/>
  <c r="N37" i="535" s="1"/>
  <c r="R37" i="535" s="1"/>
  <c r="T37" i="535" s="1"/>
  <c r="M36" i="527"/>
  <c r="N36" i="527" s="1"/>
  <c r="AC36" i="527" s="1"/>
  <c r="N34" i="532"/>
  <c r="N34" i="535" s="1"/>
  <c r="M34" i="527"/>
  <c r="N34" i="527" s="1"/>
  <c r="AC34" i="527" s="1"/>
  <c r="R36" i="535"/>
  <c r="T36" i="535" s="1"/>
  <c r="U36" i="535"/>
  <c r="Y131" i="531"/>
  <c r="Z31" i="531"/>
  <c r="AA32" i="531" l="1"/>
  <c r="AA33" i="531"/>
  <c r="U37" i="535"/>
  <c r="R34" i="535"/>
  <c r="T34" i="535" s="1"/>
  <c r="U34" i="535"/>
  <c r="M31" i="527"/>
  <c r="N31" i="532"/>
  <c r="Z131" i="531"/>
  <c r="AA31" i="531"/>
  <c r="AA36" i="531"/>
  <c r="AA34" i="531"/>
  <c r="AA37" i="531"/>
  <c r="AA131" i="531" l="1"/>
  <c r="N31" i="535"/>
  <c r="N131" i="532"/>
  <c r="M131" i="527"/>
  <c r="N31" i="527"/>
  <c r="AC31" i="527" l="1"/>
  <c r="N131" i="527"/>
  <c r="R31" i="535"/>
  <c r="T31" i="535" s="1"/>
  <c r="N131" i="535"/>
  <c r="U31" i="5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<sst xmlns="http://schemas.openxmlformats.org/spreadsheetml/2006/main" count="748" uniqueCount="352">
  <si>
    <t>AllowFilterCheckBox</t>
  </si>
  <si>
    <t>AllowFormattingCheckBox</t>
  </si>
  <si>
    <t>AllowColumnFormattingCheckBox</t>
  </si>
  <si>
    <t>AllowRowFormattingCheckBox</t>
  </si>
  <si>
    <t>ProtectSettings</t>
  </si>
  <si>
    <t>הדרכה למשתמש</t>
  </si>
  <si>
    <t>פרמטרים לקריטריונים</t>
  </si>
  <si>
    <t>הוראת שעה</t>
  </si>
  <si>
    <t>תנאי סף</t>
  </si>
  <si>
    <t>עדיפות לפריפריה</t>
  </si>
  <si>
    <t>מספר המשתתפים</t>
  </si>
  <si>
    <t>מספר מופעים</t>
  </si>
  <si>
    <t>הערכה כללית ותרומה לקהילה</t>
  </si>
  <si>
    <t>תקציב הפעילות</t>
  </si>
  <si>
    <t>התחשיב הבסיסי</t>
  </si>
  <si>
    <t>פרמטרים לעקרונות חישוב התמיכה</t>
  </si>
  <si>
    <t>הגנה</t>
  </si>
  <si>
    <t>הגבלה לתמיכה מקס</t>
  </si>
  <si>
    <t>סיכום</t>
  </si>
  <si>
    <t>הגבלה לסכום מבוקש (1)</t>
  </si>
  <si>
    <t>קיזוזים בגין איחורים</t>
  </si>
  <si>
    <t>קיזוזים- החלטות ועדה</t>
  </si>
  <si>
    <t>הגבלה לסכום מבוקש (2)</t>
  </si>
  <si>
    <t>סיכום לועדה- הזנת נתונים</t>
  </si>
  <si>
    <t>סיכום לועדה - תוצאות</t>
  </si>
  <si>
    <t>תאריך בניית המודל</t>
  </si>
  <si>
    <t>תאריך עדכון מודל</t>
  </si>
  <si>
    <t>המודל מותאם באופן אוטומטי להוראות מעבר של 2017 ו-2018</t>
  </si>
  <si>
    <t>הוראת שעה/מעבר: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</si>
  <si>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</si>
  <si>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</si>
  <si>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</si>
  <si>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</si>
  <si>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</si>
  <si>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</si>
  <si>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למעט גיליון "ניוד מופעים לפרפירה" בו אי הזנת נתון במספר הרצות משמעו 0 הרצות.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</si>
  <si>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</si>
  <si>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</si>
  <si>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</si>
  <si>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</si>
  <si>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</si>
  <si>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</si>
  <si>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בגיליון תנאי הסף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</si>
  <si>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</si>
  <si>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</si>
  <si>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</si>
  <si>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</si>
  <si>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</si>
  <si>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בניית מודל</t>
  </si>
  <si>
    <t>מודל תחרויות וכנסים בהיקף ארצי - תרבות בקהילה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</si>
  <si>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</si>
  <si>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</si>
  <si>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</si>
  <si>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</si>
  <si>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</si>
  <si>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</si>
  <si>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</si>
  <si>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</si>
  <si>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</si>
  <si>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משקולות קריטריונים</t>
  </si>
  <si>
    <t>סעיף</t>
  </si>
  <si>
    <t>משקל</t>
  </si>
  <si>
    <t>מספר המופעים</t>
  </si>
  <si>
    <t>מחזור הפעילות</t>
  </si>
  <si>
    <t>סה"כ</t>
  </si>
  <si>
    <t>סיווג למ"ס של היישוב בו  נמצא המוסד</t>
  </si>
  <si>
    <t>ניקוד</t>
  </si>
  <si>
    <t>6 ומעלה</t>
  </si>
  <si>
    <t>אשכול</t>
  </si>
  <si>
    <t>5R</t>
  </si>
  <si>
    <t>באר שבע</t>
  </si>
  <si>
    <t>מקדם</t>
  </si>
  <si>
    <t>מוסד ש-75% לפחות מהמשתתפים בפעילותו השוטפת הם מקרב מגזר ייחודי</t>
  </si>
  <si>
    <t>ניקוד מקסימלי</t>
  </si>
  <si>
    <t>מספר משתתפים מזערי</t>
  </si>
  <si>
    <t>איכות לפי המלצת המדור</t>
  </si>
  <si>
    <t>איכות מצוינת</t>
  </si>
  <si>
    <t>איכות טובה מאוד</t>
  </si>
  <si>
    <t>איכות טובה</t>
  </si>
  <si>
    <t>איכות בינונית</t>
  </si>
  <si>
    <t>סכום</t>
  </si>
  <si>
    <t>יתקבל ניקוד עבור מכפלת הסכום הבא שהוא מעל התקציב המינימלי:</t>
  </si>
  <si>
    <t>תקציב מינימלי</t>
  </si>
  <si>
    <t>האם חלה הוראת השעה בשנה הספציפית</t>
  </si>
  <si>
    <t>שנה</t>
  </si>
  <si>
    <t>גובה הגנה</t>
  </si>
  <si>
    <t>משפיע על הגנה בגיליון פרמטרים לעיקרון חישוב התמיכה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</si>
  <si>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</si>
  <si>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</si>
  <si>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</si>
  <si>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</si>
  <si>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</si>
  <si>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</si>
  <si>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</si>
  <si>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</si>
  <si>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</si>
  <si>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</si>
  <si>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</si>
  <si>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מספר בקרה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</si>
  <si>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</si>
  <si>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</si>
  <si>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ערך למעבר תנאי סף</t>
  </si>
  <si>
    <t>סעיף 8</t>
  </si>
  <si>
    <t>סעיף 9 (1)</t>
  </si>
  <si>
    <t>סעיף 9 (2)</t>
  </si>
  <si>
    <t>סעיף 9 (3)</t>
  </si>
  <si>
    <t>סעיף 9 (4)</t>
  </si>
  <si>
    <t xml:space="preserve">סעיף 9 (11) </t>
  </si>
  <si>
    <t>סעיף 9 (11) (א)</t>
  </si>
  <si>
    <t>סעיף 9 (11) (ב)</t>
  </si>
  <si>
    <t>סעיף 12 (1)</t>
  </si>
  <si>
    <t>סעיף 12 (2)</t>
  </si>
  <si>
    <t>סעיף 12 (3)</t>
  </si>
  <si>
    <t>סעיף 12 (4)</t>
  </si>
  <si>
    <t>סעיף 12 (5)</t>
  </si>
  <si>
    <t>סעיף 12 (6)</t>
  </si>
  <si>
    <t>סעיף 12 (7)</t>
  </si>
  <si>
    <t>סעיף 9 (5)</t>
  </si>
  <si>
    <t>סעיף 9 (6)</t>
  </si>
  <si>
    <t>סעיף 9 (7)</t>
  </si>
  <si>
    <t>סעיף 9 (8)</t>
  </si>
  <si>
    <t>סעיף 9 (9)</t>
  </si>
  <si>
    <t>סעיף 9 (10)</t>
  </si>
  <si>
    <t>בדיקת תא שורה 30</t>
  </si>
  <si>
    <t>ספירת לא ריקים</t>
  </si>
  <si>
    <t>ממוצע</t>
  </si>
  <si>
    <t>מס"ד</t>
  </si>
  <si>
    <t>מספר מוסד</t>
  </si>
  <si>
    <t>מספר בקשה</t>
  </si>
  <si>
    <t>שם הבקשה</t>
  </si>
  <si>
    <t>שם המוסד</t>
  </si>
  <si>
    <t>המוסד עומד בתנאי סף כלליים</t>
  </si>
  <si>
    <t xml:space="preserve">כל האמנים בני  15 ומעלה </t>
  </si>
  <si>
    <t>הפעילות אינה במסגרת קונסרבטוריון נתמך/מתוקצב</t>
  </si>
  <si>
    <t>הפעילות השוטפת נשוא הבקשה נעשית ברובה בפריפריה או לפחות 50% מהמשתתפים בפעילות השוטפת ממגזר ייחודי</t>
  </si>
  <si>
    <t>פעילות המוסד הינה ברמה אמנותית נאותה</t>
  </si>
  <si>
    <t>מגיש הבקשה הינו רשות מקומית</t>
  </si>
  <si>
    <r>
      <t>לרשות מקומית</t>
    </r>
    <r>
      <rPr>
        <b/>
        <sz val="12"/>
        <color theme="1"/>
        <rFont val="Calibri"/>
        <family val="2"/>
        <scheme val="minor"/>
      </rPr>
      <t>: ברשות פועלת מחלקה לתרבות ואמנות בראשה מנהל בחצי משרה לפחות</t>
    </r>
  </si>
  <si>
    <r>
      <rPr>
        <b/>
        <u/>
        <sz val="12"/>
        <color theme="1"/>
        <rFont val="Calibri"/>
        <family val="2"/>
        <scheme val="minor"/>
      </rPr>
      <t>לרשות מקומית:</t>
    </r>
    <r>
      <rPr>
        <b/>
        <sz val="12"/>
        <color theme="1"/>
        <rFont val="Calibri"/>
        <family val="2"/>
        <scheme val="minor"/>
      </rPr>
      <t xml:space="preserve"> הרשות תחתום על כתב התחייבות לפי הוראות התכ"ם 6.2 בדבר תמיכה בגופים אחרים</t>
    </r>
  </si>
  <si>
    <t>עומד בתנאי רשות המגישה בקשה לתמיכה או שמגיש הבקשה אינו רשות</t>
  </si>
  <si>
    <t>המוסד מקיים פעילות תרבות מיוחדת בתחום המחול, המוסיקה או התיאטרון השונה באופייה מהפעילות של תחום אמנויות הבמה</t>
  </si>
  <si>
    <t>הפעילות בעדה מבוקשת התמיכה מיועדת, על פי אופייה וטיבה, להיות בהיקף כלל ארצי</t>
  </si>
  <si>
    <t>50% מהמשתתפים בפעילות לפחות הם מקרב הפריפריה או שהתחרות או הכנס מושא הבקשה לתמיכה מתקיימים בפריפריה</t>
  </si>
  <si>
    <t>הפעילות כוללת הפקה של מופע שמשכו 30 דקות לפחות המוצג או מושמע בפני קהל</t>
  </si>
  <si>
    <t>לפעילות וותק של שנתיים לפחות, נכון למועד הגשת הבקשה לתמיכה</t>
  </si>
  <si>
    <t>מספר המשתתפים בפעילות, לרבות במופע, הנוטלים חלק בפעילות</t>
  </si>
  <si>
    <t>המוסד עומד בדרישות הנוהל, ובכלל זה יעמיד עצמו לביקורת המשרד בהתאם לדינים החלים עליו, להוראות הנוהל ולהחלטות הממשלה</t>
  </si>
  <si>
    <t>מטרות המוסד כמפורט במסמכי היסוד שלו ואופן פעולתו עולים בקנה אחד עם מטרות התמיכה המפורטות במבחנים</t>
  </si>
  <si>
    <t>המוסד משתמש בכספי התמיכה רק למטרות שלשמן ניתנו</t>
  </si>
  <si>
    <t>המוסד מציין בפרסומיו כי הפעילות הנתמכת מבוצעת בתמיכת המשרד</t>
  </si>
  <si>
    <t>המוסד מקיים את הוראות החוק הרלבנטיות לפעילותו, מקפיד על כללי ניהול תקין ושומר על שקיפות מלאה באורחות התנהלותו באופן ההולם את מטרותיו הציבוריות</t>
  </si>
  <si>
    <t>המוסד פועל ביעילות ובתקורה מינימאלית, שמאפשרת את פעילותו התקינה והראויה, לרבות בהתאם לנוהל ובהתאם להוראות החשב הכללי במשרד האוצר לעניין הוצאות הנהלה וכלליות</t>
  </si>
  <si>
    <t>מעבר תנאי סף-אישור מיוחד</t>
  </si>
  <si>
    <t>מעבר תנאי סף</t>
  </si>
  <si>
    <t>הערות</t>
  </si>
  <si>
    <t>בקרה ראשית</t>
  </si>
  <si>
    <t>אהב"י - העמותה לקידום אמנות העם ביש</t>
  </si>
  <si>
    <t>חברת מוסדות חנוך ותרבות בחיפה מיסוד</t>
  </si>
  <si>
    <t>כנס חבורות זמר</t>
  </si>
  <si>
    <t>מרכז קהילתי בטירת כרמל עש פרסט בע"מ</t>
  </si>
  <si>
    <t/>
  </si>
  <si>
    <t>5 ומעלה</t>
  </si>
  <si>
    <t>שם הרשות</t>
  </si>
  <si>
    <t>סיווג למ"ס</t>
  </si>
  <si>
    <t>ניקוד סיווג למס</t>
  </si>
  <si>
    <t>מדד אשכול</t>
  </si>
  <si>
    <t>ניקוד אשכול</t>
  </si>
  <si>
    <t>אזור עדיפות לאומית</t>
  </si>
  <si>
    <t>ניקוד עדיפות לאומית</t>
  </si>
  <si>
    <t>75% לפחות מהמשתתפים בפעילותו השוטפת הם מקרב מגזר ייחודי</t>
  </si>
  <si>
    <t>ניקוד מגזר ייחודי</t>
  </si>
  <si>
    <t>סה"כ ניקוד</t>
  </si>
  <si>
    <t>שיעור יחסי</t>
  </si>
  <si>
    <t>מספר משתתפים מעל המספר המזערי</t>
  </si>
  <si>
    <t>טור הזנת מספר</t>
  </si>
  <si>
    <t>טור הזנת מספר שלם</t>
  </si>
  <si>
    <t>טור הזנת מספר שאינו שלילי</t>
  </si>
  <si>
    <t>טור הזנת  מספר שלם שאינו שלילי</t>
  </si>
  <si>
    <t>טור הזנת מספר חיובי</t>
  </si>
  <si>
    <t>טור הזנת מספר שלם חיובי</t>
  </si>
  <si>
    <t>טור הזנת טקסט</t>
  </si>
  <si>
    <t>טור הזנת טקסט מרשימה סגורה</t>
  </si>
  <si>
    <t>מקדם 1</t>
  </si>
  <si>
    <t>ניקוד לאחר מקדם</t>
  </si>
  <si>
    <t>נתון למכפיל1</t>
  </si>
  <si>
    <t>ניקוד לאחר מכפיל2</t>
  </si>
  <si>
    <t>מספר מופעים אמנותיים בשנת ההערכה שנמשכו 30 דקות לפחות ומבוצעות בפני קהל</t>
  </si>
  <si>
    <t>טור הזנת מספר טקסט</t>
  </si>
  <si>
    <t>איכות לפי המלצת מדור</t>
  </si>
  <si>
    <t>מספר סידורי</t>
  </si>
  <si>
    <t>שיעור התמיכה המתוקנן</t>
  </si>
  <si>
    <t>סכום בסיסי</t>
  </si>
  <si>
    <t>תקציב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</si>
  <si>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</si>
  <si>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</si>
  <si>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</si>
  <si>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</si>
  <si>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</si>
  <si>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</si>
  <si>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</si>
  <si>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</si>
  <si>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</si>
  <si>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</si>
  <si>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</si>
  <si>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</si>
  <si>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</si>
  <si>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</si>
  <si>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</si>
  <si>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</si>
  <si>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</si>
  <si>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>מכפלת חריגה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</si>
  <si>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</si>
  <si>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</si>
  <si>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</si>
  <si>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</si>
  <si>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גבוה או שווה ל:</t>
  </si>
  <si>
    <t>תנאים מתחלפים</t>
  </si>
  <si>
    <t>גרעון שוטף לא גבוה מ:</t>
  </si>
  <si>
    <t>תנאים מצטברים</t>
  </si>
  <si>
    <t>גרעון מצטבר גבוה או שווה ל:</t>
  </si>
  <si>
    <t>גרעון מצטבר לא גבוה מ: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</si>
  <si>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</si>
  <si>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</si>
  <si>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</si>
  <si>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</si>
  <si>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</si>
  <si>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</si>
  <si>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תמיכה מקסימלית למוסד</t>
  </si>
  <si>
    <t xml:space="preserve">התמיכה המקסימאלית לבקשה מסוימת מתוך התמיכה לתחום </t>
  </si>
  <si>
    <t>שיעור תמיכה לפני הגנה</t>
  </si>
  <si>
    <t>זכאי להגנה</t>
  </si>
  <si>
    <t>זקוק להגנה</t>
  </si>
  <si>
    <t>אינדיקציית הגנה 1</t>
  </si>
  <si>
    <t>הגנה 1</t>
  </si>
  <si>
    <t>שיעור יחסי לאחר הגנה 1</t>
  </si>
  <si>
    <t>זקוק להגנה 2</t>
  </si>
  <si>
    <t>אינדיקציית הגנה 2</t>
  </si>
  <si>
    <t>הגנה 2</t>
  </si>
  <si>
    <t>שיעור יחסי לאחר הגנה 2</t>
  </si>
  <si>
    <t>זקוק להגנה 3</t>
  </si>
  <si>
    <t>אינדיקציית הגנה 3</t>
  </si>
  <si>
    <t>הגנה 3</t>
  </si>
  <si>
    <t>שיעור יחסי לאחר הגנה 3</t>
  </si>
  <si>
    <t>זקוק להגנה 4</t>
  </si>
  <si>
    <t>אינדיקציית הגנה 4</t>
  </si>
  <si>
    <t>הגנה 4</t>
  </si>
  <si>
    <t>שיעור יחסי לאחר הגנה 4</t>
  </si>
  <si>
    <t>זקוק להגנה 5</t>
  </si>
  <si>
    <t>אינדיקציית הגנה 5</t>
  </si>
  <si>
    <t>הגנה 5</t>
  </si>
  <si>
    <t>שיעור יחסי לאחר הגנה 5</t>
  </si>
  <si>
    <t>זקוק להגנה 6</t>
  </si>
  <si>
    <t>אינדיקציית הגנה 6</t>
  </si>
  <si>
    <t>הגנה 6</t>
  </si>
  <si>
    <t>שיעור יחסי לאחר הגנה 6</t>
  </si>
  <si>
    <t>זקוק להגנה 7</t>
  </si>
  <si>
    <t>אינדיקציית הגנה 7</t>
  </si>
  <si>
    <t>הגנה 7</t>
  </si>
  <si>
    <t>שיעור יחסי לאחר הגנה 7</t>
  </si>
  <si>
    <t>זקוק להגנה 8</t>
  </si>
  <si>
    <t>אינדיקציית הגנה 8</t>
  </si>
  <si>
    <t>הגנה 8</t>
  </si>
  <si>
    <t>שיעור יחסי לאחר הגנה 8</t>
  </si>
  <si>
    <t>זקוק להגנה 9</t>
  </si>
  <si>
    <t>אינדיקציית הגנה 9</t>
  </si>
  <si>
    <t>הגנה 9</t>
  </si>
  <si>
    <t>שיעור יחסי לאחר הגנה 9</t>
  </si>
  <si>
    <t>זקוק להגנה 10</t>
  </si>
  <si>
    <t>אינדיקציית הגנה 10</t>
  </si>
  <si>
    <t>הגנה 10</t>
  </si>
  <si>
    <t>שיעור יחסי לאחר הגנה</t>
  </si>
  <si>
    <t>שיעור תמיכה לאחר הגנה</t>
  </si>
  <si>
    <t>גובה התמיכה</t>
  </si>
  <si>
    <t>בקרת נתון שיעור תמיכה שנה קודמת</t>
  </si>
  <si>
    <t>בקרת נתון זכאי להגנה</t>
  </si>
  <si>
    <t>חסר נתון</t>
  </si>
  <si>
    <t>סכום תמיכה מקסימאלי ע"פ המבחן</t>
  </si>
  <si>
    <t>גובה תמיכה מומלצת</t>
  </si>
  <si>
    <t>האם קיימת הגבלה ראשונית?</t>
  </si>
  <si>
    <t xml:space="preserve">תמיכה מקסימאלית </t>
  </si>
  <si>
    <t>גובה תמיכה לאחר הגבלה למקסימום תמיכה</t>
  </si>
  <si>
    <t>שיעור תמיכה יחסי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</si>
  <si>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</si>
  <si>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</si>
  <si>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</si>
  <si>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</si>
  <si>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</si>
  <si>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</si>
  <si>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</si>
  <si>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</si>
  <si>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</si>
  <si>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</si>
  <si>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</si>
  <si>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</si>
  <si>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</si>
  <si>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</si>
  <si>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</si>
  <si>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</si>
  <si>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שיעור תמיכה לפני הגבלות לסכום מבוקש וקיזוזים</t>
  </si>
  <si>
    <t>תמיכה ע"פ המודל לפני הגבלות לסכום מבוקש וקיזוזים</t>
  </si>
  <si>
    <t>הגבלה לסכום מבוקש</t>
  </si>
  <si>
    <t>גובה תמיכה לאחר קיזוזים והגבלה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</si>
  <si>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</si>
  <si>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</si>
  <si>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</si>
  <si>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תמיכה יחסית לאחר הגבלה לסכום מבוקש</t>
  </si>
  <si>
    <t>בקרץ מספר נשים בוועד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</si>
  <si>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</si>
  <si>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</si>
  <si>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</si>
  <si>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</si>
  <si>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</si>
  <si>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</si>
  <si>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</si>
  <si>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</si>
  <si>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</si>
  <si>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</si>
  <si>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</si>
  <si>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</si>
  <si>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</si>
  <si>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</si>
  <si>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ראשונית</t>
  </si>
  <si>
    <t>תמיכה לאחר הגבלה לסכום מבוקש (2)</t>
  </si>
  <si>
    <t>סה"כ תמיכה סופית בשנה הקודמת</t>
  </si>
  <si>
    <t>סטאטוס התיק</t>
  </si>
  <si>
    <t>נימוקים</t>
  </si>
  <si>
    <t>קיזוזים בגין ימי איחור</t>
  </si>
  <si>
    <t>קיזוזים בגין החלטות ועדה</t>
  </si>
  <si>
    <t>סכום התמיכה המומלץ אחרי קיזוז</t>
  </si>
  <si>
    <t>סכום מבוקש
במודל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</si>
  <si>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</si>
  <si>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</si>
  <si>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פער שנה קודמת מול שנה נוכחית</t>
  </si>
  <si>
    <t>פער באחוזים שנה קודמת מול שנה נוכחית</t>
  </si>
  <si>
    <t>שינוי חריג בסכום שנה קודמת מול שנה נוכחית</t>
  </si>
  <si>
    <t>שינוי חריג באחוזים שנה קודמת מול שנה נוכחית</t>
  </si>
  <si>
    <t>שיעור התמיכה</t>
  </si>
  <si>
    <t>רלוונטי לוועדה</t>
  </si>
  <si>
    <t>גובה תמיכה מאושר בתקנה</t>
  </si>
  <si>
    <t>הוד השרון</t>
  </si>
  <si>
    <t>טירת הכרמל</t>
  </si>
  <si>
    <t>חיפה</t>
  </si>
  <si>
    <t>תמיכה בפעילויות עמותת מיל"ה ברחבי הארץ</t>
  </si>
  <si>
    <t>מרכז ישראלי למקהלות ולחבורות זמר (ע</t>
  </si>
  <si>
    <t>יהוד-מונוסון</t>
  </si>
  <si>
    <t xml:space="preserve">הבקשה מומלצת לתמיכה </t>
  </si>
  <si>
    <t>הבקשה מומלצת לתמיכה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</si>
  <si>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</si>
  <si>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סכום תמיכה מומלץ עפ"י מודל תמיכה לפני קיזוזים</t>
  </si>
  <si>
    <t xml:space="preserve">סכום תמיכה מומלץ עפ"י מודל תמיכה לפני קיזוזים
</t>
  </si>
  <si>
    <t>בקשת תמיכה 2025 פרויקט התחרות אהבי</t>
  </si>
  <si>
    <t>כנס תיאטרון קהילתי נווה יוסף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</si>
</sst>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_ &quot;₪&quot;\ * #,##0_ ;_ &quot;₪&quot;\ * \-#,##0_ ;_ &quot;₪&quot;\ * &quot;-&quot;??_ ;_ @_ "/>
    <numFmt numFmtId="171" formatCode="0.0%"/>
    <numFmt numFmtId="172" formatCode="&quot;₪&quot;#,##0"/>
    <numFmt numFmtId="173" formatCode="#,##0;[Red]#,##0"/>
    <numFmt numFmtId="174" formatCode="[$₪-40D]\ #,##0"/>
  </numFmts>
  <fonts count="63" x14ac:knownFonts="1">
    <font>
      <sz val="12"/>
      <color theme="1"/>
      <name val="David"/>
      <family val="2"/>
      <charset val="177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sz val="12"/>
      <name val="David"/>
      <family val="2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sz val="11"/>
      <color rgb="FF000000"/>
      <name val="Arial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01">
    <xf numFmtId="0" fontId="0" fillId="0" borderId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0" fontId="10" fillId="0" borderId="0"/>
    <xf numFmtId="0" fontId="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1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7" borderId="0" applyNumberFormat="0" applyBorder="0" applyAlignment="0" applyProtection="0"/>
    <xf numFmtId="0" fontId="15" fillId="11" borderId="0" applyNumberFormat="0" applyBorder="0" applyAlignment="0" applyProtection="0"/>
    <xf numFmtId="0" fontId="16" fillId="28" borderId="31" applyNumberFormat="0" applyAlignment="0" applyProtection="0"/>
    <xf numFmtId="0" fontId="17" fillId="29" borderId="32" applyNumberFormat="0" applyAlignment="0" applyProtection="0"/>
    <xf numFmtId="166" fontId="1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0" fillId="0" borderId="33" applyNumberFormat="0" applyFill="0" applyAlignment="0" applyProtection="0"/>
    <xf numFmtId="0" fontId="21" fillId="0" borderId="34" applyNumberFormat="0" applyFill="0" applyAlignment="0" applyProtection="0"/>
    <xf numFmtId="0" fontId="22" fillId="0" borderId="35" applyNumberFormat="0" applyFill="0" applyAlignment="0" applyProtection="0"/>
    <xf numFmtId="0" fontId="22" fillId="0" borderId="0" applyNumberFormat="0" applyFill="0" applyBorder="0" applyAlignment="0" applyProtection="0"/>
    <xf numFmtId="0" fontId="23" fillId="15" borderId="31" applyNumberFormat="0" applyAlignment="0" applyProtection="0"/>
    <xf numFmtId="0" fontId="24" fillId="0" borderId="36" applyNumberFormat="0" applyFill="0" applyAlignment="0" applyProtection="0"/>
    <xf numFmtId="0" fontId="25" fillId="30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26" fillId="0" borderId="0"/>
    <xf numFmtId="0" fontId="11" fillId="31" borderId="37" applyNumberFormat="0" applyFont="0" applyAlignment="0" applyProtection="0"/>
    <xf numFmtId="0" fontId="27" fillId="28" borderId="38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9" applyNumberFormat="0" applyFill="0" applyAlignment="0" applyProtection="0"/>
    <xf numFmtId="0" fontId="30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13" fillId="10" borderId="0" applyNumberFormat="0" applyBorder="0" applyAlignment="0" applyProtection="0"/>
    <xf numFmtId="174" fontId="13" fillId="11" borderId="0" applyNumberFormat="0" applyBorder="0" applyAlignment="0" applyProtection="0"/>
    <xf numFmtId="174" fontId="13" fillId="12" borderId="0" applyNumberFormat="0" applyBorder="0" applyAlignment="0" applyProtection="0"/>
    <xf numFmtId="174" fontId="13" fillId="13" borderId="0" applyNumberFormat="0" applyBorder="0" applyAlignment="0" applyProtection="0"/>
    <xf numFmtId="174" fontId="13" fillId="14" borderId="0" applyNumberFormat="0" applyBorder="0" applyAlignment="0" applyProtection="0"/>
    <xf numFmtId="174" fontId="13" fillId="15" borderId="0" applyNumberFormat="0" applyBorder="0" applyAlignment="0" applyProtection="0"/>
    <xf numFmtId="174" fontId="13" fillId="16" borderId="0" applyNumberFormat="0" applyBorder="0" applyAlignment="0" applyProtection="0"/>
    <xf numFmtId="174" fontId="13" fillId="17" borderId="0" applyNumberFormat="0" applyBorder="0" applyAlignment="0" applyProtection="0"/>
    <xf numFmtId="174" fontId="13" fillId="18" borderId="0" applyNumberFormat="0" applyBorder="0" applyAlignment="0" applyProtection="0"/>
    <xf numFmtId="174" fontId="13" fillId="13" borderId="0" applyNumberFormat="0" applyBorder="0" applyAlignment="0" applyProtection="0"/>
    <xf numFmtId="174" fontId="13" fillId="16" borderId="0" applyNumberFormat="0" applyBorder="0" applyAlignment="0" applyProtection="0"/>
    <xf numFmtId="174" fontId="13" fillId="19" borderId="0" applyNumberFormat="0" applyBorder="0" applyAlignment="0" applyProtection="0"/>
    <xf numFmtId="174" fontId="14" fillId="20" borderId="0" applyNumberFormat="0" applyBorder="0" applyAlignment="0" applyProtection="0"/>
    <xf numFmtId="174" fontId="14" fillId="17" borderId="0" applyNumberFormat="0" applyBorder="0" applyAlignment="0" applyProtection="0"/>
    <xf numFmtId="174" fontId="14" fillId="18" borderId="0" applyNumberFormat="0" applyBorder="0" applyAlignment="0" applyProtection="0"/>
    <xf numFmtId="174" fontId="14" fillId="21" borderId="0" applyNumberFormat="0" applyBorder="0" applyAlignment="0" applyProtection="0"/>
    <xf numFmtId="174" fontId="14" fillId="22" borderId="0" applyNumberFormat="0" applyBorder="0" applyAlignment="0" applyProtection="0"/>
    <xf numFmtId="174" fontId="14" fillId="23" borderId="0" applyNumberFormat="0" applyBorder="0" applyAlignment="0" applyProtection="0"/>
    <xf numFmtId="174" fontId="14" fillId="24" borderId="0" applyNumberFormat="0" applyBorder="0" applyAlignment="0" applyProtection="0"/>
    <xf numFmtId="174" fontId="14" fillId="25" borderId="0" applyNumberFormat="0" applyBorder="0" applyAlignment="0" applyProtection="0"/>
    <xf numFmtId="174" fontId="14" fillId="26" borderId="0" applyNumberFormat="0" applyBorder="0" applyAlignment="0" applyProtection="0"/>
    <xf numFmtId="174" fontId="14" fillId="21" borderId="0" applyNumberFormat="0" applyBorder="0" applyAlignment="0" applyProtection="0"/>
    <xf numFmtId="174" fontId="14" fillId="22" borderId="0" applyNumberFormat="0" applyBorder="0" applyAlignment="0" applyProtection="0"/>
    <xf numFmtId="174" fontId="14" fillId="27" borderId="0" applyNumberFormat="0" applyBorder="0" applyAlignment="0" applyProtection="0"/>
    <xf numFmtId="174" fontId="15" fillId="11" borderId="0" applyNumberFormat="0" applyBorder="0" applyAlignment="0" applyProtection="0"/>
    <xf numFmtId="0" fontId="16" fillId="28" borderId="67" applyNumberFormat="0" applyAlignment="0" applyProtection="0"/>
    <xf numFmtId="0" fontId="16" fillId="28" borderId="67" applyNumberFormat="0" applyAlignment="0" applyProtection="0"/>
    <xf numFmtId="0" fontId="16" fillId="28" borderId="67" applyNumberFormat="0" applyAlignment="0" applyProtection="0"/>
    <xf numFmtId="174" fontId="17" fillId="29" borderId="32" applyNumberFormat="0" applyAlignment="0" applyProtection="0"/>
    <xf numFmtId="166" fontId="59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8" fillId="0" borderId="0" applyNumberFormat="0" applyFill="0" applyBorder="0" applyAlignment="0" applyProtection="0"/>
    <xf numFmtId="174" fontId="19" fillId="12" borderId="0" applyNumberFormat="0" applyBorder="0" applyAlignment="0" applyProtection="0"/>
    <xf numFmtId="174" fontId="20" fillId="0" borderId="33" applyNumberFormat="0" applyFill="0" applyAlignment="0" applyProtection="0"/>
    <xf numFmtId="174" fontId="21" fillId="0" borderId="34" applyNumberFormat="0" applyFill="0" applyAlignment="0" applyProtection="0"/>
    <xf numFmtId="174" fontId="22" fillId="0" borderId="35" applyNumberFormat="0" applyFill="0" applyAlignment="0" applyProtection="0"/>
    <xf numFmtId="174" fontId="22" fillId="0" borderId="0" applyNumberFormat="0" applyFill="0" applyBorder="0" applyAlignment="0" applyProtection="0"/>
    <xf numFmtId="0" fontId="23" fillId="15" borderId="67" applyNumberFormat="0" applyAlignment="0" applyProtection="0"/>
    <xf numFmtId="0" fontId="23" fillId="15" borderId="67" applyNumberFormat="0" applyAlignment="0" applyProtection="0"/>
    <xf numFmtId="0" fontId="23" fillId="15" borderId="67" applyNumberFormat="0" applyAlignment="0" applyProtection="0"/>
    <xf numFmtId="174" fontId="24" fillId="0" borderId="36" applyNumberFormat="0" applyFill="0" applyAlignment="0" applyProtection="0"/>
    <xf numFmtId="174" fontId="25" fillId="30" borderId="0" applyNumberFormat="0" applyBorder="0" applyAlignment="0" applyProtection="0"/>
    <xf numFmtId="0" fontId="11" fillId="0" borderId="0"/>
    <xf numFmtId="0" fontId="60" fillId="0" borderId="0"/>
    <xf numFmtId="174" fontId="10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174" fontId="11" fillId="0" borderId="0"/>
    <xf numFmtId="0" fontId="60" fillId="0" borderId="0"/>
    <xf numFmtId="174" fontId="11" fillId="0" borderId="0"/>
    <xf numFmtId="0" fontId="46" fillId="0" borderId="0"/>
    <xf numFmtId="0" fontId="60" fillId="0" borderId="0"/>
    <xf numFmtId="174" fontId="10" fillId="0" borderId="0"/>
    <xf numFmtId="0" fontId="61" fillId="0" borderId="0"/>
    <xf numFmtId="0" fontId="11" fillId="0" borderId="0"/>
    <xf numFmtId="0" fontId="61" fillId="0" borderId="0"/>
    <xf numFmtId="174" fontId="10" fillId="0" borderId="0"/>
    <xf numFmtId="0" fontId="61" fillId="0" borderId="0"/>
    <xf numFmtId="174" fontId="11" fillId="0" borderId="0"/>
    <xf numFmtId="0" fontId="6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1" fillId="0" borderId="0"/>
    <xf numFmtId="0" fontId="6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1" fillId="0" borderId="0"/>
    <xf numFmtId="0" fontId="60" fillId="0" borderId="0"/>
    <xf numFmtId="174" fontId="11" fillId="0" borderId="0"/>
    <xf numFmtId="0" fontId="60" fillId="0" borderId="0"/>
    <xf numFmtId="174" fontId="10" fillId="0" borderId="0"/>
    <xf numFmtId="0" fontId="61" fillId="0" borderId="0"/>
    <xf numFmtId="174" fontId="11" fillId="0" borderId="0"/>
    <xf numFmtId="0" fontId="60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174" fontId="10" fillId="0" borderId="0"/>
    <xf numFmtId="0" fontId="61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174" fontId="11" fillId="0" borderId="0"/>
    <xf numFmtId="0" fontId="6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1" fillId="31" borderId="68" applyNumberFormat="0" applyFont="0" applyAlignment="0" applyProtection="0"/>
    <xf numFmtId="0" fontId="11" fillId="31" borderId="68" applyNumberFormat="0" applyFont="0" applyAlignment="0" applyProtection="0"/>
    <xf numFmtId="0" fontId="27" fillId="28" borderId="69" applyNumberFormat="0" applyAlignment="0" applyProtection="0"/>
    <xf numFmtId="0" fontId="27" fillId="28" borderId="69" applyNumberFormat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4" fontId="28" fillId="0" borderId="0" applyNumberFormat="0" applyFill="0" applyBorder="0" applyAlignment="0" applyProtection="0"/>
    <xf numFmtId="0" fontId="29" fillId="0" borderId="70" applyNumberFormat="0" applyFill="0" applyAlignment="0" applyProtection="0"/>
    <xf numFmtId="0" fontId="29" fillId="0" borderId="70" applyNumberFormat="0" applyFill="0" applyAlignment="0" applyProtection="0"/>
    <xf numFmtId="174" fontId="30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29" fillId="0" borderId="73" applyNumberFormat="0" applyFill="0" applyAlignment="0" applyProtection="0"/>
    <xf numFmtId="0" fontId="27" fillId="28" borderId="72" applyNumberFormat="0" applyAlignment="0" applyProtection="0"/>
    <xf numFmtId="0" fontId="1" fillId="0" borderId="0"/>
    <xf numFmtId="0" fontId="27" fillId="28" borderId="72" applyNumberFormat="0" applyAlignment="0" applyProtection="0"/>
    <xf numFmtId="0" fontId="23" fillId="15" borderId="71" applyNumberFormat="0" applyAlignment="0" applyProtection="0"/>
    <xf numFmtId="0" fontId="16" fillId="28" borderId="71" applyNumberFormat="0" applyAlignment="0" applyProtection="0"/>
    <xf numFmtId="0" fontId="1" fillId="0" borderId="0"/>
    <xf numFmtId="0" fontId="29" fillId="0" borderId="7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27" fillId="28" borderId="72" applyNumberFormat="0" applyAlignment="0" applyProtection="0"/>
    <xf numFmtId="0" fontId="29" fillId="0" borderId="73" applyNumberFormat="0" applyFill="0" applyAlignment="0" applyProtection="0"/>
    <xf numFmtId="0" fontId="1" fillId="0" borderId="0"/>
    <xf numFmtId="0" fontId="16" fillId="28" borderId="71" applyNumberFormat="0" applyAlignment="0" applyProtection="0"/>
    <xf numFmtId="0" fontId="23" fillId="15" borderId="71" applyNumberFormat="0" applyAlignment="0" applyProtection="0"/>
    <xf numFmtId="0" fontId="1" fillId="0" borderId="0"/>
    <xf numFmtId="0" fontId="1" fillId="0" borderId="0"/>
  </cellStyleXfs>
  <cellXfs count="533">
    <xf numFmtId="0" fontId="0" fillId="0" borderId="0" xfId="0"/>
    <xf numFmtId="0" fontId="37" fillId="0" borderId="0" xfId="0" applyFont="1"/>
    <xf numFmtId="0" fontId="38" fillId="0" borderId="0" xfId="0" applyFont="1"/>
    <xf numFmtId="0" fontId="33" fillId="0" borderId="0" xfId="0" applyFont="1" applyAlignment="1">
      <alignment horizontal="center" vertical="center" wrapText="1"/>
    </xf>
    <xf numFmtId="0" fontId="37" fillId="2" borderId="0" xfId="0" applyFont="1" applyFill="1"/>
    <xf numFmtId="0" fontId="38" fillId="6" borderId="20" xfId="13" applyFont="1" applyFill="1" applyBorder="1" applyAlignment="1">
      <alignment horizontal="center" vertical="center" wrapText="1"/>
    </xf>
    <xf numFmtId="0" fontId="37" fillId="0" borderId="43" xfId="0" applyFont="1" applyBorder="1"/>
    <xf numFmtId="1" fontId="40" fillId="3" borderId="8" xfId="6" applyNumberFormat="1" applyFont="1" applyFill="1" applyBorder="1" applyAlignment="1">
      <alignment horizontal="center" vertic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8" fillId="6" borderId="12" xfId="13" applyFont="1" applyFill="1" applyBorder="1" applyAlignment="1">
      <alignment horizontal="center" vertical="center" wrapText="1"/>
    </xf>
    <xf numFmtId="0" fontId="37" fillId="0" borderId="40" xfId="0" applyFont="1" applyBorder="1"/>
    <xf numFmtId="167" fontId="40" fillId="3" borderId="16" xfId="6" applyNumberFormat="1" applyFont="1" applyFill="1" applyBorder="1" applyAlignment="1">
      <alignment horizontal="center" vertical="center"/>
    </xf>
    <xf numFmtId="169" fontId="37" fillId="0" borderId="0" xfId="0" applyNumberFormat="1" applyFont="1"/>
    <xf numFmtId="0" fontId="37" fillId="0" borderId="0" xfId="0" applyFont="1" applyAlignment="1">
      <alignment horizontal="center"/>
    </xf>
    <xf numFmtId="0" fontId="37" fillId="0" borderId="29" xfId="0" applyFont="1" applyBorder="1"/>
    <xf numFmtId="0" fontId="35" fillId="6" borderId="26" xfId="13" applyFont="1" applyFill="1" applyBorder="1" applyAlignment="1">
      <alignment horizontal="center" vertical="center" wrapText="1"/>
    </xf>
    <xf numFmtId="0" fontId="35" fillId="2" borderId="26" xfId="13" applyFont="1" applyFill="1" applyBorder="1" applyAlignment="1">
      <alignment horizontal="center" vertical="center" wrapText="1"/>
    </xf>
    <xf numFmtId="0" fontId="35" fillId="6" borderId="0" xfId="13" applyFont="1" applyFill="1" applyAlignment="1">
      <alignment horizontal="center" vertical="center" wrapText="1"/>
    </xf>
    <xf numFmtId="0" fontId="37" fillId="0" borderId="30" xfId="0" applyFont="1" applyBorder="1"/>
    <xf numFmtId="0" fontId="41" fillId="6" borderId="14" xfId="13" applyFont="1" applyFill="1" applyBorder="1" applyAlignment="1">
      <alignment horizontal="center" vertical="center" wrapText="1"/>
    </xf>
    <xf numFmtId="0" fontId="41" fillId="2" borderId="14" xfId="13" applyFont="1" applyFill="1" applyBorder="1" applyAlignment="1">
      <alignment horizontal="center" vertical="center" wrapText="1"/>
    </xf>
    <xf numFmtId="0" fontId="42" fillId="4" borderId="48" xfId="83" applyNumberFormat="1" applyFont="1" applyFill="1" applyBorder="1" applyAlignment="1" applyProtection="1">
      <alignment horizontal="center" vertical="center" readingOrder="2"/>
    </xf>
    <xf numFmtId="0" fontId="42" fillId="4" borderId="48" xfId="83" applyNumberFormat="1" applyFont="1" applyFill="1" applyBorder="1" applyAlignment="1" applyProtection="1">
      <alignment horizontal="right" vertical="center" readingOrder="2"/>
      <protection locked="0"/>
    </xf>
    <xf numFmtId="3" fontId="42" fillId="4" borderId="48" xfId="83" applyNumberFormat="1" applyFont="1" applyFill="1" applyBorder="1" applyAlignment="1" applyProtection="1">
      <alignment horizontal="center" vertical="center" readingOrder="2"/>
      <protection locked="0"/>
    </xf>
    <xf numFmtId="3" fontId="42" fillId="4" borderId="48" xfId="83" applyNumberFormat="1" applyFont="1" applyFill="1" applyBorder="1" applyAlignment="1" applyProtection="1">
      <alignment horizontal="center" vertical="center" readingOrder="2"/>
    </xf>
    <xf numFmtId="4" fontId="42" fillId="4" borderId="48" xfId="83" applyNumberFormat="1" applyFont="1" applyFill="1" applyBorder="1" applyAlignment="1" applyProtection="1">
      <alignment horizontal="center" vertical="center" readingOrder="2"/>
    </xf>
    <xf numFmtId="3" fontId="40" fillId="7" borderId="26" xfId="10" applyNumberFormat="1" applyFont="1" applyFill="1" applyBorder="1" applyAlignment="1" applyProtection="1">
      <alignment horizontal="center" vertical="center"/>
    </xf>
    <xf numFmtId="0" fontId="42" fillId="4" borderId="48" xfId="83" applyNumberFormat="1" applyFont="1" applyFill="1" applyBorder="1" applyAlignment="1" applyProtection="1">
      <alignment horizontal="right" vertical="center" readingOrder="2"/>
    </xf>
    <xf numFmtId="0" fontId="37" fillId="0" borderId="12" xfId="0" applyFont="1" applyBorder="1"/>
    <xf numFmtId="0" fontId="38" fillId="6" borderId="20" xfId="74" applyFont="1" applyFill="1" applyBorder="1" applyAlignment="1">
      <alignment horizontal="center" vertical="center" wrapText="1"/>
    </xf>
    <xf numFmtId="0" fontId="42" fillId="0" borderId="0" xfId="6" applyFont="1"/>
    <xf numFmtId="0" fontId="38" fillId="6" borderId="12" xfId="74" applyFont="1" applyFill="1" applyBorder="1" applyAlignment="1">
      <alignment horizontal="center" vertical="center" wrapText="1"/>
    </xf>
    <xf numFmtId="167" fontId="40" fillId="3" borderId="0" xfId="6" applyNumberFormat="1" applyFont="1" applyFill="1" applyAlignment="1">
      <alignment horizontal="center" vertical="center"/>
    </xf>
    <xf numFmtId="0" fontId="35" fillId="6" borderId="29" xfId="77" applyFont="1" applyFill="1" applyBorder="1" applyAlignment="1">
      <alignment horizontal="center" vertical="center" wrapText="1"/>
    </xf>
    <xf numFmtId="0" fontId="35" fillId="6" borderId="53" xfId="74" applyFont="1" applyFill="1" applyBorder="1" applyAlignment="1">
      <alignment horizontal="center" vertical="center" wrapText="1"/>
    </xf>
    <xf numFmtId="0" fontId="35" fillId="6" borderId="53" xfId="77" applyFont="1" applyFill="1" applyBorder="1" applyAlignment="1">
      <alignment horizontal="center" vertical="center" wrapText="1"/>
    </xf>
    <xf numFmtId="0" fontId="35" fillId="6" borderId="24" xfId="77" applyFont="1" applyFill="1" applyBorder="1" applyAlignment="1">
      <alignment horizontal="center" vertical="center" wrapText="1"/>
    </xf>
    <xf numFmtId="1" fontId="40" fillId="4" borderId="20" xfId="6" applyNumberFormat="1" applyFont="1" applyFill="1" applyBorder="1" applyAlignment="1">
      <alignment horizontal="center" vertical="center"/>
    </xf>
    <xf numFmtId="168" fontId="40" fillId="4" borderId="21" xfId="14" applyNumberFormat="1" applyFont="1" applyFill="1" applyBorder="1" applyAlignment="1" applyProtection="1">
      <alignment horizontal="center" vertical="center"/>
    </xf>
    <xf numFmtId="9" fontId="40" fillId="4" borderId="21" xfId="6" applyNumberFormat="1" applyFont="1" applyFill="1" applyBorder="1" applyAlignment="1">
      <alignment horizontal="center" vertical="center"/>
    </xf>
    <xf numFmtId="3" fontId="40" fillId="4" borderId="21" xfId="6" applyNumberFormat="1" applyFont="1" applyFill="1" applyBorder="1" applyAlignment="1">
      <alignment horizontal="center" vertical="center"/>
    </xf>
    <xf numFmtId="168" fontId="42" fillId="0" borderId="0" xfId="6" applyNumberFormat="1" applyFont="1" applyAlignment="1">
      <alignment vertical="center"/>
    </xf>
    <xf numFmtId="10" fontId="42" fillId="0" borderId="0" xfId="1" applyNumberFormat="1" applyFont="1" applyAlignment="1" applyProtection="1">
      <alignment vertical="center"/>
    </xf>
    <xf numFmtId="0" fontId="42" fillId="0" borderId="0" xfId="6" applyFont="1" applyAlignment="1">
      <alignment vertical="center"/>
    </xf>
    <xf numFmtId="9" fontId="42" fillId="0" borderId="0" xfId="1" applyFont="1" applyAlignment="1" applyProtection="1">
      <alignment vertical="center"/>
    </xf>
    <xf numFmtId="3" fontId="42" fillId="0" borderId="0" xfId="6" applyNumberFormat="1" applyFont="1" applyAlignment="1">
      <alignment vertical="center"/>
    </xf>
    <xf numFmtId="167" fontId="42" fillId="0" borderId="0" xfId="6" applyNumberFormat="1" applyFont="1" applyAlignment="1">
      <alignment vertical="center"/>
    </xf>
    <xf numFmtId="1" fontId="40" fillId="4" borderId="9" xfId="6" applyNumberFormat="1" applyFont="1" applyFill="1" applyBorder="1" applyAlignment="1">
      <alignment horizontal="center" vertical="center"/>
    </xf>
    <xf numFmtId="1" fontId="40" fillId="4" borderId="12" xfId="6" applyNumberFormat="1" applyFont="1" applyFill="1" applyBorder="1" applyAlignment="1">
      <alignment horizontal="center" vertical="center"/>
    </xf>
    <xf numFmtId="167" fontId="45" fillId="9" borderId="26" xfId="10" applyNumberFormat="1" applyFont="1" applyFill="1" applyBorder="1" applyAlignment="1" applyProtection="1">
      <alignment horizontal="center" vertical="center"/>
    </xf>
    <xf numFmtId="9" fontId="45" fillId="9" borderId="26" xfId="1" applyFont="1" applyFill="1" applyBorder="1" applyAlignment="1" applyProtection="1">
      <alignment horizontal="center" vertical="center"/>
    </xf>
    <xf numFmtId="0" fontId="46" fillId="0" borderId="0" xfId="6" applyFont="1"/>
    <xf numFmtId="0" fontId="42" fillId="0" borderId="21" xfId="6" applyFont="1" applyBorder="1"/>
    <xf numFmtId="0" fontId="35" fillId="6" borderId="13" xfId="77" applyFont="1" applyFill="1" applyBorder="1" applyAlignment="1">
      <alignment horizontal="center" vertical="center" wrapText="1"/>
    </xf>
    <xf numFmtId="1" fontId="40" fillId="4" borderId="49" xfId="6" applyNumberFormat="1" applyFont="1" applyFill="1" applyBorder="1" applyAlignment="1">
      <alignment horizontal="center" vertical="center"/>
    </xf>
    <xf numFmtId="1" fontId="40" fillId="4" borderId="1" xfId="6" applyNumberFormat="1" applyFont="1" applyFill="1" applyBorder="1" applyAlignment="1">
      <alignment horizontal="right" vertical="center"/>
    </xf>
    <xf numFmtId="167" fontId="40" fillId="4" borderId="1" xfId="10" applyNumberFormat="1" applyFont="1" applyFill="1" applyBorder="1" applyAlignment="1" applyProtection="1">
      <alignment horizontal="center" vertical="center"/>
    </xf>
    <xf numFmtId="171" fontId="40" fillId="4" borderId="1" xfId="10" applyNumberFormat="1" applyFont="1" applyFill="1" applyBorder="1" applyAlignment="1" applyProtection="1">
      <alignment horizontal="center" vertical="center"/>
    </xf>
    <xf numFmtId="167" fontId="40" fillId="3" borderId="1" xfId="10" applyNumberFormat="1" applyFont="1" applyFill="1" applyBorder="1" applyAlignment="1" applyProtection="1">
      <alignment horizontal="center" vertical="center"/>
    </xf>
    <xf numFmtId="167" fontId="45" fillId="9" borderId="55" xfId="10" applyNumberFormat="1" applyFont="1" applyFill="1" applyBorder="1" applyAlignment="1">
      <alignment horizontal="center" vertical="center"/>
    </xf>
    <xf numFmtId="1" fontId="40" fillId="3" borderId="0" xfId="6" applyNumberFormat="1" applyFont="1" applyFill="1" applyAlignment="1">
      <alignment horizontal="center" vertical="center"/>
    </xf>
    <xf numFmtId="0" fontId="37" fillId="0" borderId="0" xfId="55" applyFont="1"/>
    <xf numFmtId="0" fontId="43" fillId="8" borderId="21" xfId="55" applyFont="1" applyFill="1" applyBorder="1" applyAlignment="1">
      <alignment horizontal="center" vertical="center" wrapText="1"/>
    </xf>
    <xf numFmtId="0" fontId="35" fillId="0" borderId="0" xfId="55" applyFont="1"/>
    <xf numFmtId="0" fontId="35" fillId="2" borderId="13" xfId="55" applyFont="1" applyFill="1" applyBorder="1" applyAlignment="1">
      <alignment horizontal="center" vertical="center" wrapText="1"/>
    </xf>
    <xf numFmtId="1" fontId="40" fillId="4" borderId="49" xfId="6" applyNumberFormat="1" applyFont="1" applyFill="1" applyBorder="1" applyAlignment="1">
      <alignment horizontal="center"/>
    </xf>
    <xf numFmtId="1" fontId="40" fillId="4" borderId="1" xfId="6" applyNumberFormat="1" applyFont="1" applyFill="1" applyBorder="1" applyAlignment="1">
      <alignment horizontal="right"/>
    </xf>
    <xf numFmtId="167" fontId="42" fillId="36" borderId="1" xfId="10" applyNumberFormat="1" applyFont="1" applyFill="1" applyBorder="1" applyAlignment="1" applyProtection="1">
      <alignment horizontal="center"/>
    </xf>
    <xf numFmtId="1" fontId="42" fillId="36" borderId="1" xfId="10" applyNumberFormat="1" applyFont="1" applyFill="1" applyBorder="1" applyAlignment="1" applyProtection="1">
      <alignment horizontal="center"/>
    </xf>
    <xf numFmtId="0" fontId="40" fillId="4" borderId="1" xfId="66" applyNumberFormat="1" applyFont="1" applyFill="1" applyBorder="1" applyAlignment="1" applyProtection="1">
      <alignment horizontal="center"/>
    </xf>
    <xf numFmtId="167" fontId="40" fillId="4" borderId="1" xfId="66" applyNumberFormat="1" applyFont="1" applyFill="1" applyBorder="1" applyAlignment="1" applyProtection="1">
      <alignment horizontal="center"/>
    </xf>
    <xf numFmtId="9" fontId="42" fillId="36" borderId="1" xfId="96" applyFont="1" applyFill="1" applyBorder="1" applyAlignment="1" applyProtection="1">
      <alignment horizontal="center"/>
    </xf>
    <xf numFmtId="3" fontId="45" fillId="9" borderId="26" xfId="6" applyNumberFormat="1" applyFont="1" applyFill="1" applyBorder="1" applyAlignment="1">
      <alignment horizontal="center" vertical="center"/>
    </xf>
    <xf numFmtId="9" fontId="45" fillId="9" borderId="26" xfId="96" applyFont="1" applyFill="1" applyBorder="1" applyAlignment="1">
      <alignment horizontal="center" vertical="center"/>
    </xf>
    <xf numFmtId="0" fontId="47" fillId="0" borderId="0" xfId="76" applyFont="1"/>
    <xf numFmtId="1" fontId="40" fillId="4" borderId="9" xfId="6" applyNumberFormat="1" applyFont="1" applyFill="1" applyBorder="1" applyAlignment="1">
      <alignment horizontal="center"/>
    </xf>
    <xf numFmtId="3" fontId="42" fillId="0" borderId="1" xfId="16" applyNumberFormat="1" applyFont="1" applyFill="1" applyBorder="1" applyAlignment="1" applyProtection="1">
      <alignment horizontal="center" vertical="center" readingOrder="1"/>
      <protection locked="0"/>
    </xf>
    <xf numFmtId="0" fontId="37" fillId="0" borderId="0" xfId="76" applyFont="1" applyAlignment="1">
      <alignment horizontal="center" vertical="center"/>
    </xf>
    <xf numFmtId="0" fontId="35" fillId="6" borderId="21" xfId="77" applyFont="1" applyFill="1" applyBorder="1" applyAlignment="1">
      <alignment horizontal="center" vertical="center" wrapText="1"/>
    </xf>
    <xf numFmtId="1" fontId="40" fillId="4" borderId="42" xfId="6" applyNumberFormat="1" applyFont="1" applyFill="1" applyBorder="1" applyAlignment="1">
      <alignment horizontal="center"/>
    </xf>
    <xf numFmtId="0" fontId="37" fillId="0" borderId="0" xfId="76" applyFont="1"/>
    <xf numFmtId="0" fontId="43" fillId="8" borderId="21" xfId="76" applyFont="1" applyFill="1" applyBorder="1" applyAlignment="1">
      <alignment horizontal="center" vertical="center" wrapText="1"/>
    </xf>
    <xf numFmtId="0" fontId="35" fillId="6" borderId="7" xfId="77" applyFont="1" applyFill="1" applyBorder="1" applyAlignment="1">
      <alignment horizontal="center" vertical="center" wrapText="1"/>
    </xf>
    <xf numFmtId="0" fontId="35" fillId="0" borderId="0" xfId="76" applyFont="1"/>
    <xf numFmtId="0" fontId="35" fillId="2" borderId="13" xfId="76" applyFont="1" applyFill="1" applyBorder="1" applyAlignment="1">
      <alignment horizontal="center" vertical="center" wrapText="1"/>
    </xf>
    <xf numFmtId="0" fontId="35" fillId="6" borderId="15" xfId="77" applyFont="1" applyFill="1" applyBorder="1" applyAlignment="1">
      <alignment horizontal="center" vertical="center" wrapText="1"/>
    </xf>
    <xf numFmtId="167" fontId="42" fillId="0" borderId="1" xfId="16" applyNumberFormat="1" applyFont="1" applyFill="1" applyBorder="1" applyAlignment="1" applyProtection="1">
      <alignment horizontal="center" vertical="center" readingOrder="1"/>
      <protection locked="0"/>
    </xf>
    <xf numFmtId="0" fontId="42" fillId="4" borderId="1" xfId="10" applyNumberFormat="1" applyFont="1" applyFill="1" applyBorder="1" applyAlignment="1" applyProtection="1">
      <alignment horizontal="center"/>
    </xf>
    <xf numFmtId="0" fontId="40" fillId="4" borderId="1" xfId="78" applyNumberFormat="1" applyFont="1" applyFill="1" applyBorder="1" applyAlignment="1" applyProtection="1">
      <alignment horizontal="center"/>
    </xf>
    <xf numFmtId="167" fontId="40" fillId="4" borderId="1" xfId="78" applyNumberFormat="1" applyFont="1" applyFill="1" applyBorder="1" applyAlignment="1" applyProtection="1">
      <alignment horizontal="center"/>
    </xf>
    <xf numFmtId="167" fontId="40" fillId="3" borderId="1" xfId="6" applyNumberFormat="1" applyFont="1" applyFill="1" applyBorder="1" applyAlignment="1">
      <alignment horizontal="center"/>
    </xf>
    <xf numFmtId="10" fontId="40" fillId="3" borderId="1" xfId="10" applyNumberFormat="1" applyFont="1" applyFill="1" applyBorder="1" applyAlignment="1" applyProtection="1">
      <alignment horizontal="center"/>
    </xf>
    <xf numFmtId="0" fontId="50" fillId="0" borderId="0" xfId="6" applyFont="1"/>
    <xf numFmtId="9" fontId="45" fillId="9" borderId="26" xfId="66" applyFont="1" applyFill="1" applyBorder="1" applyAlignment="1">
      <alignment horizontal="center" vertical="center"/>
    </xf>
    <xf numFmtId="0" fontId="46" fillId="0" borderId="20" xfId="6" applyFont="1" applyBorder="1"/>
    <xf numFmtId="0" fontId="35" fillId="6" borderId="7" xfId="61" applyFont="1" applyFill="1" applyBorder="1" applyAlignment="1">
      <alignment horizontal="center" vertical="center" wrapText="1"/>
    </xf>
    <xf numFmtId="0" fontId="46" fillId="0" borderId="12" xfId="6" applyFont="1" applyBorder="1"/>
    <xf numFmtId="0" fontId="35" fillId="6" borderId="15" xfId="61" applyFont="1" applyFill="1" applyBorder="1" applyAlignment="1">
      <alignment horizontal="center" vertical="center" wrapText="1"/>
    </xf>
    <xf numFmtId="1" fontId="42" fillId="4" borderId="11" xfId="6" applyNumberFormat="1" applyFont="1" applyFill="1" applyBorder="1" applyAlignment="1">
      <alignment horizontal="center"/>
    </xf>
    <xf numFmtId="167" fontId="40" fillId="3" borderId="1" xfId="10" applyNumberFormat="1" applyFont="1" applyFill="1" applyBorder="1" applyAlignment="1" applyProtection="1">
      <alignment horizontal="center"/>
    </xf>
    <xf numFmtId="167" fontId="40" fillId="3" borderId="54" xfId="10" applyNumberFormat="1" applyFont="1" applyFill="1" applyBorder="1" applyAlignment="1" applyProtection="1">
      <alignment horizontal="center"/>
    </xf>
    <xf numFmtId="164" fontId="40" fillId="3" borderId="11" xfId="16" applyNumberFormat="1" applyFont="1" applyFill="1" applyBorder="1" applyAlignment="1" applyProtection="1">
      <alignment horizontal="center"/>
    </xf>
    <xf numFmtId="164" fontId="40" fillId="3" borderId="1" xfId="16" applyNumberFormat="1" applyFont="1" applyFill="1" applyBorder="1" applyAlignment="1" applyProtection="1">
      <alignment horizontal="center"/>
    </xf>
    <xf numFmtId="9" fontId="40" fillId="3" borderId="17" xfId="96" applyFont="1" applyFill="1" applyBorder="1" applyAlignment="1" applyProtection="1">
      <alignment horizontal="center"/>
    </xf>
    <xf numFmtId="1" fontId="42" fillId="4" borderId="9" xfId="6" applyNumberFormat="1" applyFont="1" applyFill="1" applyBorder="1" applyAlignment="1">
      <alignment horizontal="center"/>
    </xf>
    <xf numFmtId="9" fontId="40" fillId="3" borderId="10" xfId="96" applyFont="1" applyFill="1" applyBorder="1" applyAlignment="1" applyProtection="1">
      <alignment horizontal="center"/>
    </xf>
    <xf numFmtId="1" fontId="42" fillId="4" borderId="12" xfId="6" applyNumberFormat="1" applyFont="1" applyFill="1" applyBorder="1" applyAlignment="1">
      <alignment horizontal="center"/>
    </xf>
    <xf numFmtId="167" fontId="40" fillId="3" borderId="15" xfId="10" applyNumberFormat="1" applyFont="1" applyFill="1" applyBorder="1" applyAlignment="1" applyProtection="1">
      <alignment horizontal="center"/>
    </xf>
    <xf numFmtId="167" fontId="40" fillId="3" borderId="13" xfId="10" applyNumberFormat="1" applyFont="1" applyFill="1" applyBorder="1" applyAlignment="1" applyProtection="1">
      <alignment horizontal="center"/>
    </xf>
    <xf numFmtId="9" fontId="40" fillId="3" borderId="16" xfId="96" applyFont="1" applyFill="1" applyBorder="1" applyAlignment="1" applyProtection="1">
      <alignment horizontal="center"/>
    </xf>
    <xf numFmtId="9" fontId="45" fillId="9" borderId="14" xfId="6" applyNumberFormat="1" applyFont="1" applyFill="1" applyBorder="1" applyAlignment="1">
      <alignment horizontal="center" vertical="center"/>
    </xf>
    <xf numFmtId="167" fontId="45" fillId="9" borderId="14" xfId="6" applyNumberFormat="1" applyFont="1" applyFill="1" applyBorder="1" applyAlignment="1">
      <alignment horizontal="center" vertical="center"/>
    </xf>
    <xf numFmtId="167" fontId="45" fillId="9" borderId="14" xfId="10" applyNumberFormat="1" applyFont="1" applyFill="1" applyBorder="1" applyAlignment="1">
      <alignment horizontal="center" vertical="center"/>
    </xf>
    <xf numFmtId="167" fontId="45" fillId="9" borderId="56" xfId="10" applyNumberFormat="1" applyFont="1" applyFill="1" applyBorder="1" applyAlignment="1">
      <alignment horizontal="center" vertical="center"/>
    </xf>
    <xf numFmtId="9" fontId="45" fillId="9" borderId="18" xfId="10" applyFont="1" applyFill="1" applyBorder="1" applyAlignment="1">
      <alignment horizontal="center" vertical="center"/>
    </xf>
    <xf numFmtId="0" fontId="46" fillId="2" borderId="0" xfId="6" applyFont="1" applyFill="1"/>
    <xf numFmtId="0" fontId="37" fillId="0" borderId="0" xfId="61" applyFont="1"/>
    <xf numFmtId="0" fontId="35" fillId="0" borderId="0" xfId="61" applyFont="1"/>
    <xf numFmtId="0" fontId="42" fillId="0" borderId="1" xfId="68" applyNumberFormat="1" applyFont="1" applyFill="1" applyBorder="1" applyAlignment="1" applyProtection="1">
      <alignment horizontal="center" vertical="center" readingOrder="1"/>
      <protection locked="0"/>
    </xf>
    <xf numFmtId="0" fontId="40" fillId="3" borderId="1" xfId="16" applyNumberFormat="1" applyFont="1" applyFill="1" applyBorder="1" applyAlignment="1" applyProtection="1">
      <alignment horizontal="center"/>
    </xf>
    <xf numFmtId="0" fontId="40" fillId="7" borderId="26" xfId="10" applyNumberFormat="1" applyFont="1" applyFill="1" applyBorder="1" applyAlignment="1" applyProtection="1">
      <alignment horizontal="center" vertical="center"/>
    </xf>
    <xf numFmtId="10" fontId="42" fillId="3" borderId="1" xfId="10" applyNumberFormat="1" applyFont="1" applyFill="1" applyBorder="1" applyAlignment="1" applyProtection="1">
      <alignment horizontal="center"/>
    </xf>
    <xf numFmtId="1" fontId="40" fillId="9" borderId="8" xfId="74" applyNumberFormat="1" applyFont="1" applyFill="1" applyBorder="1" applyAlignment="1">
      <alignment horizontal="center" vertical="center"/>
    </xf>
    <xf numFmtId="1" fontId="51" fillId="33" borderId="25" xfId="6" applyNumberFormat="1" applyFont="1" applyFill="1" applyBorder="1" applyAlignment="1">
      <alignment horizontal="center" vertical="center"/>
    </xf>
    <xf numFmtId="1" fontId="51" fillId="33" borderId="26" xfId="6" applyNumberFormat="1" applyFont="1" applyFill="1" applyBorder="1" applyAlignment="1">
      <alignment horizontal="center" vertical="center"/>
    </xf>
    <xf numFmtId="1" fontId="51" fillId="33" borderId="19" xfId="6" applyNumberFormat="1" applyFont="1" applyFill="1" applyBorder="1" applyAlignment="1">
      <alignment horizontal="center" vertical="center"/>
    </xf>
    <xf numFmtId="9" fontId="40" fillId="0" borderId="7" xfId="10" applyFont="1" applyBorder="1" applyAlignment="1" applyProtection="1">
      <alignment horizontal="center" vertical="center"/>
    </xf>
    <xf numFmtId="9" fontId="40" fillId="0" borderId="15" xfId="10" applyFont="1" applyBorder="1" applyAlignment="1" applyProtection="1">
      <alignment horizontal="center" vertical="center"/>
    </xf>
    <xf numFmtId="0" fontId="35" fillId="6" borderId="21" xfId="61" applyFont="1" applyFill="1" applyBorder="1" applyAlignment="1">
      <alignment horizontal="center" vertical="center" wrapText="1"/>
    </xf>
    <xf numFmtId="0" fontId="35" fillId="6" borderId="13" xfId="61" applyFont="1" applyFill="1" applyBorder="1" applyAlignment="1">
      <alignment horizontal="center" vertical="center" wrapText="1"/>
    </xf>
    <xf numFmtId="9" fontId="40" fillId="4" borderId="8" xfId="10" applyFont="1" applyFill="1" applyBorder="1" applyAlignment="1" applyProtection="1">
      <alignment horizontal="center" vertical="center" wrapText="1"/>
    </xf>
    <xf numFmtId="9" fontId="40" fillId="4" borderId="16" xfId="10" applyFont="1" applyFill="1" applyBorder="1" applyAlignment="1" applyProtection="1">
      <alignment horizontal="center" vertical="center" wrapText="1"/>
    </xf>
    <xf numFmtId="10" fontId="42" fillId="4" borderId="1" xfId="10" applyNumberFormat="1" applyFont="1" applyFill="1" applyBorder="1" applyAlignment="1" applyProtection="1">
      <alignment horizontal="center"/>
    </xf>
    <xf numFmtId="164" fontId="40" fillId="3" borderId="10" xfId="16" applyNumberFormat="1" applyFont="1" applyFill="1" applyBorder="1" applyAlignment="1" applyProtection="1">
      <alignment horizontal="center"/>
    </xf>
    <xf numFmtId="0" fontId="40" fillId="3" borderId="52" xfId="16" applyNumberFormat="1" applyFont="1" applyFill="1" applyBorder="1" applyAlignment="1" applyProtection="1">
      <alignment horizontal="center"/>
    </xf>
    <xf numFmtId="9" fontId="40" fillId="7" borderId="50" xfId="10" applyFont="1" applyFill="1" applyBorder="1" applyAlignment="1" applyProtection="1">
      <alignment horizontal="center" vertical="center"/>
    </xf>
    <xf numFmtId="9" fontId="40" fillId="7" borderId="26" xfId="10" applyFont="1" applyFill="1" applyBorder="1" applyAlignment="1" applyProtection="1">
      <alignment horizontal="center" vertical="center"/>
    </xf>
    <xf numFmtId="9" fontId="40" fillId="7" borderId="26" xfId="68" applyFont="1" applyFill="1" applyBorder="1" applyAlignment="1" applyProtection="1">
      <alignment horizontal="center" vertical="center"/>
    </xf>
    <xf numFmtId="170" fontId="40" fillId="7" borderId="19" xfId="14" applyNumberFormat="1" applyFont="1" applyFill="1" applyBorder="1" applyAlignment="1">
      <alignment horizontal="center" vertical="center"/>
    </xf>
    <xf numFmtId="1" fontId="40" fillId="4" borderId="0" xfId="6" applyNumberFormat="1" applyFont="1" applyFill="1" applyAlignment="1">
      <alignment horizontal="center" vertical="center" wrapText="1"/>
    </xf>
    <xf numFmtId="0" fontId="46" fillId="0" borderId="0" xfId="74" applyFont="1"/>
    <xf numFmtId="0" fontId="38" fillId="6" borderId="9" xfId="74" applyFont="1" applyFill="1" applyBorder="1" applyAlignment="1">
      <alignment horizontal="center" vertical="center" wrapText="1"/>
    </xf>
    <xf numFmtId="1" fontId="35" fillId="7" borderId="5" xfId="6" applyNumberFormat="1" applyFont="1" applyFill="1" applyBorder="1" applyAlignment="1">
      <alignment horizontal="center" vertical="center" wrapText="1"/>
    </xf>
    <xf numFmtId="1" fontId="35" fillId="7" borderId="25" xfId="6" applyNumberFormat="1" applyFont="1" applyFill="1" applyBorder="1" applyAlignment="1">
      <alignment horizontal="center" vertical="center" wrapText="1"/>
    </xf>
    <xf numFmtId="1" fontId="35" fillId="7" borderId="28" xfId="6" applyNumberFormat="1" applyFont="1" applyFill="1" applyBorder="1" applyAlignment="1">
      <alignment horizontal="center" vertical="center" wrapText="1"/>
    </xf>
    <xf numFmtId="1" fontId="40" fillId="4" borderId="20" xfId="6" applyNumberFormat="1" applyFont="1" applyFill="1" applyBorder="1" applyAlignment="1">
      <alignment horizontal="center" vertical="center" wrapText="1"/>
    </xf>
    <xf numFmtId="9" fontId="40" fillId="4" borderId="21" xfId="10" applyFont="1" applyFill="1" applyBorder="1" applyAlignment="1" applyProtection="1">
      <alignment horizontal="center" vertical="center" wrapText="1"/>
    </xf>
    <xf numFmtId="1" fontId="40" fillId="4" borderId="8" xfId="6" applyNumberFormat="1" applyFont="1" applyFill="1" applyBorder="1" applyAlignment="1">
      <alignment horizontal="center" vertical="center" wrapText="1"/>
    </xf>
    <xf numFmtId="1" fontId="40" fillId="4" borderId="25" xfId="6" applyNumberFormat="1" applyFont="1" applyFill="1" applyBorder="1" applyAlignment="1">
      <alignment horizontal="center" vertical="center" wrapText="1"/>
    </xf>
    <xf numFmtId="1" fontId="40" fillId="4" borderId="19" xfId="6" applyNumberFormat="1" applyFont="1" applyFill="1" applyBorder="1" applyAlignment="1">
      <alignment horizontal="center" vertical="center" wrapText="1"/>
    </xf>
    <xf numFmtId="1" fontId="40" fillId="4" borderId="12" xfId="6" applyNumberFormat="1" applyFont="1" applyFill="1" applyBorder="1" applyAlignment="1">
      <alignment horizontal="center" vertical="center" wrapText="1"/>
    </xf>
    <xf numFmtId="9" fontId="40" fillId="4" borderId="13" xfId="10" applyFont="1" applyFill="1" applyBorder="1" applyAlignment="1" applyProtection="1">
      <alignment horizontal="center" vertical="center" wrapText="1"/>
    </xf>
    <xf numFmtId="1" fontId="40" fillId="4" borderId="16" xfId="6" applyNumberFormat="1" applyFont="1" applyFill="1" applyBorder="1" applyAlignment="1">
      <alignment horizontal="center" vertical="center" wrapText="1"/>
    </xf>
    <xf numFmtId="1" fontId="40" fillId="9" borderId="25" xfId="74" applyNumberFormat="1" applyFont="1" applyFill="1" applyBorder="1" applyAlignment="1">
      <alignment horizontal="center" vertical="center"/>
    </xf>
    <xf numFmtId="1" fontId="40" fillId="9" borderId="19" xfId="74" applyNumberFormat="1" applyFont="1" applyFill="1" applyBorder="1" applyAlignment="1">
      <alignment horizontal="center" vertical="center"/>
    </xf>
    <xf numFmtId="0" fontId="50" fillId="0" borderId="0" xfId="74" applyFont="1"/>
    <xf numFmtId="1" fontId="40" fillId="4" borderId="11" xfId="6" applyNumberFormat="1" applyFont="1" applyFill="1" applyBorder="1" applyAlignment="1">
      <alignment horizontal="center" vertical="center" wrapText="1"/>
    </xf>
    <xf numFmtId="9" fontId="40" fillId="4" borderId="17" xfId="10" applyFont="1" applyFill="1" applyBorder="1" applyAlignment="1" applyProtection="1">
      <alignment horizontal="center" vertical="center" wrapText="1"/>
    </xf>
    <xf numFmtId="1" fontId="40" fillId="4" borderId="25" xfId="61" applyNumberFormat="1" applyFont="1" applyFill="1" applyBorder="1" applyAlignment="1">
      <alignment horizontal="center" vertical="center" wrapText="1"/>
    </xf>
    <xf numFmtId="1" fontId="40" fillId="9" borderId="5" xfId="74" applyNumberFormat="1" applyFont="1" applyFill="1" applyBorder="1" applyAlignment="1">
      <alignment horizontal="center" vertical="center"/>
    </xf>
    <xf numFmtId="1" fontId="40" fillId="9" borderId="6" xfId="74" applyNumberFormat="1" applyFont="1" applyFill="1" applyBorder="1" applyAlignment="1">
      <alignment horizontal="center" vertical="center"/>
    </xf>
    <xf numFmtId="0" fontId="40" fillId="0" borderId="20" xfId="6" applyFont="1" applyBorder="1" applyAlignment="1">
      <alignment horizontal="center" vertical="center"/>
    </xf>
    <xf numFmtId="0" fontId="40" fillId="0" borderId="12" xfId="6" applyFont="1" applyBorder="1" applyAlignment="1">
      <alignment horizontal="center" vertical="center"/>
    </xf>
    <xf numFmtId="1" fontId="40" fillId="4" borderId="9" xfId="6" applyNumberFormat="1" applyFont="1" applyFill="1" applyBorder="1" applyAlignment="1">
      <alignment horizontal="center" vertical="center" wrapText="1"/>
    </xf>
    <xf numFmtId="9" fontId="40" fillId="4" borderId="10" xfId="10" applyFont="1" applyFill="1" applyBorder="1" applyAlignment="1" applyProtection="1">
      <alignment horizontal="center" vertical="center" wrapText="1"/>
    </xf>
    <xf numFmtId="0" fontId="50" fillId="0" borderId="27" xfId="74" applyFont="1" applyBorder="1" applyAlignment="1">
      <alignment horizontal="right" vertical="center" wrapText="1"/>
    </xf>
    <xf numFmtId="9" fontId="35" fillId="4" borderId="20" xfId="75" applyNumberFormat="1" applyFont="1" applyFill="1" applyBorder="1" applyAlignment="1">
      <alignment horizontal="center" vertical="center" wrapText="1"/>
    </xf>
    <xf numFmtId="9" fontId="35" fillId="4" borderId="12" xfId="75" applyNumberFormat="1" applyFont="1" applyFill="1" applyBorder="1" applyAlignment="1">
      <alignment horizontal="center" vertical="center" wrapText="1"/>
    </xf>
    <xf numFmtId="0" fontId="35" fillId="6" borderId="2" xfId="60" applyFont="1" applyFill="1" applyBorder="1" applyAlignment="1">
      <alignment horizontal="center" vertical="center" wrapText="1"/>
    </xf>
    <xf numFmtId="0" fontId="46" fillId="0" borderId="0" xfId="13" applyFont="1"/>
    <xf numFmtId="9" fontId="46" fillId="0" borderId="0" xfId="10" applyFont="1"/>
    <xf numFmtId="0" fontId="46" fillId="0" borderId="20" xfId="13" applyFont="1" applyBorder="1"/>
    <xf numFmtId="0" fontId="35" fillId="6" borderId="21" xfId="13" applyFont="1" applyFill="1" applyBorder="1" applyAlignment="1">
      <alignment horizontal="center" vertical="center" wrapText="1"/>
    </xf>
    <xf numFmtId="0" fontId="35" fillId="6" borderId="8" xfId="13" applyFont="1" applyFill="1" applyBorder="1" applyAlignment="1">
      <alignment horizontal="center" vertical="center" wrapText="1"/>
    </xf>
    <xf numFmtId="0" fontId="46" fillId="0" borderId="22" xfId="13" applyFont="1" applyBorder="1"/>
    <xf numFmtId="3" fontId="42" fillId="3" borderId="1" xfId="10" applyNumberFormat="1" applyFont="1" applyFill="1" applyBorder="1" applyAlignment="1" applyProtection="1">
      <alignment horizontal="center"/>
    </xf>
    <xf numFmtId="1" fontId="40" fillId="4" borderId="0" xfId="6" applyNumberFormat="1" applyFont="1" applyFill="1" applyAlignment="1">
      <alignment horizontal="center"/>
    </xf>
    <xf numFmtId="1" fontId="40" fillId="4" borderId="0" xfId="6" applyNumberFormat="1" applyFont="1" applyFill="1" applyAlignment="1">
      <alignment horizontal="right"/>
    </xf>
    <xf numFmtId="0" fontId="42" fillId="4" borderId="48" xfId="83" applyNumberFormat="1" applyFont="1" applyFill="1" applyBorder="1" applyAlignment="1" applyProtection="1">
      <alignment horizontal="center" vertical="center" readingOrder="2"/>
      <protection locked="0"/>
    </xf>
    <xf numFmtId="0" fontId="42" fillId="4" borderId="23" xfId="83" applyNumberFormat="1" applyFont="1" applyFill="1" applyBorder="1" applyAlignment="1" applyProtection="1">
      <alignment horizontal="right" vertical="center" readingOrder="2"/>
    </xf>
    <xf numFmtId="0" fontId="42" fillId="4" borderId="47" xfId="83" applyNumberFormat="1" applyFont="1" applyFill="1" applyBorder="1" applyAlignment="1" applyProtection="1">
      <alignment horizontal="right" vertical="center" readingOrder="2"/>
    </xf>
    <xf numFmtId="9" fontId="40" fillId="7" borderId="26" xfId="1" applyFont="1" applyFill="1" applyBorder="1" applyAlignment="1" applyProtection="1">
      <alignment horizontal="center" vertical="center"/>
    </xf>
    <xf numFmtId="0" fontId="35" fillId="6" borderId="26" xfId="13" applyFont="1" applyFill="1" applyBorder="1" applyAlignment="1">
      <alignment horizontal="center" vertical="center" wrapText="1" readingOrder="2"/>
    </xf>
    <xf numFmtId="0" fontId="41" fillId="6" borderId="13" xfId="13" applyFont="1" applyFill="1" applyBorder="1" applyAlignment="1">
      <alignment horizontal="center" vertical="center" wrapText="1"/>
    </xf>
    <xf numFmtId="0" fontId="42" fillId="4" borderId="20" xfId="83" applyNumberFormat="1" applyFont="1" applyFill="1" applyBorder="1" applyAlignment="1" applyProtection="1">
      <alignment horizontal="center" vertical="center" readingOrder="2"/>
    </xf>
    <xf numFmtId="3" fontId="42" fillId="4" borderId="23" xfId="83" applyNumberFormat="1" applyFont="1" applyFill="1" applyBorder="1" applyAlignment="1" applyProtection="1">
      <alignment horizontal="center" vertical="center" readingOrder="2"/>
      <protection locked="0"/>
    </xf>
    <xf numFmtId="4" fontId="42" fillId="4" borderId="23" xfId="83" applyNumberFormat="1" applyFont="1" applyFill="1" applyBorder="1" applyAlignment="1" applyProtection="1">
      <alignment horizontal="center" vertical="center" readingOrder="2"/>
    </xf>
    <xf numFmtId="3" fontId="42" fillId="4" borderId="23" xfId="83" applyNumberFormat="1" applyFont="1" applyFill="1" applyBorder="1" applyAlignment="1" applyProtection="1">
      <alignment horizontal="center" vertical="center" readingOrder="2"/>
    </xf>
    <xf numFmtId="0" fontId="42" fillId="4" borderId="11" xfId="83" applyNumberFormat="1" applyFont="1" applyFill="1" applyBorder="1" applyAlignment="1" applyProtection="1">
      <alignment horizontal="center" vertical="center" readingOrder="2"/>
    </xf>
    <xf numFmtId="9" fontId="40" fillId="7" borderId="19" xfId="1" applyFont="1" applyFill="1" applyBorder="1" applyAlignment="1" applyProtection="1">
      <alignment horizontal="center" vertical="center"/>
    </xf>
    <xf numFmtId="9" fontId="37" fillId="4" borderId="20" xfId="1" applyFont="1" applyFill="1" applyBorder="1" applyAlignment="1" applyProtection="1">
      <alignment horizontal="center" vertical="center" wrapText="1" readingOrder="2"/>
    </xf>
    <xf numFmtId="9" fontId="37" fillId="4" borderId="9" xfId="1" applyFont="1" applyFill="1" applyBorder="1" applyAlignment="1" applyProtection="1">
      <alignment horizontal="center" vertical="center" wrapText="1" readingOrder="2"/>
    </xf>
    <xf numFmtId="9" fontId="37" fillId="4" borderId="12" xfId="1" applyFont="1" applyFill="1" applyBorder="1" applyAlignment="1" applyProtection="1">
      <alignment horizontal="center" vertical="center" wrapText="1" readingOrder="2"/>
    </xf>
    <xf numFmtId="0" fontId="35" fillId="6" borderId="6" xfId="13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52" fillId="0" borderId="20" xfId="0" applyFont="1" applyBorder="1" applyAlignment="1">
      <alignment horizontal="center" wrapText="1"/>
    </xf>
    <xf numFmtId="0" fontId="35" fillId="0" borderId="21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37" fillId="0" borderId="9" xfId="0" applyFont="1" applyBorder="1"/>
    <xf numFmtId="0" fontId="37" fillId="0" borderId="13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35" fillId="6" borderId="16" xfId="13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center" vertical="center"/>
    </xf>
    <xf numFmtId="1" fontId="45" fillId="5" borderId="8" xfId="0" applyNumberFormat="1" applyFont="1" applyFill="1" applyBorder="1" applyAlignment="1" applyProtection="1">
      <alignment horizontal="center" vertical="center"/>
      <protection locked="0"/>
    </xf>
    <xf numFmtId="167" fontId="45" fillId="5" borderId="16" xfId="0" applyNumberFormat="1" applyFont="1" applyFill="1" applyBorder="1" applyAlignment="1" applyProtection="1">
      <alignment horizontal="center" vertical="center"/>
      <protection locked="0"/>
    </xf>
    <xf numFmtId="1" fontId="40" fillId="9" borderId="5" xfId="13" applyNumberFormat="1" applyFont="1" applyFill="1" applyBorder="1" applyAlignment="1">
      <alignment horizontal="center" vertical="center"/>
    </xf>
    <xf numFmtId="1" fontId="40" fillId="9" borderId="24" xfId="13" applyNumberFormat="1" applyFont="1" applyFill="1" applyBorder="1" applyAlignment="1">
      <alignment horizontal="center" vertical="center"/>
    </xf>
    <xf numFmtId="0" fontId="37" fillId="4" borderId="20" xfId="0" applyFont="1" applyFill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9" fontId="37" fillId="3" borderId="10" xfId="1" applyFont="1" applyFill="1" applyBorder="1" applyAlignment="1" applyProtection="1">
      <alignment horizontal="center" vertical="center" wrapText="1"/>
    </xf>
    <xf numFmtId="0" fontId="37" fillId="4" borderId="12" xfId="0" applyFont="1" applyFill="1" applyBorder="1" applyAlignment="1">
      <alignment horizontal="center" vertical="center" wrapText="1"/>
    </xf>
    <xf numFmtId="9" fontId="37" fillId="3" borderId="16" xfId="1" applyFont="1" applyFill="1" applyBorder="1" applyAlignment="1" applyProtection="1">
      <alignment horizontal="center" vertical="center" wrapText="1"/>
    </xf>
    <xf numFmtId="0" fontId="35" fillId="4" borderId="25" xfId="0" applyFont="1" applyFill="1" applyBorder="1" applyAlignment="1">
      <alignment horizontal="center" vertical="center" wrapText="1"/>
    </xf>
    <xf numFmtId="9" fontId="35" fillId="3" borderId="19" xfId="1" applyFont="1" applyFill="1" applyBorder="1" applyAlignment="1" applyProtection="1">
      <alignment horizontal="center" vertical="center" wrapText="1"/>
    </xf>
    <xf numFmtId="1" fontId="40" fillId="9" borderId="5" xfId="13" applyNumberFormat="1" applyFont="1" applyFill="1" applyBorder="1" applyAlignment="1">
      <alignment horizontal="center" vertical="center" wrapText="1"/>
    </xf>
    <xf numFmtId="1" fontId="40" fillId="9" borderId="24" xfId="13" applyNumberFormat="1" applyFont="1" applyFill="1" applyBorder="1" applyAlignment="1">
      <alignment horizontal="center" vertical="center" wrapText="1"/>
    </xf>
    <xf numFmtId="0" fontId="37" fillId="3" borderId="8" xfId="1" applyNumberFormat="1" applyFont="1" applyFill="1" applyBorder="1" applyAlignment="1" applyProtection="1">
      <alignment horizontal="center" vertical="center" wrapText="1"/>
    </xf>
    <xf numFmtId="1" fontId="40" fillId="9" borderId="20" xfId="13" applyNumberFormat="1" applyFont="1" applyFill="1" applyBorder="1" applyAlignment="1">
      <alignment horizontal="center" vertical="center" wrapText="1"/>
    </xf>
    <xf numFmtId="1" fontId="40" fillId="9" borderId="8" xfId="13" applyNumberFormat="1" applyFont="1" applyFill="1" applyBorder="1" applyAlignment="1">
      <alignment horizontal="center" vertical="center" wrapText="1"/>
    </xf>
    <xf numFmtId="0" fontId="37" fillId="3" borderId="10" xfId="1" applyNumberFormat="1" applyFont="1" applyFill="1" applyBorder="1" applyAlignment="1" applyProtection="1">
      <alignment horizontal="center" vertical="center" wrapText="1"/>
    </xf>
    <xf numFmtId="0" fontId="37" fillId="3" borderId="16" xfId="1" applyNumberFormat="1" applyFont="1" applyFill="1" applyBorder="1" applyAlignment="1" applyProtection="1">
      <alignment horizontal="center" vertical="center" wrapText="1"/>
    </xf>
    <xf numFmtId="1" fontId="40" fillId="9" borderId="9" xfId="13" applyNumberFormat="1" applyFont="1" applyFill="1" applyBorder="1" applyAlignment="1">
      <alignment horizontal="center" vertical="center" wrapText="1"/>
    </xf>
    <xf numFmtId="1" fontId="40" fillId="9" borderId="10" xfId="13" applyNumberFormat="1" applyFont="1" applyFill="1" applyBorder="1" applyAlignment="1">
      <alignment horizontal="center" vertical="center" wrapText="1"/>
    </xf>
    <xf numFmtId="0" fontId="37" fillId="4" borderId="16" xfId="1" applyNumberFormat="1" applyFont="1" applyFill="1" applyBorder="1" applyAlignment="1" applyProtection="1">
      <alignment horizontal="center" vertical="center" wrapText="1" readingOrder="2"/>
    </xf>
    <xf numFmtId="14" fontId="37" fillId="0" borderId="0" xfId="0" applyNumberFormat="1" applyFont="1"/>
    <xf numFmtId="0" fontId="35" fillId="6" borderId="10" xfId="13" applyFont="1" applyFill="1" applyBorder="1" applyAlignment="1">
      <alignment horizontal="center" vertical="center" wrapText="1"/>
    </xf>
    <xf numFmtId="0" fontId="37" fillId="0" borderId="0" xfId="0" quotePrefix="1" applyFont="1"/>
    <xf numFmtId="1" fontId="40" fillId="9" borderId="25" xfId="13" applyNumberFormat="1" applyFont="1" applyFill="1" applyBorder="1" applyAlignment="1">
      <alignment horizontal="center" vertical="center"/>
    </xf>
    <xf numFmtId="1" fontId="40" fillId="9" borderId="19" xfId="13" applyNumberFormat="1" applyFont="1" applyFill="1" applyBorder="1" applyAlignment="1">
      <alignment horizontal="center" vertical="center"/>
    </xf>
    <xf numFmtId="0" fontId="37" fillId="4" borderId="11" xfId="0" applyFont="1" applyFill="1" applyBorder="1" applyAlignment="1">
      <alignment horizontal="center" vertical="center" wrapText="1"/>
    </xf>
    <xf numFmtId="14" fontId="37" fillId="3" borderId="1" xfId="0" applyNumberFormat="1" applyFont="1" applyFill="1" applyBorder="1" applyAlignment="1">
      <alignment horizontal="center"/>
    </xf>
    <xf numFmtId="14" fontId="37" fillId="3" borderId="17" xfId="0" applyNumberFormat="1" applyFont="1" applyFill="1" applyBorder="1" applyAlignment="1">
      <alignment horizontal="center"/>
    </xf>
    <xf numFmtId="14" fontId="37" fillId="3" borderId="10" xfId="0" applyNumberFormat="1" applyFont="1" applyFill="1" applyBorder="1" applyAlignment="1">
      <alignment horizontal="center"/>
    </xf>
    <xf numFmtId="14" fontId="37" fillId="3" borderId="13" xfId="0" applyNumberFormat="1" applyFont="1" applyFill="1" applyBorder="1" applyAlignment="1">
      <alignment horizontal="center"/>
    </xf>
    <xf numFmtId="14" fontId="37" fillId="3" borderId="16" xfId="0" applyNumberFormat="1" applyFont="1" applyFill="1" applyBorder="1" applyAlignment="1">
      <alignment horizontal="center"/>
    </xf>
    <xf numFmtId="0" fontId="35" fillId="6" borderId="13" xfId="74" applyFont="1" applyFill="1" applyBorder="1" applyAlignment="1">
      <alignment horizontal="center" vertical="center" wrapText="1"/>
    </xf>
    <xf numFmtId="3" fontId="37" fillId="4" borderId="12" xfId="1" applyNumberFormat="1" applyFont="1" applyFill="1" applyBorder="1" applyAlignment="1" applyProtection="1">
      <alignment horizontal="center" vertical="center" wrapText="1" readingOrder="2"/>
    </xf>
    <xf numFmtId="1" fontId="37" fillId="0" borderId="0" xfId="0" applyNumberFormat="1" applyFont="1"/>
    <xf numFmtId="0" fontId="53" fillId="6" borderId="6" xfId="13" applyFont="1" applyFill="1" applyBorder="1" applyAlignment="1">
      <alignment horizontal="center" vertical="center" wrapText="1"/>
    </xf>
    <xf numFmtId="9" fontId="37" fillId="4" borderId="22" xfId="1" applyFont="1" applyFill="1" applyBorder="1" applyAlignment="1" applyProtection="1">
      <alignment horizontal="center" vertical="center" wrapText="1" readingOrder="2"/>
    </xf>
    <xf numFmtId="0" fontId="37" fillId="3" borderId="18" xfId="1" applyNumberFormat="1" applyFont="1" applyFill="1" applyBorder="1" applyAlignment="1" applyProtection="1">
      <alignment horizontal="center" vertical="center" wrapText="1"/>
    </xf>
    <xf numFmtId="3" fontId="40" fillId="7" borderId="14" xfId="10" applyNumberFormat="1" applyFont="1" applyFill="1" applyBorder="1" applyAlignment="1" applyProtection="1">
      <alignment horizontal="center" vertical="center"/>
    </xf>
    <xf numFmtId="4" fontId="42" fillId="4" borderId="1" xfId="83" applyNumberFormat="1" applyFont="1" applyFill="1" applyBorder="1" applyAlignment="1" applyProtection="1">
      <alignment horizontal="center" vertical="center" readingOrder="2"/>
    </xf>
    <xf numFmtId="0" fontId="42" fillId="4" borderId="9" xfId="83" applyNumberFormat="1" applyFont="1" applyFill="1" applyBorder="1" applyAlignment="1" applyProtection="1">
      <alignment horizontal="center" vertical="center" readingOrder="2"/>
    </xf>
    <xf numFmtId="0" fontId="38" fillId="6" borderId="2" xfId="13" applyFont="1" applyFill="1" applyBorder="1" applyAlignment="1">
      <alignment horizontal="centerContinuous" vertical="center" wrapText="1"/>
    </xf>
    <xf numFmtId="0" fontId="38" fillId="6" borderId="4" xfId="13" applyFont="1" applyFill="1" applyBorder="1" applyAlignment="1">
      <alignment horizontal="centerContinuous" vertical="center" wrapText="1"/>
    </xf>
    <xf numFmtId="168" fontId="37" fillId="3" borderId="18" xfId="83" applyNumberFormat="1" applyFont="1" applyFill="1" applyBorder="1" applyAlignment="1" applyProtection="1">
      <alignment horizontal="center" vertical="center" wrapText="1"/>
    </xf>
    <xf numFmtId="168" fontId="37" fillId="3" borderId="10" xfId="83" applyNumberFormat="1" applyFont="1" applyFill="1" applyBorder="1" applyAlignment="1" applyProtection="1">
      <alignment horizontal="center" vertical="center" wrapText="1"/>
    </xf>
    <xf numFmtId="9" fontId="37" fillId="4" borderId="5" xfId="1" applyFont="1" applyFill="1" applyBorder="1" applyAlignment="1" applyProtection="1">
      <alignment horizontal="center" vertical="center" wrapText="1" readingOrder="2"/>
    </xf>
    <xf numFmtId="0" fontId="37" fillId="3" borderId="24" xfId="1" applyNumberFormat="1" applyFont="1" applyFill="1" applyBorder="1" applyAlignment="1" applyProtection="1">
      <alignment horizontal="center" vertical="center" wrapText="1"/>
    </xf>
    <xf numFmtId="0" fontId="35" fillId="2" borderId="24" xfId="13" applyFont="1" applyFill="1" applyBorder="1" applyAlignment="1">
      <alignment horizontal="center" vertical="center" wrapText="1"/>
    </xf>
    <xf numFmtId="1" fontId="40" fillId="4" borderId="62" xfId="6" applyNumberFormat="1" applyFont="1" applyFill="1" applyBorder="1" applyAlignment="1">
      <alignment horizontal="centerContinuous" vertical="center" wrapText="1"/>
    </xf>
    <xf numFmtId="1" fontId="40" fillId="4" borderId="63" xfId="6" applyNumberFormat="1" applyFont="1" applyFill="1" applyBorder="1" applyAlignment="1">
      <alignment horizontal="centerContinuous" vertical="center" wrapText="1"/>
    </xf>
    <xf numFmtId="0" fontId="50" fillId="0" borderId="0" xfId="6" applyFont="1" applyAlignment="1">
      <alignment wrapText="1"/>
    </xf>
    <xf numFmtId="0" fontId="54" fillId="0" borderId="0" xfId="6" applyFont="1" applyAlignment="1">
      <alignment vertical="center" wrapText="1"/>
    </xf>
    <xf numFmtId="10" fontId="42" fillId="4" borderId="48" xfId="83" applyNumberFormat="1" applyFont="1" applyFill="1" applyBorder="1" applyAlignment="1" applyProtection="1">
      <alignment horizontal="center" vertical="center" readingOrder="2"/>
    </xf>
    <xf numFmtId="10" fontId="42" fillId="4" borderId="48" xfId="1" applyNumberFormat="1" applyFont="1" applyFill="1" applyBorder="1" applyAlignment="1" applyProtection="1">
      <alignment horizontal="center" vertical="center" readingOrder="2"/>
    </xf>
    <xf numFmtId="10" fontId="42" fillId="4" borderId="57" xfId="83" applyNumberFormat="1" applyFont="1" applyFill="1" applyBorder="1" applyAlignment="1" applyProtection="1">
      <alignment horizontal="center" vertical="center" readingOrder="2"/>
    </xf>
    <xf numFmtId="10" fontId="42" fillId="4" borderId="58" xfId="83" applyNumberFormat="1" applyFont="1" applyFill="1" applyBorder="1" applyAlignment="1" applyProtection="1">
      <alignment horizontal="center" vertical="center" readingOrder="2"/>
    </xf>
    <xf numFmtId="3" fontId="42" fillId="0" borderId="1" xfId="1" applyNumberFormat="1" applyFont="1" applyFill="1" applyBorder="1" applyAlignment="1" applyProtection="1">
      <alignment horizontal="center" vertical="center" readingOrder="1"/>
      <protection locked="0"/>
    </xf>
    <xf numFmtId="0" fontId="40" fillId="6" borderId="6" xfId="13" applyFont="1" applyFill="1" applyBorder="1" applyAlignment="1">
      <alignment horizontal="center" vertical="center" wrapText="1"/>
    </xf>
    <xf numFmtId="0" fontId="38" fillId="6" borderId="2" xfId="74" applyFont="1" applyFill="1" applyBorder="1" applyAlignment="1">
      <alignment horizontal="centerContinuous" vertical="center" wrapText="1"/>
    </xf>
    <xf numFmtId="0" fontId="38" fillId="6" borderId="4" xfId="74" applyFont="1" applyFill="1" applyBorder="1" applyAlignment="1">
      <alignment horizontal="centerContinuous" vertical="center" wrapText="1"/>
    </xf>
    <xf numFmtId="3" fontId="40" fillId="4" borderId="17" xfId="10" applyNumberFormat="1" applyFont="1" applyFill="1" applyBorder="1" applyAlignment="1" applyProtection="1">
      <alignment horizontal="center" vertical="center" wrapText="1"/>
    </xf>
    <xf numFmtId="3" fontId="37" fillId="0" borderId="13" xfId="0" applyNumberFormat="1" applyFont="1" applyBorder="1" applyAlignment="1">
      <alignment horizontal="center"/>
    </xf>
    <xf numFmtId="9" fontId="37" fillId="3" borderId="8" xfId="1" applyFont="1" applyFill="1" applyBorder="1" applyAlignment="1" applyProtection="1">
      <alignment horizontal="center" vertical="center" wrapText="1"/>
    </xf>
    <xf numFmtId="0" fontId="37" fillId="0" borderId="64" xfId="0" applyFont="1" applyBorder="1"/>
    <xf numFmtId="0" fontId="37" fillId="0" borderId="61" xfId="0" applyFont="1" applyBorder="1"/>
    <xf numFmtId="9" fontId="37" fillId="4" borderId="25" xfId="1" applyFont="1" applyFill="1" applyBorder="1" applyAlignment="1" applyProtection="1">
      <alignment horizontal="center" vertical="center" wrapText="1" readingOrder="2"/>
    </xf>
    <xf numFmtId="0" fontId="38" fillId="6" borderId="62" xfId="13" applyFont="1" applyFill="1" applyBorder="1" applyAlignment="1">
      <alignment horizontal="centerContinuous" vertical="center" wrapText="1"/>
    </xf>
    <xf numFmtId="0" fontId="38" fillId="6" borderId="57" xfId="13" applyFont="1" applyFill="1" applyBorder="1" applyAlignment="1">
      <alignment horizontal="centerContinuous" vertical="center" wrapText="1"/>
    </xf>
    <xf numFmtId="172" fontId="37" fillId="3" borderId="13" xfId="1" applyNumberFormat="1" applyFont="1" applyFill="1" applyBorder="1" applyAlignment="1" applyProtection="1">
      <alignment horizontal="center" vertical="center" wrapText="1" readingOrder="2"/>
    </xf>
    <xf numFmtId="0" fontId="37" fillId="0" borderId="16" xfId="0" applyFont="1" applyBorder="1"/>
    <xf numFmtId="0" fontId="37" fillId="3" borderId="19" xfId="1" applyNumberFormat="1" applyFont="1" applyFill="1" applyBorder="1" applyAlignment="1" applyProtection="1">
      <alignment horizontal="center" vertical="center" wrapText="1"/>
    </xf>
    <xf numFmtId="0" fontId="35" fillId="6" borderId="14" xfId="13" applyFont="1" applyFill="1" applyBorder="1" applyAlignment="1">
      <alignment horizontal="center" vertical="center" wrapText="1"/>
    </xf>
    <xf numFmtId="0" fontId="42" fillId="4" borderId="65" xfId="83" applyNumberFormat="1" applyFont="1" applyFill="1" applyBorder="1" applyAlignment="1" applyProtection="1">
      <alignment horizontal="center" vertical="center" readingOrder="2"/>
    </xf>
    <xf numFmtId="0" fontId="42" fillId="4" borderId="65" xfId="83" applyNumberFormat="1" applyFont="1" applyFill="1" applyBorder="1" applyAlignment="1" applyProtection="1">
      <alignment horizontal="right" vertical="center" readingOrder="2"/>
    </xf>
    <xf numFmtId="4" fontId="42" fillId="4" borderId="52" xfId="83" applyNumberFormat="1" applyFont="1" applyFill="1" applyBorder="1" applyAlignment="1" applyProtection="1">
      <alignment horizontal="center" vertical="center" readingOrder="2"/>
    </xf>
    <xf numFmtId="4" fontId="42" fillId="4" borderId="65" xfId="83" applyNumberFormat="1" applyFont="1" applyFill="1" applyBorder="1" applyAlignment="1" applyProtection="1">
      <alignment horizontal="center" vertical="center" readingOrder="2"/>
    </xf>
    <xf numFmtId="3" fontId="42" fillId="4" borderId="65" xfId="83" applyNumberFormat="1" applyFont="1" applyFill="1" applyBorder="1" applyAlignment="1" applyProtection="1">
      <alignment horizontal="center" vertical="center" readingOrder="2"/>
    </xf>
    <xf numFmtId="10" fontId="42" fillId="4" borderId="65" xfId="83" applyNumberFormat="1" applyFont="1" applyFill="1" applyBorder="1" applyAlignment="1" applyProtection="1">
      <alignment horizontal="center" vertical="center" readingOrder="2"/>
    </xf>
    <xf numFmtId="22" fontId="0" fillId="0" borderId="0" xfId="0" applyNumberFormat="1"/>
    <xf numFmtId="0" fontId="42" fillId="0" borderId="48" xfId="16" applyNumberFormat="1" applyFont="1" applyFill="1" applyBorder="1" applyAlignment="1" applyProtection="1">
      <alignment horizontal="right" vertical="center" wrapText="1" readingOrder="2"/>
      <protection locked="0"/>
    </xf>
    <xf numFmtId="0" fontId="42" fillId="0" borderId="0" xfId="6" applyFont="1" applyAlignment="1">
      <alignment horizontal="right" wrapText="1" readingOrder="2"/>
    </xf>
    <xf numFmtId="1" fontId="40" fillId="4" borderId="21" xfId="6" applyNumberFormat="1" applyFont="1" applyFill="1" applyBorder="1" applyAlignment="1">
      <alignment horizontal="right" vertical="center" wrapText="1" readingOrder="2"/>
    </xf>
    <xf numFmtId="1" fontId="40" fillId="4" borderId="8" xfId="6" applyNumberFormat="1" applyFont="1" applyFill="1" applyBorder="1" applyAlignment="1">
      <alignment horizontal="right" vertical="center" wrapText="1" readingOrder="2"/>
    </xf>
    <xf numFmtId="1" fontId="40" fillId="4" borderId="10" xfId="6" applyNumberFormat="1" applyFont="1" applyFill="1" applyBorder="1" applyAlignment="1">
      <alignment horizontal="right" vertical="center" wrapText="1" readingOrder="2"/>
    </xf>
    <xf numFmtId="0" fontId="42" fillId="0" borderId="19" xfId="6" applyFont="1" applyBorder="1" applyAlignment="1">
      <alignment wrapText="1" readingOrder="2"/>
    </xf>
    <xf numFmtId="1" fontId="40" fillId="4" borderId="59" xfId="6" applyNumberFormat="1" applyFont="1" applyFill="1" applyBorder="1" applyAlignment="1">
      <alignment horizontal="right" vertical="center" wrapText="1" readingOrder="2"/>
    </xf>
    <xf numFmtId="1" fontId="40" fillId="4" borderId="1" xfId="6" applyNumberFormat="1" applyFont="1" applyFill="1" applyBorder="1" applyAlignment="1">
      <alignment horizontal="right" vertical="center" wrapText="1" readingOrder="2"/>
    </xf>
    <xf numFmtId="3" fontId="40" fillId="4" borderId="1" xfId="6" applyNumberFormat="1" applyFont="1" applyFill="1" applyBorder="1" applyAlignment="1">
      <alignment horizontal="center" vertical="center"/>
    </xf>
    <xf numFmtId="0" fontId="35" fillId="6" borderId="14" xfId="77" applyFont="1" applyFill="1" applyBorder="1" applyAlignment="1">
      <alignment horizontal="center" vertical="center" wrapText="1"/>
    </xf>
    <xf numFmtId="0" fontId="55" fillId="0" borderId="0" xfId="76" applyFont="1" applyAlignment="1">
      <alignment horizontal="right" vertical="center"/>
    </xf>
    <xf numFmtId="0" fontId="37" fillId="0" borderId="52" xfId="76" applyFont="1" applyBorder="1" applyAlignment="1">
      <alignment horizontal="center" vertical="center"/>
    </xf>
    <xf numFmtId="0" fontId="47" fillId="0" borderId="1" xfId="76" applyFont="1" applyBorder="1"/>
    <xf numFmtId="1" fontId="46" fillId="5" borderId="48" xfId="83" applyNumberFormat="1" applyFont="1" applyFill="1" applyBorder="1" applyAlignment="1" applyProtection="1">
      <alignment horizontal="center" vertical="center" readingOrder="2"/>
      <protection locked="0"/>
    </xf>
    <xf numFmtId="3" fontId="46" fillId="5" borderId="48" xfId="83" applyNumberFormat="1" applyFont="1" applyFill="1" applyBorder="1" applyAlignment="1" applyProtection="1">
      <alignment horizontal="right" vertical="center" readingOrder="2"/>
      <protection locked="0"/>
    </xf>
    <xf numFmtId="0" fontId="46" fillId="5" borderId="48" xfId="83" quotePrefix="1" applyNumberFormat="1" applyFont="1" applyFill="1" applyBorder="1" applyAlignment="1" applyProtection="1">
      <alignment horizontal="right" vertical="center" readingOrder="2"/>
      <protection locked="0"/>
    </xf>
    <xf numFmtId="3" fontId="0" fillId="0" borderId="0" xfId="0" applyNumberFormat="1"/>
    <xf numFmtId="0" fontId="35" fillId="6" borderId="6" xfId="13" applyFont="1" applyFill="1" applyBorder="1" applyAlignment="1">
      <alignment horizontal="center" vertical="center" wrapText="1" readingOrder="2"/>
    </xf>
    <xf numFmtId="0" fontId="49" fillId="0" borderId="0" xfId="0" applyFont="1"/>
    <xf numFmtId="0" fontId="55" fillId="0" borderId="0" xfId="0" applyFont="1"/>
    <xf numFmtId="0" fontId="56" fillId="6" borderId="6" xfId="13" applyFont="1" applyFill="1" applyBorder="1" applyAlignment="1">
      <alignment horizontal="center" vertical="center" wrapText="1"/>
    </xf>
    <xf numFmtId="2" fontId="42" fillId="4" borderId="48" xfId="83" applyNumberFormat="1" applyFont="1" applyFill="1" applyBorder="1" applyAlignment="1" applyProtection="1">
      <alignment horizontal="right" vertical="center" readingOrder="2"/>
    </xf>
    <xf numFmtId="1" fontId="42" fillId="4" borderId="48" xfId="83" applyNumberFormat="1" applyFont="1" applyFill="1" applyBorder="1" applyAlignment="1" applyProtection="1">
      <alignment horizontal="right" vertical="center" readingOrder="2"/>
    </xf>
    <xf numFmtId="3" fontId="37" fillId="4" borderId="20" xfId="1" applyNumberFormat="1" applyFont="1" applyFill="1" applyBorder="1" applyAlignment="1">
      <alignment horizontal="center" vertical="center" wrapText="1" readingOrder="2"/>
    </xf>
    <xf numFmtId="0" fontId="37" fillId="4" borderId="8" xfId="1" applyNumberFormat="1" applyFont="1" applyFill="1" applyBorder="1" applyAlignment="1">
      <alignment horizontal="center" vertical="center" wrapText="1" readingOrder="2"/>
    </xf>
    <xf numFmtId="3" fontId="37" fillId="4" borderId="9" xfId="1" applyNumberFormat="1" applyFont="1" applyFill="1" applyBorder="1" applyAlignment="1">
      <alignment horizontal="center" vertical="center" wrapText="1" readingOrder="2"/>
    </xf>
    <xf numFmtId="0" fontId="37" fillId="4" borderId="10" xfId="1" applyNumberFormat="1" applyFont="1" applyFill="1" applyBorder="1" applyAlignment="1">
      <alignment horizontal="center" vertical="center" wrapText="1" readingOrder="2"/>
    </xf>
    <xf numFmtId="0" fontId="43" fillId="8" borderId="3" xfId="6" applyFont="1" applyFill="1" applyBorder="1" applyAlignment="1">
      <alignment horizontal="center"/>
    </xf>
    <xf numFmtId="1" fontId="40" fillId="9" borderId="74" xfId="13" applyNumberFormat="1" applyFont="1" applyFill="1" applyBorder="1" applyAlignment="1">
      <alignment horizontal="center" vertical="center" wrapText="1"/>
    </xf>
    <xf numFmtId="3" fontId="37" fillId="4" borderId="74" xfId="1" applyNumberFormat="1" applyFont="1" applyFill="1" applyBorder="1" applyAlignment="1" applyProtection="1">
      <alignment horizontal="center" vertical="center" wrapText="1" readingOrder="2"/>
    </xf>
    <xf numFmtId="9" fontId="37" fillId="4" borderId="74" xfId="1" applyFont="1" applyFill="1" applyBorder="1" applyAlignment="1" applyProtection="1">
      <alignment horizontal="center" vertical="center" wrapText="1" readingOrder="2"/>
    </xf>
    <xf numFmtId="0" fontId="35" fillId="6" borderId="26" xfId="13" applyFont="1" applyFill="1" applyBorder="1" applyAlignment="1" applyProtection="1">
      <alignment horizontal="center" vertical="center" wrapText="1"/>
      <protection locked="0"/>
    </xf>
    <xf numFmtId="0" fontId="41" fillId="6" borderId="14" xfId="13" applyFont="1" applyFill="1" applyBorder="1" applyAlignment="1" applyProtection="1">
      <alignment horizontal="center" vertical="center" wrapText="1"/>
      <protection locked="0"/>
    </xf>
    <xf numFmtId="0" fontId="38" fillId="6" borderId="74" xfId="0" applyFont="1" applyFill="1" applyBorder="1"/>
    <xf numFmtId="17" fontId="38" fillId="35" borderId="74" xfId="0" applyNumberFormat="1" applyFont="1" applyFill="1" applyBorder="1" applyAlignment="1">
      <alignment horizontal="center" vertical="center"/>
    </xf>
    <xf numFmtId="0" fontId="38" fillId="37" borderId="74" xfId="0" applyFont="1" applyFill="1" applyBorder="1"/>
    <xf numFmtId="0" fontId="38" fillId="37" borderId="74" xfId="0" applyFont="1" applyFill="1" applyBorder="1" applyAlignment="1">
      <alignment horizontal="center"/>
    </xf>
    <xf numFmtId="0" fontId="38" fillId="7" borderId="74" xfId="0" applyFont="1" applyFill="1" applyBorder="1" applyAlignment="1">
      <alignment horizontal="center"/>
    </xf>
    <xf numFmtId="0" fontId="37" fillId="5" borderId="74" xfId="0" applyFont="1" applyFill="1" applyBorder="1" applyAlignment="1">
      <alignment horizontal="center" vertical="center"/>
    </xf>
    <xf numFmtId="0" fontId="37" fillId="0" borderId="74" xfId="0" applyFont="1" applyBorder="1" applyAlignment="1">
      <alignment horizontal="center" vertical="center"/>
    </xf>
    <xf numFmtId="0" fontId="37" fillId="35" borderId="74" xfId="0" applyFont="1" applyFill="1" applyBorder="1" applyAlignment="1">
      <alignment horizontal="center" vertical="center"/>
    </xf>
    <xf numFmtId="0" fontId="37" fillId="34" borderId="74" xfId="0" applyFont="1" applyFill="1" applyBorder="1" applyAlignment="1">
      <alignment horizontal="center" vertical="center"/>
    </xf>
    <xf numFmtId="0" fontId="37" fillId="0" borderId="78" xfId="0" applyFont="1" applyBorder="1" applyAlignment="1">
      <alignment horizontal="center"/>
    </xf>
    <xf numFmtId="0" fontId="37" fillId="0" borderId="78" xfId="0" applyFont="1" applyBorder="1" applyAlignment="1">
      <alignment horizontal="right"/>
    </xf>
    <xf numFmtId="0" fontId="35" fillId="0" borderId="74" xfId="0" applyFont="1" applyBorder="1" applyAlignment="1">
      <alignment horizontal="center"/>
    </xf>
    <xf numFmtId="0" fontId="37" fillId="0" borderId="74" xfId="0" applyFont="1" applyBorder="1" applyAlignment="1">
      <alignment horizontal="center"/>
    </xf>
    <xf numFmtId="14" fontId="37" fillId="0" borderId="74" xfId="0" applyNumberFormat="1" applyFont="1" applyBorder="1" applyAlignment="1">
      <alignment horizontal="center"/>
    </xf>
    <xf numFmtId="14" fontId="37" fillId="3" borderId="74" xfId="0" applyNumberFormat="1" applyFont="1" applyFill="1" applyBorder="1" applyAlignment="1">
      <alignment horizontal="center"/>
    </xf>
    <xf numFmtId="172" fontId="37" fillId="3" borderId="74" xfId="1" applyNumberFormat="1" applyFont="1" applyFill="1" applyBorder="1" applyAlignment="1" applyProtection="1">
      <alignment horizontal="center" vertical="center" wrapText="1" readingOrder="2"/>
    </xf>
    <xf numFmtId="0" fontId="37" fillId="0" borderId="74" xfId="0" applyFont="1" applyBorder="1" applyAlignment="1">
      <alignment horizontal="center" vertical="center" wrapText="1"/>
    </xf>
    <xf numFmtId="0" fontId="37" fillId="0" borderId="74" xfId="0" applyFont="1" applyBorder="1"/>
    <xf numFmtId="9" fontId="37" fillId="0" borderId="74" xfId="0" applyNumberFormat="1" applyFont="1" applyBorder="1" applyAlignment="1">
      <alignment horizontal="center" vertical="center"/>
    </xf>
    <xf numFmtId="0" fontId="35" fillId="6" borderId="74" xfId="13" applyFont="1" applyFill="1" applyBorder="1" applyAlignment="1">
      <alignment horizontal="center" vertical="center" wrapText="1"/>
    </xf>
    <xf numFmtId="0" fontId="35" fillId="6" borderId="75" xfId="13" applyFont="1" applyFill="1" applyBorder="1" applyAlignment="1">
      <alignment horizontal="center" vertical="center" wrapText="1"/>
    </xf>
    <xf numFmtId="0" fontId="35" fillId="6" borderId="79" xfId="13" applyFont="1" applyFill="1" applyBorder="1" applyAlignment="1">
      <alignment horizontal="center" vertical="center" wrapText="1"/>
    </xf>
    <xf numFmtId="0" fontId="11" fillId="38" borderId="74" xfId="2" applyFill="1" applyBorder="1" applyAlignment="1" applyProtection="1">
      <alignment vertical="top"/>
      <protection locked="0"/>
    </xf>
    <xf numFmtId="0" fontId="11" fillId="38" borderId="74" xfId="2" applyFill="1" applyBorder="1" applyAlignment="1" applyProtection="1">
      <alignment horizontal="right" vertical="top"/>
      <protection locked="0"/>
    </xf>
    <xf numFmtId="1" fontId="37" fillId="4" borderId="74" xfId="1" applyNumberFormat="1" applyFont="1" applyFill="1" applyBorder="1" applyAlignment="1" applyProtection="1">
      <alignment horizontal="center" vertical="center" wrapText="1" readingOrder="2"/>
    </xf>
    <xf numFmtId="0" fontId="37" fillId="4" borderId="74" xfId="1" applyNumberFormat="1" applyFont="1" applyFill="1" applyBorder="1" applyAlignment="1" applyProtection="1">
      <alignment horizontal="center" vertical="center" wrapText="1" readingOrder="2"/>
    </xf>
    <xf numFmtId="0" fontId="37" fillId="0" borderId="74" xfId="0" applyFont="1" applyBorder="1" applyAlignment="1">
      <alignment readingOrder="2"/>
    </xf>
    <xf numFmtId="2" fontId="37" fillId="4" borderId="74" xfId="1" applyNumberFormat="1" applyFont="1" applyFill="1" applyBorder="1" applyAlignment="1" applyProtection="1">
      <alignment horizontal="center" vertical="center" wrapText="1" readingOrder="2"/>
    </xf>
    <xf numFmtId="3" fontId="37" fillId="3" borderId="74" xfId="1" applyNumberFormat="1" applyFont="1" applyFill="1" applyBorder="1" applyAlignment="1" applyProtection="1">
      <alignment horizontal="center" vertical="center" wrapText="1"/>
    </xf>
    <xf numFmtId="0" fontId="42" fillId="4" borderId="74" xfId="83" applyNumberFormat="1" applyFont="1" applyFill="1" applyBorder="1" applyAlignment="1" applyProtection="1">
      <alignment horizontal="center" vertical="center" readingOrder="2"/>
      <protection locked="0"/>
    </xf>
    <xf numFmtId="4" fontId="42" fillId="4" borderId="77" xfId="83" applyNumberFormat="1" applyFont="1" applyFill="1" applyBorder="1" applyAlignment="1" applyProtection="1">
      <alignment horizontal="center" vertical="center" readingOrder="2"/>
    </xf>
    <xf numFmtId="3" fontId="42" fillId="4" borderId="77" xfId="83" applyNumberFormat="1" applyFont="1" applyFill="1" applyBorder="1" applyAlignment="1" applyProtection="1">
      <alignment horizontal="center" vertical="center" readingOrder="2"/>
    </xf>
    <xf numFmtId="0" fontId="42" fillId="4" borderId="77" xfId="83" applyNumberFormat="1" applyFont="1" applyFill="1" applyBorder="1" applyAlignment="1" applyProtection="1">
      <alignment horizontal="right" vertical="center" readingOrder="2"/>
    </xf>
    <xf numFmtId="10" fontId="42" fillId="4" borderId="79" xfId="83" applyNumberFormat="1" applyFont="1" applyFill="1" applyBorder="1" applyAlignment="1" applyProtection="1">
      <alignment horizontal="center" vertical="center" readingOrder="2"/>
    </xf>
    <xf numFmtId="3" fontId="42" fillId="4" borderId="77" xfId="83" applyNumberFormat="1" applyFont="1" applyFill="1" applyBorder="1" applyAlignment="1" applyProtection="1">
      <alignment horizontal="center" vertical="center" readingOrder="2"/>
      <protection locked="0"/>
    </xf>
    <xf numFmtId="0" fontId="46" fillId="0" borderId="80" xfId="13" applyFont="1" applyBorder="1"/>
    <xf numFmtId="9" fontId="35" fillId="6" borderId="81" xfId="10" applyFont="1" applyFill="1" applyBorder="1" applyAlignment="1" applyProtection="1">
      <alignment horizontal="center" vertical="center" wrapText="1"/>
    </xf>
    <xf numFmtId="167" fontId="35" fillId="6" borderId="82" xfId="10" applyNumberFormat="1" applyFont="1" applyFill="1" applyBorder="1" applyAlignment="1" applyProtection="1">
      <alignment horizontal="center" vertical="center" wrapText="1"/>
    </xf>
    <xf numFmtId="0" fontId="46" fillId="0" borderId="74" xfId="13" applyFont="1" applyBorder="1"/>
    <xf numFmtId="1" fontId="40" fillId="4" borderId="74" xfId="6" applyNumberFormat="1" applyFont="1" applyFill="1" applyBorder="1" applyAlignment="1">
      <alignment horizontal="center"/>
    </xf>
    <xf numFmtId="1" fontId="40" fillId="4" borderId="74" xfId="6" applyNumberFormat="1" applyFont="1" applyFill="1" applyBorder="1" applyAlignment="1">
      <alignment horizontal="right"/>
    </xf>
    <xf numFmtId="10" fontId="42" fillId="3" borderId="74" xfId="10" applyNumberFormat="1" applyFont="1" applyFill="1" applyBorder="1" applyAlignment="1" applyProtection="1">
      <alignment horizontal="center"/>
    </xf>
    <xf numFmtId="10" fontId="40" fillId="3" borderId="74" xfId="10" applyNumberFormat="1" applyFont="1" applyFill="1" applyBorder="1" applyAlignment="1" applyProtection="1">
      <alignment horizontal="center"/>
    </xf>
    <xf numFmtId="167" fontId="40" fillId="3" borderId="74" xfId="14" applyNumberFormat="1" applyFont="1" applyFill="1" applyBorder="1" applyAlignment="1" applyProtection="1">
      <alignment horizontal="center"/>
    </xf>
    <xf numFmtId="0" fontId="35" fillId="6" borderId="74" xfId="74" applyFont="1" applyFill="1" applyBorder="1" applyAlignment="1">
      <alignment horizontal="center" vertical="center" wrapText="1"/>
    </xf>
    <xf numFmtId="3" fontId="50" fillId="5" borderId="74" xfId="6" applyNumberFormat="1" applyFont="1" applyFill="1" applyBorder="1" applyAlignment="1" applyProtection="1">
      <alignment horizontal="center"/>
      <protection locked="0"/>
    </xf>
    <xf numFmtId="0" fontId="40" fillId="4" borderId="74" xfId="10" applyNumberFormat="1" applyFont="1" applyFill="1" applyBorder="1" applyAlignment="1" applyProtection="1">
      <alignment horizontal="center"/>
    </xf>
    <xf numFmtId="10" fontId="40" fillId="4" borderId="74" xfId="10" applyNumberFormat="1" applyFont="1" applyFill="1" applyBorder="1" applyAlignment="1" applyProtection="1">
      <alignment horizontal="center"/>
    </xf>
    <xf numFmtId="0" fontId="36" fillId="4" borderId="74" xfId="68" applyNumberFormat="1" applyFont="1" applyFill="1" applyBorder="1" applyAlignment="1" applyProtection="1">
      <alignment horizontal="center"/>
    </xf>
    <xf numFmtId="10" fontId="36" fillId="4" borderId="74" xfId="68" applyNumberFormat="1" applyFont="1" applyFill="1" applyBorder="1" applyAlignment="1" applyProtection="1">
      <alignment horizontal="center"/>
    </xf>
    <xf numFmtId="1" fontId="42" fillId="4" borderId="80" xfId="6" applyNumberFormat="1" applyFont="1" applyFill="1" applyBorder="1" applyAlignment="1">
      <alignment horizontal="center"/>
    </xf>
    <xf numFmtId="0" fontId="40" fillId="4" borderId="81" xfId="10" applyNumberFormat="1" applyFont="1" applyFill="1" applyBorder="1" applyAlignment="1" applyProtection="1">
      <alignment horizontal="center"/>
    </xf>
    <xf numFmtId="10" fontId="40" fillId="4" borderId="81" xfId="10" applyNumberFormat="1" applyFont="1" applyFill="1" applyBorder="1" applyAlignment="1" applyProtection="1">
      <alignment horizontal="center"/>
    </xf>
    <xf numFmtId="0" fontId="36" fillId="4" borderId="81" xfId="68" applyNumberFormat="1" applyFont="1" applyFill="1" applyBorder="1" applyAlignment="1" applyProtection="1">
      <alignment horizontal="center"/>
    </xf>
    <xf numFmtId="10" fontId="36" fillId="4" borderId="81" xfId="68" applyNumberFormat="1" applyFont="1" applyFill="1" applyBorder="1" applyAlignment="1" applyProtection="1">
      <alignment horizontal="center"/>
    </xf>
    <xf numFmtId="10" fontId="40" fillId="3" borderId="81" xfId="10" applyNumberFormat="1" applyFont="1" applyFill="1" applyBorder="1" applyAlignment="1" applyProtection="1">
      <alignment horizontal="center"/>
    </xf>
    <xf numFmtId="164" fontId="40" fillId="3" borderId="82" xfId="16" applyNumberFormat="1" applyFont="1" applyFill="1" applyBorder="1" applyAlignment="1" applyProtection="1">
      <alignment horizontal="center"/>
    </xf>
    <xf numFmtId="1" fontId="40" fillId="9" borderId="74" xfId="74" applyNumberFormat="1" applyFont="1" applyFill="1" applyBorder="1" applyAlignment="1">
      <alignment horizontal="center" vertical="center"/>
    </xf>
    <xf numFmtId="1" fontId="40" fillId="4" borderId="74" xfId="6" applyNumberFormat="1" applyFont="1" applyFill="1" applyBorder="1" applyAlignment="1">
      <alignment horizontal="center" vertical="center" wrapText="1"/>
    </xf>
    <xf numFmtId="9" fontId="40" fillId="4" borderId="74" xfId="10" applyFont="1" applyFill="1" applyBorder="1" applyAlignment="1" applyProtection="1">
      <alignment horizontal="center" vertical="center" wrapText="1"/>
    </xf>
    <xf numFmtId="3" fontId="40" fillId="4" borderId="74" xfId="10" applyNumberFormat="1" applyFont="1" applyFill="1" applyBorder="1" applyAlignment="1" applyProtection="1">
      <alignment horizontal="center" vertical="center" wrapText="1"/>
    </xf>
    <xf numFmtId="167" fontId="40" fillId="3" borderId="74" xfId="10" applyNumberFormat="1" applyFont="1" applyFill="1" applyBorder="1" applyAlignment="1" applyProtection="1">
      <alignment horizontal="center"/>
    </xf>
    <xf numFmtId="167" fontId="40" fillId="3" borderId="75" xfId="10" applyNumberFormat="1" applyFont="1" applyFill="1" applyBorder="1" applyAlignment="1" applyProtection="1">
      <alignment horizontal="center"/>
    </xf>
    <xf numFmtId="0" fontId="56" fillId="0" borderId="81" xfId="0" applyFont="1" applyBorder="1" applyAlignment="1">
      <alignment horizontal="center" vertical="center" wrapText="1"/>
    </xf>
    <xf numFmtId="0" fontId="57" fillId="0" borderId="74" xfId="55" applyFont="1" applyBorder="1" applyAlignment="1">
      <alignment horizontal="center" vertical="center"/>
    </xf>
    <xf numFmtId="2" fontId="57" fillId="0" borderId="74" xfId="55" applyNumberFormat="1" applyFont="1" applyBorder="1" applyAlignment="1">
      <alignment horizontal="center"/>
    </xf>
    <xf numFmtId="1" fontId="40" fillId="4" borderId="77" xfId="6" applyNumberFormat="1" applyFont="1" applyFill="1" applyBorder="1" applyAlignment="1">
      <alignment horizontal="center"/>
    </xf>
    <xf numFmtId="167" fontId="42" fillId="36" borderId="74" xfId="10" applyNumberFormat="1" applyFont="1" applyFill="1" applyBorder="1" applyAlignment="1" applyProtection="1">
      <alignment horizontal="center"/>
    </xf>
    <xf numFmtId="167" fontId="42" fillId="4" borderId="74" xfId="10" applyNumberFormat="1" applyFont="1" applyFill="1" applyBorder="1" applyAlignment="1" applyProtection="1">
      <alignment horizontal="center"/>
    </xf>
    <xf numFmtId="0" fontId="58" fillId="0" borderId="74" xfId="55" applyFont="1" applyBorder="1" applyAlignment="1">
      <alignment horizontal="center" vertical="center"/>
    </xf>
    <xf numFmtId="1" fontId="42" fillId="36" borderId="74" xfId="10" applyNumberFormat="1" applyFont="1" applyFill="1" applyBorder="1" applyAlignment="1" applyProtection="1">
      <alignment horizontal="center"/>
    </xf>
    <xf numFmtId="0" fontId="40" fillId="4" borderId="74" xfId="66" applyNumberFormat="1" applyFont="1" applyFill="1" applyBorder="1" applyAlignment="1" applyProtection="1">
      <alignment horizontal="center"/>
    </xf>
    <xf numFmtId="9" fontId="42" fillId="36" borderId="74" xfId="96" applyFont="1" applyFill="1" applyBorder="1" applyAlignment="1" applyProtection="1">
      <alignment horizontal="center"/>
    </xf>
    <xf numFmtId="3" fontId="42" fillId="0" borderId="74" xfId="6" applyNumberFormat="1" applyFont="1" applyBorder="1"/>
    <xf numFmtId="9" fontId="42" fillId="0" borderId="74" xfId="6" applyNumberFormat="1" applyFont="1" applyBorder="1"/>
    <xf numFmtId="168" fontId="40" fillId="4" borderId="74" xfId="14" applyNumberFormat="1" applyFont="1" applyFill="1" applyBorder="1" applyAlignment="1" applyProtection="1">
      <alignment horizontal="center" vertical="center"/>
    </xf>
    <xf numFmtId="9" fontId="40" fillId="4" borderId="74" xfId="6" applyNumberFormat="1" applyFont="1" applyFill="1" applyBorder="1" applyAlignment="1">
      <alignment horizontal="center" vertical="center"/>
    </xf>
    <xf numFmtId="3" fontId="40" fillId="4" borderId="74" xfId="6" applyNumberFormat="1" applyFont="1" applyFill="1" applyBorder="1" applyAlignment="1">
      <alignment horizontal="center" vertical="center"/>
    </xf>
    <xf numFmtId="1" fontId="40" fillId="4" borderId="74" xfId="6" applyNumberFormat="1" applyFont="1" applyFill="1" applyBorder="1" applyAlignment="1">
      <alignment horizontal="right" vertical="center" wrapText="1" readingOrder="2"/>
    </xf>
    <xf numFmtId="0" fontId="42" fillId="4" borderId="48" xfId="83" applyNumberFormat="1" applyFont="1" applyFill="1" applyBorder="1" applyAlignment="1" applyProtection="1">
      <alignment horizontal="center" vertical="center"/>
    </xf>
    <xf numFmtId="0" fontId="42" fillId="0" borderId="48" xfId="16" applyNumberFormat="1" applyFont="1" applyFill="1" applyBorder="1" applyAlignment="1" applyProtection="1">
      <alignment horizontal="center" vertical="center" wrapText="1" readingOrder="2"/>
      <protection locked="0"/>
    </xf>
    <xf numFmtId="0" fontId="37" fillId="0" borderId="0" xfId="0" applyFont="1" applyProtection="1">
      <protection locked="0"/>
    </xf>
    <xf numFmtId="173" fontId="11" fillId="38" borderId="74" xfId="2" applyNumberFormat="1" applyFill="1" applyBorder="1" applyAlignment="1" applyProtection="1">
      <alignment horizontal="center" vertical="top"/>
      <protection locked="0"/>
    </xf>
    <xf numFmtId="4" fontId="62" fillId="39" borderId="0" xfId="0" applyNumberFormat="1" applyFont="1" applyFill="1" applyAlignment="1" applyProtection="1">
      <alignment vertical="top"/>
      <protection locked="0"/>
    </xf>
    <xf numFmtId="4" fontId="62" fillId="0" borderId="0" xfId="0" applyNumberFormat="1" applyFont="1" applyAlignment="1" applyProtection="1">
      <alignment vertical="top"/>
      <protection locked="0"/>
    </xf>
    <xf numFmtId="0" fontId="38" fillId="6" borderId="29" xfId="13" applyFont="1" applyFill="1" applyBorder="1" applyAlignment="1">
      <alignment horizontal="center" vertical="center" wrapText="1"/>
    </xf>
    <xf numFmtId="0" fontId="38" fillId="6" borderId="43" xfId="13" applyFont="1" applyFill="1" applyBorder="1" applyAlignment="1">
      <alignment horizontal="center" vertical="center" wrapText="1"/>
    </xf>
    <xf numFmtId="0" fontId="38" fillId="6" borderId="41" xfId="13" applyFont="1" applyFill="1" applyBorder="1" applyAlignment="1">
      <alignment horizontal="center" vertical="center" wrapText="1"/>
    </xf>
    <xf numFmtId="0" fontId="35" fillId="0" borderId="75" xfId="0" applyFont="1" applyBorder="1" applyAlignment="1">
      <alignment horizontal="center"/>
    </xf>
    <xf numFmtId="0" fontId="35" fillId="0" borderId="76" xfId="0" applyFont="1" applyBorder="1" applyAlignment="1">
      <alignment horizontal="center"/>
    </xf>
    <xf numFmtId="0" fontId="35" fillId="0" borderId="77" xfId="0" applyFont="1" applyBorder="1" applyAlignment="1">
      <alignment horizontal="center"/>
    </xf>
    <xf numFmtId="0" fontId="37" fillId="0" borderId="75" xfId="0" applyFont="1" applyBorder="1" applyAlignment="1">
      <alignment horizontal="center" wrapText="1"/>
    </xf>
    <xf numFmtId="0" fontId="37" fillId="0" borderId="76" xfId="0" applyFont="1" applyBorder="1" applyAlignment="1">
      <alignment horizontal="center" wrapText="1"/>
    </xf>
    <xf numFmtId="0" fontId="37" fillId="0" borderId="77" xfId="0" applyFont="1" applyBorder="1" applyAlignment="1">
      <alignment horizontal="center" wrapText="1"/>
    </xf>
    <xf numFmtId="0" fontId="32" fillId="6" borderId="2" xfId="13" applyFont="1" applyFill="1" applyBorder="1" applyAlignment="1">
      <alignment horizontal="center" vertical="center" wrapText="1"/>
    </xf>
    <xf numFmtId="0" fontId="32" fillId="6" borderId="3" xfId="13" applyFont="1" applyFill="1" applyBorder="1" applyAlignment="1">
      <alignment horizontal="center" vertical="center" wrapText="1"/>
    </xf>
    <xf numFmtId="0" fontId="32" fillId="6" borderId="4" xfId="13" applyFont="1" applyFill="1" applyBorder="1" applyAlignment="1">
      <alignment horizontal="center" vertical="center" wrapText="1"/>
    </xf>
    <xf numFmtId="0" fontId="33" fillId="0" borderId="78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75" xfId="0" applyFont="1" applyBorder="1" applyAlignment="1">
      <alignment horizontal="right"/>
    </xf>
    <xf numFmtId="0" fontId="37" fillId="0" borderId="76" xfId="0" applyFont="1" applyBorder="1" applyAlignment="1">
      <alignment horizontal="right"/>
    </xf>
    <xf numFmtId="0" fontId="37" fillId="0" borderId="77" xfId="0" applyFont="1" applyBorder="1" applyAlignment="1">
      <alignment horizontal="right"/>
    </xf>
    <xf numFmtId="0" fontId="34" fillId="34" borderId="2" xfId="0" applyFont="1" applyFill="1" applyBorder="1" applyAlignment="1">
      <alignment horizontal="center" vertical="center"/>
    </xf>
    <xf numFmtId="0" fontId="34" fillId="34" borderId="3" xfId="0" applyFont="1" applyFill="1" applyBorder="1" applyAlignment="1">
      <alignment horizontal="center" vertical="center"/>
    </xf>
    <xf numFmtId="0" fontId="34" fillId="34" borderId="4" xfId="0" applyFont="1" applyFill="1" applyBorder="1" applyAlignment="1">
      <alignment horizontal="center" vertical="center"/>
    </xf>
    <xf numFmtId="0" fontId="39" fillId="6" borderId="0" xfId="0" applyFont="1" applyFill="1" applyAlignment="1">
      <alignment horizontal="center"/>
    </xf>
    <xf numFmtId="0" fontId="38" fillId="7" borderId="75" xfId="0" applyFont="1" applyFill="1" applyBorder="1" applyAlignment="1">
      <alignment horizontal="center"/>
    </xf>
    <xf numFmtId="0" fontId="38" fillId="7" borderId="76" xfId="0" applyFont="1" applyFill="1" applyBorder="1" applyAlignment="1">
      <alignment horizontal="center"/>
    </xf>
    <xf numFmtId="0" fontId="38" fillId="7" borderId="77" xfId="0" applyFont="1" applyFill="1" applyBorder="1" applyAlignment="1">
      <alignment horizontal="center"/>
    </xf>
    <xf numFmtId="0" fontId="37" fillId="0" borderId="75" xfId="0" applyFont="1" applyBorder="1" applyAlignment="1">
      <alignment horizontal="right" wrapText="1"/>
    </xf>
    <xf numFmtId="0" fontId="37" fillId="0" borderId="76" xfId="0" applyFont="1" applyBorder="1" applyAlignment="1">
      <alignment horizontal="right" wrapText="1"/>
    </xf>
    <xf numFmtId="0" fontId="37" fillId="0" borderId="77" xfId="0" applyFont="1" applyBorder="1" applyAlignment="1">
      <alignment horizontal="right" wrapText="1"/>
    </xf>
    <xf numFmtId="0" fontId="38" fillId="6" borderId="5" xfId="13" applyFont="1" applyFill="1" applyBorder="1" applyAlignment="1">
      <alignment horizontal="center" vertical="center" wrapText="1"/>
    </xf>
    <xf numFmtId="0" fontId="38" fillId="6" borderId="24" xfId="13" applyFont="1" applyFill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/>
    </xf>
    <xf numFmtId="0" fontId="35" fillId="6" borderId="6" xfId="13" applyFont="1" applyFill="1" applyBorder="1" applyAlignment="1">
      <alignment horizontal="center" vertical="center" wrapText="1"/>
    </xf>
    <xf numFmtId="0" fontId="35" fillId="6" borderId="14" xfId="13" applyFont="1" applyFill="1" applyBorder="1" applyAlignment="1">
      <alignment horizontal="center" vertical="center" wrapText="1"/>
    </xf>
    <xf numFmtId="0" fontId="38" fillId="6" borderId="2" xfId="13" applyFont="1" applyFill="1" applyBorder="1" applyAlignment="1">
      <alignment horizontal="center" vertical="center" wrapText="1"/>
    </xf>
    <xf numFmtId="0" fontId="38" fillId="6" borderId="3" xfId="13" applyFont="1" applyFill="1" applyBorder="1" applyAlignment="1">
      <alignment horizontal="center" vertical="center" wrapText="1"/>
    </xf>
    <xf numFmtId="0" fontId="35" fillId="6" borderId="20" xfId="13" applyFont="1" applyFill="1" applyBorder="1" applyAlignment="1">
      <alignment horizontal="center" vertical="center" wrapText="1"/>
    </xf>
    <xf numFmtId="0" fontId="35" fillId="6" borderId="12" xfId="13" applyFont="1" applyFill="1" applyBorder="1" applyAlignment="1">
      <alignment horizontal="center" vertical="center" wrapText="1"/>
    </xf>
    <xf numFmtId="0" fontId="35" fillId="6" borderId="21" xfId="13" applyFont="1" applyFill="1" applyBorder="1" applyAlignment="1">
      <alignment horizontal="center" vertical="center" wrapText="1"/>
    </xf>
    <xf numFmtId="0" fontId="35" fillId="6" borderId="13" xfId="13" applyFont="1" applyFill="1" applyBorder="1" applyAlignment="1">
      <alignment horizontal="center" vertical="center" wrapText="1"/>
    </xf>
    <xf numFmtId="0" fontId="43" fillId="8" borderId="2" xfId="6" applyFont="1" applyFill="1" applyBorder="1" applyAlignment="1">
      <alignment horizontal="center"/>
    </xf>
    <xf numFmtId="0" fontId="43" fillId="8" borderId="3" xfId="6" applyFont="1" applyFill="1" applyBorder="1" applyAlignment="1">
      <alignment horizontal="center"/>
    </xf>
    <xf numFmtId="0" fontId="35" fillId="2" borderId="6" xfId="13" applyFont="1" applyFill="1" applyBorder="1" applyAlignment="1">
      <alignment horizontal="center" vertical="center" wrapText="1"/>
    </xf>
    <xf numFmtId="0" fontId="35" fillId="2" borderId="14" xfId="13" applyFont="1" applyFill="1" applyBorder="1" applyAlignment="1">
      <alignment horizontal="center" vertical="center" wrapText="1"/>
    </xf>
    <xf numFmtId="0" fontId="35" fillId="6" borderId="8" xfId="13" applyFont="1" applyFill="1" applyBorder="1" applyAlignment="1">
      <alignment horizontal="center" vertical="center" wrapText="1"/>
    </xf>
    <xf numFmtId="0" fontId="35" fillId="6" borderId="16" xfId="13" applyFont="1" applyFill="1" applyBorder="1" applyAlignment="1">
      <alignment horizontal="center" vertical="center" wrapText="1"/>
    </xf>
    <xf numFmtId="0" fontId="38" fillId="6" borderId="4" xfId="13" applyFont="1" applyFill="1" applyBorder="1" applyAlignment="1">
      <alignment horizontal="center" vertical="center" wrapText="1"/>
    </xf>
    <xf numFmtId="0" fontId="35" fillId="2" borderId="21" xfId="13" applyFont="1" applyFill="1" applyBorder="1" applyAlignment="1">
      <alignment horizontal="center" vertical="center" wrapText="1"/>
    </xf>
    <xf numFmtId="0" fontId="35" fillId="2" borderId="13" xfId="13" applyFont="1" applyFill="1" applyBorder="1" applyAlignment="1">
      <alignment horizontal="center" vertical="center" wrapText="1"/>
    </xf>
    <xf numFmtId="0" fontId="43" fillId="8" borderId="29" xfId="6" applyFont="1" applyFill="1" applyBorder="1" applyAlignment="1">
      <alignment horizontal="center"/>
    </xf>
    <xf numFmtId="0" fontId="43" fillId="8" borderId="43" xfId="6" applyFont="1" applyFill="1" applyBorder="1" applyAlignment="1">
      <alignment horizontal="center"/>
    </xf>
    <xf numFmtId="0" fontId="35" fillId="6" borderId="81" xfId="13" applyFont="1" applyFill="1" applyBorder="1" applyAlignment="1">
      <alignment horizontal="center" vertical="center" wrapText="1"/>
    </xf>
    <xf numFmtId="0" fontId="48" fillId="8" borderId="30" xfId="6" applyFont="1" applyFill="1" applyBorder="1" applyAlignment="1">
      <alignment horizontal="center"/>
    </xf>
    <xf numFmtId="0" fontId="48" fillId="8" borderId="40" xfId="6" applyFont="1" applyFill="1" applyBorder="1" applyAlignment="1">
      <alignment horizontal="center"/>
    </xf>
    <xf numFmtId="0" fontId="38" fillId="6" borderId="2" xfId="74" applyFont="1" applyFill="1" applyBorder="1" applyAlignment="1">
      <alignment horizontal="center" vertical="center" wrapText="1"/>
    </xf>
    <xf numFmtId="0" fontId="38" fillId="6" borderId="4" xfId="74" applyFont="1" applyFill="1" applyBorder="1" applyAlignment="1">
      <alignment horizontal="center" vertical="center" wrapText="1"/>
    </xf>
    <xf numFmtId="1" fontId="35" fillId="7" borderId="29" xfId="6" applyNumberFormat="1" applyFont="1" applyFill="1" applyBorder="1" applyAlignment="1">
      <alignment horizontal="center" vertical="center"/>
    </xf>
    <xf numFmtId="1" fontId="35" fillId="7" borderId="41" xfId="6" applyNumberFormat="1" applyFont="1" applyFill="1" applyBorder="1" applyAlignment="1">
      <alignment horizontal="center" vertical="center"/>
    </xf>
    <xf numFmtId="1" fontId="35" fillId="7" borderId="29" xfId="61" applyNumberFormat="1" applyFont="1" applyFill="1" applyBorder="1" applyAlignment="1">
      <alignment horizontal="center" vertical="center" wrapText="1"/>
    </xf>
    <xf numFmtId="1" fontId="35" fillId="7" borderId="41" xfId="61" applyNumberFormat="1" applyFont="1" applyFill="1" applyBorder="1" applyAlignment="1">
      <alignment horizontal="center" vertical="center" wrapText="1"/>
    </xf>
    <xf numFmtId="0" fontId="38" fillId="6" borderId="3" xfId="74" applyFont="1" applyFill="1" applyBorder="1" applyAlignment="1">
      <alignment horizontal="center" vertical="center" wrapText="1"/>
    </xf>
    <xf numFmtId="0" fontId="40" fillId="32" borderId="44" xfId="6" applyFont="1" applyFill="1" applyBorder="1" applyAlignment="1">
      <alignment horizontal="center"/>
    </xf>
    <xf numFmtId="0" fontId="40" fillId="32" borderId="45" xfId="6" applyFont="1" applyFill="1" applyBorder="1" applyAlignment="1">
      <alignment horizontal="center"/>
    </xf>
    <xf numFmtId="0" fontId="40" fillId="32" borderId="46" xfId="6" applyFont="1" applyFill="1" applyBorder="1" applyAlignment="1">
      <alignment horizontal="center"/>
    </xf>
    <xf numFmtId="1" fontId="35" fillId="7" borderId="29" xfId="6" applyNumberFormat="1" applyFont="1" applyFill="1" applyBorder="1" applyAlignment="1">
      <alignment horizontal="center" vertical="center" wrapText="1"/>
    </xf>
    <xf numFmtId="1" fontId="35" fillId="7" borderId="43" xfId="6" applyNumberFormat="1" applyFont="1" applyFill="1" applyBorder="1" applyAlignment="1">
      <alignment horizontal="center" vertical="center" wrapText="1"/>
    </xf>
    <xf numFmtId="1" fontId="35" fillId="7" borderId="41" xfId="6" applyNumberFormat="1" applyFont="1" applyFill="1" applyBorder="1" applyAlignment="1">
      <alignment horizontal="center" vertical="center" wrapText="1"/>
    </xf>
    <xf numFmtId="0" fontId="40" fillId="0" borderId="24" xfId="6" applyFont="1" applyBorder="1" applyAlignment="1">
      <alignment horizontal="center" vertical="center" wrapText="1"/>
    </xf>
    <xf numFmtId="0" fontId="42" fillId="0" borderId="18" xfId="6" applyFont="1" applyBorder="1" applyAlignment="1">
      <alignment horizontal="center" vertical="center" wrapText="1"/>
    </xf>
    <xf numFmtId="0" fontId="50" fillId="0" borderId="79" xfId="74" applyFont="1" applyBorder="1" applyAlignment="1">
      <alignment horizontal="center" vertical="center" wrapText="1"/>
    </xf>
    <xf numFmtId="0" fontId="46" fillId="0" borderId="79" xfId="74" applyFont="1" applyBorder="1" applyAlignment="1">
      <alignment horizontal="center" vertical="center" wrapText="1"/>
    </xf>
    <xf numFmtId="1" fontId="35" fillId="7" borderId="2" xfId="6" applyNumberFormat="1" applyFont="1" applyFill="1" applyBorder="1" applyAlignment="1">
      <alignment horizontal="center" vertical="center" wrapText="1"/>
    </xf>
    <xf numFmtId="1" fontId="35" fillId="7" borderId="3" xfId="6" applyNumberFormat="1" applyFont="1" applyFill="1" applyBorder="1" applyAlignment="1">
      <alignment horizontal="center" vertical="center" wrapText="1"/>
    </xf>
    <xf numFmtId="1" fontId="35" fillId="7" borderId="4" xfId="6" applyNumberFormat="1" applyFont="1" applyFill="1" applyBorder="1" applyAlignment="1">
      <alignment horizontal="center" vertical="center" wrapText="1"/>
    </xf>
    <xf numFmtId="0" fontId="35" fillId="6" borderId="21" xfId="61" applyFont="1" applyFill="1" applyBorder="1" applyAlignment="1">
      <alignment horizontal="center" vertical="center" wrapText="1"/>
    </xf>
    <xf numFmtId="0" fontId="35" fillId="6" borderId="13" xfId="61" applyFont="1" applyFill="1" applyBorder="1" applyAlignment="1">
      <alignment horizontal="center" vertical="center" wrapText="1"/>
    </xf>
    <xf numFmtId="0" fontId="48" fillId="8" borderId="25" xfId="6" applyFont="1" applyFill="1" applyBorder="1" applyAlignment="1">
      <alignment horizontal="center"/>
    </xf>
    <xf numFmtId="0" fontId="48" fillId="8" borderId="3" xfId="6" applyFont="1" applyFill="1" applyBorder="1" applyAlignment="1">
      <alignment horizontal="center"/>
    </xf>
    <xf numFmtId="0" fontId="48" fillId="8" borderId="19" xfId="6" applyFont="1" applyFill="1" applyBorder="1" applyAlignment="1">
      <alignment horizontal="center"/>
    </xf>
    <xf numFmtId="0" fontId="54" fillId="0" borderId="0" xfId="6" applyFont="1" applyAlignment="1">
      <alignment horizontal="center" vertical="center" wrapText="1"/>
    </xf>
    <xf numFmtId="0" fontId="43" fillId="8" borderId="29" xfId="61" applyFont="1" applyFill="1" applyBorder="1" applyAlignment="1">
      <alignment horizontal="center" vertical="center" wrapText="1"/>
    </xf>
    <xf numFmtId="0" fontId="43" fillId="8" borderId="43" xfId="61" applyFont="1" applyFill="1" applyBorder="1" applyAlignment="1">
      <alignment horizontal="center" vertical="center" wrapText="1"/>
    </xf>
    <xf numFmtId="0" fontId="43" fillId="8" borderId="41" xfId="61" applyFont="1" applyFill="1" applyBorder="1" applyAlignment="1">
      <alignment horizontal="center" vertical="center" wrapText="1"/>
    </xf>
    <xf numFmtId="0" fontId="35" fillId="6" borderId="20" xfId="61" applyFont="1" applyFill="1" applyBorder="1" applyAlignment="1">
      <alignment horizontal="center" vertical="center" wrapText="1"/>
    </xf>
    <xf numFmtId="0" fontId="35" fillId="6" borderId="12" xfId="61" applyFont="1" applyFill="1" applyBorder="1" applyAlignment="1">
      <alignment horizontal="center" vertical="center" wrapText="1"/>
    </xf>
    <xf numFmtId="0" fontId="35" fillId="6" borderId="21" xfId="74" applyFont="1" applyFill="1" applyBorder="1" applyAlignment="1">
      <alignment horizontal="center" vertical="center" wrapText="1"/>
    </xf>
    <xf numFmtId="0" fontId="35" fillId="6" borderId="13" xfId="74" applyFont="1" applyFill="1" applyBorder="1" applyAlignment="1">
      <alignment horizontal="center" vertical="center" wrapText="1"/>
    </xf>
    <xf numFmtId="0" fontId="35" fillId="6" borderId="8" xfId="61" applyFont="1" applyFill="1" applyBorder="1" applyAlignment="1">
      <alignment horizontal="center" vertical="center" wrapText="1"/>
    </xf>
    <xf numFmtId="0" fontId="35" fillId="6" borderId="16" xfId="61" applyFont="1" applyFill="1" applyBorder="1" applyAlignment="1">
      <alignment horizontal="center" vertical="center" wrapText="1"/>
    </xf>
    <xf numFmtId="0" fontId="50" fillId="0" borderId="0" xfId="6" applyFont="1" applyAlignment="1">
      <alignment horizontal="center" wrapText="1"/>
    </xf>
    <xf numFmtId="0" fontId="43" fillId="8" borderId="26" xfId="6" applyFont="1" applyFill="1" applyBorder="1" applyAlignment="1">
      <alignment horizontal="center"/>
    </xf>
    <xf numFmtId="0" fontId="49" fillId="0" borderId="0" xfId="76" applyFont="1" applyAlignment="1">
      <alignment horizontal="center"/>
    </xf>
    <xf numFmtId="0" fontId="43" fillId="8" borderId="29" xfId="76" applyFont="1" applyFill="1" applyBorder="1" applyAlignment="1">
      <alignment horizontal="center" vertical="center" wrapText="1"/>
    </xf>
    <xf numFmtId="0" fontId="43" fillId="8" borderId="43" xfId="76" applyFont="1" applyFill="1" applyBorder="1" applyAlignment="1">
      <alignment horizontal="center" vertical="center" wrapText="1"/>
    </xf>
    <xf numFmtId="0" fontId="43" fillId="8" borderId="41" xfId="76" applyFont="1" applyFill="1" applyBorder="1" applyAlignment="1">
      <alignment horizontal="center" vertical="center" wrapText="1"/>
    </xf>
    <xf numFmtId="0" fontId="35" fillId="6" borderId="20" xfId="77" applyFont="1" applyFill="1" applyBorder="1" applyAlignment="1">
      <alignment horizontal="center" vertical="center" wrapText="1"/>
    </xf>
    <xf numFmtId="0" fontId="35" fillId="6" borderId="12" xfId="77" applyFont="1" applyFill="1" applyBorder="1" applyAlignment="1">
      <alignment horizontal="center" vertical="center" wrapText="1"/>
    </xf>
    <xf numFmtId="0" fontId="35" fillId="6" borderId="21" xfId="77" applyFont="1" applyFill="1" applyBorder="1" applyAlignment="1">
      <alignment horizontal="center" vertical="center" wrapText="1"/>
    </xf>
    <xf numFmtId="0" fontId="35" fillId="6" borderId="13" xfId="77" applyFont="1" applyFill="1" applyBorder="1" applyAlignment="1">
      <alignment horizontal="center" vertical="center" wrapText="1"/>
    </xf>
    <xf numFmtId="0" fontId="35" fillId="6" borderId="8" xfId="77" applyFont="1" applyFill="1" applyBorder="1" applyAlignment="1">
      <alignment horizontal="center" vertical="center" wrapText="1"/>
    </xf>
    <xf numFmtId="0" fontId="35" fillId="6" borderId="16" xfId="77" applyFont="1" applyFill="1" applyBorder="1" applyAlignment="1">
      <alignment horizontal="center" vertical="center" wrapText="1"/>
    </xf>
    <xf numFmtId="0" fontId="43" fillId="8" borderId="22" xfId="6" applyFont="1" applyFill="1" applyBorder="1" applyAlignment="1">
      <alignment horizontal="center"/>
    </xf>
    <xf numFmtId="0" fontId="43" fillId="8" borderId="47" xfId="6" applyFont="1" applyFill="1" applyBorder="1" applyAlignment="1">
      <alignment horizontal="center"/>
    </xf>
    <xf numFmtId="0" fontId="43" fillId="8" borderId="14" xfId="6" applyFont="1" applyFill="1" applyBorder="1" applyAlignment="1">
      <alignment horizontal="center"/>
    </xf>
    <xf numFmtId="0" fontId="43" fillId="8" borderId="60" xfId="6" applyFont="1" applyFill="1" applyBorder="1" applyAlignment="1">
      <alignment horizontal="center"/>
    </xf>
    <xf numFmtId="0" fontId="43" fillId="8" borderId="0" xfId="6" applyFont="1" applyFill="1" applyAlignment="1">
      <alignment horizontal="center"/>
    </xf>
    <xf numFmtId="0" fontId="35" fillId="6" borderId="7" xfId="61" applyFont="1" applyFill="1" applyBorder="1" applyAlignment="1">
      <alignment horizontal="center" vertical="center" wrapText="1"/>
    </xf>
    <xf numFmtId="0" fontId="35" fillId="6" borderId="15" xfId="61" applyFont="1" applyFill="1" applyBorder="1" applyAlignment="1">
      <alignment horizontal="center" vertical="center" wrapText="1"/>
    </xf>
    <xf numFmtId="0" fontId="48" fillId="8" borderId="2" xfId="76" applyFont="1" applyFill="1" applyBorder="1" applyAlignment="1">
      <alignment horizontal="center" vertical="center" wrapText="1"/>
    </xf>
    <xf numFmtId="0" fontId="48" fillId="8" borderId="3" xfId="76" applyFont="1" applyFill="1" applyBorder="1" applyAlignment="1">
      <alignment horizontal="center" vertical="center" wrapText="1"/>
    </xf>
    <xf numFmtId="0" fontId="48" fillId="8" borderId="4" xfId="76" applyFont="1" applyFill="1" applyBorder="1" applyAlignment="1">
      <alignment horizontal="center" vertical="center" wrapText="1"/>
    </xf>
    <xf numFmtId="0" fontId="35" fillId="6" borderId="6" xfId="77" applyFont="1" applyFill="1" applyBorder="1" applyAlignment="1">
      <alignment horizontal="center" vertical="center" wrapText="1"/>
    </xf>
    <xf numFmtId="0" fontId="35" fillId="6" borderId="14" xfId="77" applyFont="1" applyFill="1" applyBorder="1" applyAlignment="1">
      <alignment horizontal="center" vertical="center" wrapText="1"/>
    </xf>
    <xf numFmtId="0" fontId="56" fillId="0" borderId="8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43" fillId="8" borderId="66" xfId="6" applyFont="1" applyFill="1" applyBorder="1" applyAlignment="1">
      <alignment horizontal="center"/>
    </xf>
    <xf numFmtId="0" fontId="43" fillId="8" borderId="50" xfId="6" applyFont="1" applyFill="1" applyBorder="1" applyAlignment="1">
      <alignment horizontal="center"/>
    </xf>
    <xf numFmtId="0" fontId="35" fillId="6" borderId="6" xfId="74" applyFont="1" applyFill="1" applyBorder="1" applyAlignment="1">
      <alignment horizontal="center" vertical="center" wrapText="1"/>
    </xf>
    <xf numFmtId="0" fontId="35" fillId="6" borderId="14" xfId="74" applyFont="1" applyFill="1" applyBorder="1" applyAlignment="1">
      <alignment horizontal="center" vertical="center" wrapText="1"/>
    </xf>
    <xf numFmtId="0" fontId="35" fillId="6" borderId="24" xfId="77" applyFont="1" applyFill="1" applyBorder="1" applyAlignment="1">
      <alignment horizontal="center" vertical="center" wrapText="1"/>
    </xf>
    <xf numFmtId="0" fontId="35" fillId="6" borderId="18" xfId="77" applyFont="1" applyFill="1" applyBorder="1" applyAlignment="1">
      <alignment horizontal="center" vertical="center" wrapText="1"/>
    </xf>
    <xf numFmtId="0" fontId="35" fillId="6" borderId="21" xfId="73" applyFont="1" applyFill="1" applyBorder="1" applyAlignment="1">
      <alignment horizontal="center" vertical="center" wrapText="1"/>
    </xf>
    <xf numFmtId="0" fontId="35" fillId="6" borderId="13" xfId="73" applyFont="1" applyFill="1" applyBorder="1" applyAlignment="1">
      <alignment horizontal="center" vertical="center" wrapText="1"/>
    </xf>
    <xf numFmtId="0" fontId="35" fillId="6" borderId="8" xfId="73" applyFont="1" applyFill="1" applyBorder="1" applyAlignment="1">
      <alignment horizontal="center" vertical="center" wrapText="1"/>
    </xf>
    <xf numFmtId="0" fontId="35" fillId="6" borderId="16" xfId="73" applyFont="1" applyFill="1" applyBorder="1" applyAlignment="1">
      <alignment horizontal="center" vertical="center" wrapText="1"/>
    </xf>
    <xf numFmtId="0" fontId="43" fillId="8" borderId="29" xfId="55" applyFont="1" applyFill="1" applyBorder="1" applyAlignment="1">
      <alignment horizontal="center" vertical="center" wrapText="1"/>
    </xf>
    <xf numFmtId="0" fontId="43" fillId="8" borderId="43" xfId="55" applyFont="1" applyFill="1" applyBorder="1" applyAlignment="1">
      <alignment horizontal="center" vertical="center" wrapText="1"/>
    </xf>
    <xf numFmtId="0" fontId="43" fillId="8" borderId="41" xfId="55" applyFont="1" applyFill="1" applyBorder="1" applyAlignment="1">
      <alignment horizontal="center" vertical="center" wrapText="1"/>
    </xf>
    <xf numFmtId="0" fontId="44" fillId="8" borderId="78" xfId="6" applyFont="1" applyFill="1" applyBorder="1" applyAlignment="1">
      <alignment horizontal="center"/>
    </xf>
    <xf numFmtId="0" fontId="44" fillId="8" borderId="43" xfId="6" applyFont="1" applyFill="1" applyBorder="1" applyAlignment="1">
      <alignment horizontal="center"/>
    </xf>
    <xf numFmtId="0" fontId="44" fillId="8" borderId="51" xfId="6" applyFont="1" applyFill="1" applyBorder="1" applyAlignment="1">
      <alignment horizontal="center"/>
    </xf>
  </cellXfs>
  <cellStyles count="301">
    <cellStyle name="20% - Accent1" xfId="18" xr:uid="{00000000-0005-0000-0000-000000000000}"/>
    <cellStyle name="20% - Accent1 2" xfId="115" xr:uid="{00000000-0005-0000-0000-000001000000}"/>
    <cellStyle name="20% - Accent2" xfId="19" xr:uid="{00000000-0005-0000-0000-000002000000}"/>
    <cellStyle name="20% - Accent2 2" xfId="116" xr:uid="{00000000-0005-0000-0000-000003000000}"/>
    <cellStyle name="20% - Accent3" xfId="20" xr:uid="{00000000-0005-0000-0000-000004000000}"/>
    <cellStyle name="20% - Accent3 2" xfId="117" xr:uid="{00000000-0005-0000-0000-000005000000}"/>
    <cellStyle name="20% - Accent4" xfId="21" xr:uid="{00000000-0005-0000-0000-000006000000}"/>
    <cellStyle name="20% - Accent4 2" xfId="118" xr:uid="{00000000-0005-0000-0000-000007000000}"/>
    <cellStyle name="20% - Accent5" xfId="22" xr:uid="{00000000-0005-0000-0000-000008000000}"/>
    <cellStyle name="20% - Accent5 2" xfId="119" xr:uid="{00000000-0005-0000-0000-000009000000}"/>
    <cellStyle name="20% - Accent6" xfId="23" xr:uid="{00000000-0005-0000-0000-00000A000000}"/>
    <cellStyle name="20% - Accent6 2" xfId="120" xr:uid="{00000000-0005-0000-0000-00000B000000}"/>
    <cellStyle name="40% - Accent1" xfId="24" xr:uid="{00000000-0005-0000-0000-00000C000000}"/>
    <cellStyle name="40% - Accent1 2" xfId="121" xr:uid="{00000000-0005-0000-0000-00000D000000}"/>
    <cellStyle name="40% - Accent2" xfId="25" xr:uid="{00000000-0005-0000-0000-00000E000000}"/>
    <cellStyle name="40% - Accent2 2" xfId="122" xr:uid="{00000000-0005-0000-0000-00000F000000}"/>
    <cellStyle name="40% - Accent3" xfId="26" xr:uid="{00000000-0005-0000-0000-000010000000}"/>
    <cellStyle name="40% - Accent3 2" xfId="123" xr:uid="{00000000-0005-0000-0000-000011000000}"/>
    <cellStyle name="40% - Accent4" xfId="27" xr:uid="{00000000-0005-0000-0000-000012000000}"/>
    <cellStyle name="40% - Accent4 2" xfId="124" xr:uid="{00000000-0005-0000-0000-000013000000}"/>
    <cellStyle name="40% - Accent5" xfId="28" xr:uid="{00000000-0005-0000-0000-000014000000}"/>
    <cellStyle name="40% - Accent5 2" xfId="125" xr:uid="{00000000-0005-0000-0000-000015000000}"/>
    <cellStyle name="40% - Accent6" xfId="29" xr:uid="{00000000-0005-0000-0000-000016000000}"/>
    <cellStyle name="40% - Accent6 2" xfId="126" xr:uid="{00000000-0005-0000-0000-000017000000}"/>
    <cellStyle name="60% - Accent1" xfId="30" xr:uid="{00000000-0005-0000-0000-000018000000}"/>
    <cellStyle name="60% - Accent1 2" xfId="127" xr:uid="{00000000-0005-0000-0000-000019000000}"/>
    <cellStyle name="60% - Accent2" xfId="31" xr:uid="{00000000-0005-0000-0000-00001A000000}"/>
    <cellStyle name="60% - Accent2 2" xfId="128" xr:uid="{00000000-0005-0000-0000-00001B000000}"/>
    <cellStyle name="60% - Accent3" xfId="32" xr:uid="{00000000-0005-0000-0000-00001C000000}"/>
    <cellStyle name="60% - Accent3 2" xfId="129" xr:uid="{00000000-0005-0000-0000-00001D000000}"/>
    <cellStyle name="60% - Accent4" xfId="33" xr:uid="{00000000-0005-0000-0000-00001E000000}"/>
    <cellStyle name="60% - Accent4 2" xfId="130" xr:uid="{00000000-0005-0000-0000-00001F000000}"/>
    <cellStyle name="60% - Accent5" xfId="34" xr:uid="{00000000-0005-0000-0000-000020000000}"/>
    <cellStyle name="60% - Accent5 2" xfId="131" xr:uid="{00000000-0005-0000-0000-000021000000}"/>
    <cellStyle name="60% - Accent6" xfId="35" xr:uid="{00000000-0005-0000-0000-000022000000}"/>
    <cellStyle name="60% - Accent6 2" xfId="132" xr:uid="{00000000-0005-0000-0000-000023000000}"/>
    <cellStyle name="Accent1" xfId="36" xr:uid="{00000000-0005-0000-0000-000024000000}"/>
    <cellStyle name="Accent1 2" xfId="133" xr:uid="{00000000-0005-0000-0000-000025000000}"/>
    <cellStyle name="Accent2" xfId="37" xr:uid="{00000000-0005-0000-0000-000026000000}"/>
    <cellStyle name="Accent2 2" xfId="134" xr:uid="{00000000-0005-0000-0000-000027000000}"/>
    <cellStyle name="Accent3" xfId="38" xr:uid="{00000000-0005-0000-0000-000028000000}"/>
    <cellStyle name="Accent3 2" xfId="135" xr:uid="{00000000-0005-0000-0000-000029000000}"/>
    <cellStyle name="Accent4" xfId="39" xr:uid="{00000000-0005-0000-0000-00002A000000}"/>
    <cellStyle name="Accent4 2" xfId="136" xr:uid="{00000000-0005-0000-0000-00002B000000}"/>
    <cellStyle name="Accent5" xfId="40" xr:uid="{00000000-0005-0000-0000-00002C000000}"/>
    <cellStyle name="Accent5 2" xfId="137" xr:uid="{00000000-0005-0000-0000-00002D000000}"/>
    <cellStyle name="Accent6" xfId="41" xr:uid="{00000000-0005-0000-0000-00002E000000}"/>
    <cellStyle name="Accent6 2" xfId="138" xr:uid="{00000000-0005-0000-0000-00002F000000}"/>
    <cellStyle name="Bad" xfId="42" xr:uid="{00000000-0005-0000-0000-000030000000}"/>
    <cellStyle name="Bad 2" xfId="139" xr:uid="{00000000-0005-0000-0000-000031000000}"/>
    <cellStyle name="Calculation" xfId="43" xr:uid="{00000000-0005-0000-0000-000032000000}"/>
    <cellStyle name="Calculation 2" xfId="140" xr:uid="{00000000-0005-0000-0000-000033000000}"/>
    <cellStyle name="Calculation 2 2" xfId="288" xr:uid="{00000000-0005-0000-0000-000034000000}"/>
    <cellStyle name="Calculation 3" xfId="141" xr:uid="{00000000-0005-0000-0000-000035000000}"/>
    <cellStyle name="Calculation 3 2" xfId="297" xr:uid="{00000000-0005-0000-0000-000036000000}"/>
    <cellStyle name="Calculation_בית מורשת אצ&quot;ג" xfId="142" xr:uid="{00000000-0005-0000-0000-000037000000}"/>
    <cellStyle name="Check Cell" xfId="44" xr:uid="{00000000-0005-0000-0000-000038000000}"/>
    <cellStyle name="Check Cell 2" xfId="143" xr:uid="{00000000-0005-0000-0000-000039000000}"/>
    <cellStyle name="Comma" xfId="83" builtinId="3"/>
    <cellStyle name="Comma 2" xfId="7" xr:uid="{00000000-0005-0000-0000-00003B000000}"/>
    <cellStyle name="Comma 2 2" xfId="45" xr:uid="{00000000-0005-0000-0000-00003C000000}"/>
    <cellStyle name="Comma 2 3" xfId="16" xr:uid="{00000000-0005-0000-0000-00003D000000}"/>
    <cellStyle name="Comma 2 4" xfId="144" xr:uid="{00000000-0005-0000-0000-00003E000000}"/>
    <cellStyle name="Comma 3" xfId="14" xr:uid="{00000000-0005-0000-0000-00003F000000}"/>
    <cellStyle name="Comma 3 2" xfId="145" xr:uid="{00000000-0005-0000-0000-000040000000}"/>
    <cellStyle name="Comma 4" xfId="86" xr:uid="{00000000-0005-0000-0000-000041000000}"/>
    <cellStyle name="Currency 2" xfId="146" xr:uid="{00000000-0005-0000-0000-000042000000}"/>
    <cellStyle name="Currency 3" xfId="147" xr:uid="{00000000-0005-0000-0000-000043000000}"/>
    <cellStyle name="Explanatory Text" xfId="46" xr:uid="{00000000-0005-0000-0000-000044000000}"/>
    <cellStyle name="Explanatory Text 2" xfId="148" xr:uid="{00000000-0005-0000-0000-000045000000}"/>
    <cellStyle name="Good" xfId="47" xr:uid="{00000000-0005-0000-0000-000046000000}"/>
    <cellStyle name="Good 2" xfId="149" xr:uid="{00000000-0005-0000-0000-000047000000}"/>
    <cellStyle name="Heading 1" xfId="48" xr:uid="{00000000-0005-0000-0000-000048000000}"/>
    <cellStyle name="Heading 1 2" xfId="150" xr:uid="{00000000-0005-0000-0000-000049000000}"/>
    <cellStyle name="Heading 2" xfId="49" xr:uid="{00000000-0005-0000-0000-00004A000000}"/>
    <cellStyle name="Heading 2 2" xfId="151" xr:uid="{00000000-0005-0000-0000-00004B000000}"/>
    <cellStyle name="Heading 3" xfId="50" xr:uid="{00000000-0005-0000-0000-00004C000000}"/>
    <cellStyle name="Heading 3 2" xfId="152" xr:uid="{00000000-0005-0000-0000-00004D000000}"/>
    <cellStyle name="Heading 4" xfId="51" xr:uid="{00000000-0005-0000-0000-00004E000000}"/>
    <cellStyle name="Heading 4 2" xfId="153" xr:uid="{00000000-0005-0000-0000-00004F000000}"/>
    <cellStyle name="Input" xfId="52" xr:uid="{00000000-0005-0000-0000-000050000000}"/>
    <cellStyle name="Input 2" xfId="154" xr:uid="{00000000-0005-0000-0000-000051000000}"/>
    <cellStyle name="Input 2 2" xfId="287" xr:uid="{00000000-0005-0000-0000-000052000000}"/>
    <cellStyle name="Input 3" xfId="155" xr:uid="{00000000-0005-0000-0000-000053000000}"/>
    <cellStyle name="Input 3 2" xfId="298" xr:uid="{00000000-0005-0000-0000-000054000000}"/>
    <cellStyle name="Input_בית מורשת אצ&quot;ג" xfId="156" xr:uid="{00000000-0005-0000-0000-000055000000}"/>
    <cellStyle name="Linked Cell" xfId="53" xr:uid="{00000000-0005-0000-0000-000056000000}"/>
    <cellStyle name="Linked Cell 2" xfId="157" xr:uid="{00000000-0005-0000-0000-000057000000}"/>
    <cellStyle name="Neutral" xfId="54" xr:uid="{00000000-0005-0000-0000-000058000000}"/>
    <cellStyle name="Neutral 2" xfId="158" xr:uid="{00000000-0005-0000-0000-000059000000}"/>
    <cellStyle name="Normal" xfId="0" builtinId="0"/>
    <cellStyle name="Normal 10" xfId="98" xr:uid="{00000000-0005-0000-0000-00005B000000}"/>
    <cellStyle name="Normal 10 2" xfId="159" xr:uid="{00000000-0005-0000-0000-00005C000000}"/>
    <cellStyle name="Normal 10_בית מורשת אצ&quot;ג" xfId="160" xr:uid="{00000000-0005-0000-0000-00005D000000}"/>
    <cellStyle name="Normal 11" xfId="161" xr:uid="{00000000-0005-0000-0000-00005E000000}"/>
    <cellStyle name="Normal 12" xfId="162" xr:uid="{00000000-0005-0000-0000-00005F000000}"/>
    <cellStyle name="Normal 13" xfId="163" xr:uid="{00000000-0005-0000-0000-000060000000}"/>
    <cellStyle name="Normal 14" xfId="164" xr:uid="{00000000-0005-0000-0000-000061000000}"/>
    <cellStyle name="Normal 15" xfId="165" xr:uid="{00000000-0005-0000-0000-000062000000}"/>
    <cellStyle name="Normal 16" xfId="166" xr:uid="{00000000-0005-0000-0000-000063000000}"/>
    <cellStyle name="Normal 2" xfId="3" xr:uid="{00000000-0005-0000-0000-000064000000}"/>
    <cellStyle name="Normal 2 2" xfId="6" xr:uid="{00000000-0005-0000-0000-000065000000}"/>
    <cellStyle name="Normal 2 2 2" xfId="167" xr:uid="{00000000-0005-0000-0000-000066000000}"/>
    <cellStyle name="Normal 2 2_בית מורשת אצ&quot;ג" xfId="168" xr:uid="{00000000-0005-0000-0000-000067000000}"/>
    <cellStyle name="Normal 2 3" xfId="169" xr:uid="{00000000-0005-0000-0000-000068000000}"/>
    <cellStyle name="Normal 2 5" xfId="170" xr:uid="{00000000-0005-0000-0000-000069000000}"/>
    <cellStyle name="Normal 2_בית מורשת אצ&quot;ג" xfId="171" xr:uid="{00000000-0005-0000-0000-00006A000000}"/>
    <cellStyle name="Normal 3" xfId="2" xr:uid="{00000000-0005-0000-0000-00006B000000}"/>
    <cellStyle name="Normal 3 2" xfId="17" xr:uid="{00000000-0005-0000-0000-00006C000000}"/>
    <cellStyle name="Normal 3 2 2" xfId="55" xr:uid="{00000000-0005-0000-0000-00006D000000}"/>
    <cellStyle name="Normal 3 2 2 2" xfId="76" xr:uid="{00000000-0005-0000-0000-00006E000000}"/>
    <cellStyle name="Normal 3 2 2 2 2" xfId="172" xr:uid="{00000000-0005-0000-0000-00006F000000}"/>
    <cellStyle name="Normal 3 2 2 2_בית מורשת אצ&quot;ג" xfId="173" xr:uid="{00000000-0005-0000-0000-000070000000}"/>
    <cellStyle name="Normal 3 2 2 3" xfId="174" xr:uid="{00000000-0005-0000-0000-000071000000}"/>
    <cellStyle name="Normal 3 2 2_בית מורשת אצ&quot;ג" xfId="175" xr:uid="{00000000-0005-0000-0000-000072000000}"/>
    <cellStyle name="Normal 3 2 3" xfId="87" xr:uid="{00000000-0005-0000-0000-000073000000}"/>
    <cellStyle name="Normal 3 2 3 2" xfId="176" xr:uid="{00000000-0005-0000-0000-000074000000}"/>
    <cellStyle name="Normal 3 2 3_בית מורשת אצ&quot;ג" xfId="177" xr:uid="{00000000-0005-0000-0000-000075000000}"/>
    <cellStyle name="Normal 3 2 4" xfId="178" xr:uid="{00000000-0005-0000-0000-000076000000}"/>
    <cellStyle name="Normal 3 2_בית מורשת אצ&quot;ג" xfId="179" xr:uid="{00000000-0005-0000-0000-000077000000}"/>
    <cellStyle name="Normal 3 3" xfId="56" xr:uid="{00000000-0005-0000-0000-000078000000}"/>
    <cellStyle name="Normal 3 3 2" xfId="99" xr:uid="{00000000-0005-0000-0000-000079000000}"/>
    <cellStyle name="Normal 3 3 2 2" xfId="180" xr:uid="{00000000-0005-0000-0000-00007A000000}"/>
    <cellStyle name="Normal 3 3 2_בית מורשת אצ&quot;ג" xfId="181" xr:uid="{00000000-0005-0000-0000-00007B000000}"/>
    <cellStyle name="Normal 3 3 3" xfId="182" xr:uid="{00000000-0005-0000-0000-00007C000000}"/>
    <cellStyle name="Normal 3 3_בית מורשת אצ&quot;ג" xfId="183" xr:uid="{00000000-0005-0000-0000-00007D000000}"/>
    <cellStyle name="Normal 3 4" xfId="184" xr:uid="{00000000-0005-0000-0000-00007E000000}"/>
    <cellStyle name="Normal 3_בית מורשת אצ&quot;ג" xfId="185" xr:uid="{00000000-0005-0000-0000-00007F000000}"/>
    <cellStyle name="Normal 4" xfId="8" xr:uid="{00000000-0005-0000-0000-000080000000}"/>
    <cellStyle name="Normal 4 2" xfId="57" xr:uid="{00000000-0005-0000-0000-000081000000}"/>
    <cellStyle name="Normal 4 2 2" xfId="88" xr:uid="{00000000-0005-0000-0000-000082000000}"/>
    <cellStyle name="Normal 4 2 2 2" xfId="89" xr:uid="{00000000-0005-0000-0000-000083000000}"/>
    <cellStyle name="Normal 4 2 2 2 2" xfId="100" xr:uid="{00000000-0005-0000-0000-000084000000}"/>
    <cellStyle name="Normal 4 2 2 2 2 2" xfId="186" xr:uid="{00000000-0005-0000-0000-000085000000}"/>
    <cellStyle name="Normal 4 2 2 2 2_בית מורשת אצ&quot;ג" xfId="187" xr:uid="{00000000-0005-0000-0000-000086000000}"/>
    <cellStyle name="Normal 4 2 2 2 3" xfId="188" xr:uid="{00000000-0005-0000-0000-000087000000}"/>
    <cellStyle name="Normal 4 2 2 2_בית מורשת אצ&quot;ג" xfId="189" xr:uid="{00000000-0005-0000-0000-000088000000}"/>
    <cellStyle name="Normal 4 2 2 3" xfId="101" xr:uid="{00000000-0005-0000-0000-000089000000}"/>
    <cellStyle name="Normal 4 2 2 3 2" xfId="190" xr:uid="{00000000-0005-0000-0000-00008A000000}"/>
    <cellStyle name="Normal 4 2 2 3_בית מורשת אצ&quot;ג" xfId="191" xr:uid="{00000000-0005-0000-0000-00008B000000}"/>
    <cellStyle name="Normal 4 2 2 4" xfId="192" xr:uid="{00000000-0005-0000-0000-00008C000000}"/>
    <cellStyle name="Normal 4 2 2_בית מורשת אצ&quot;ג" xfId="193" xr:uid="{00000000-0005-0000-0000-00008D000000}"/>
    <cellStyle name="Normal 4 2 3" xfId="90" xr:uid="{00000000-0005-0000-0000-00008E000000}"/>
    <cellStyle name="Normal 4 2 3 2" xfId="102" xr:uid="{00000000-0005-0000-0000-00008F000000}"/>
    <cellStyle name="Normal 4 2 3 2 2" xfId="194" xr:uid="{00000000-0005-0000-0000-000090000000}"/>
    <cellStyle name="Normal 4 2 3 2_בית מורשת אצ&quot;ג" xfId="195" xr:uid="{00000000-0005-0000-0000-000091000000}"/>
    <cellStyle name="Normal 4 2 3 3" xfId="196" xr:uid="{00000000-0005-0000-0000-000092000000}"/>
    <cellStyle name="Normal 4 2 3_בית מורשת אצ&quot;ג" xfId="197" xr:uid="{00000000-0005-0000-0000-000093000000}"/>
    <cellStyle name="Normal 4 2 4" xfId="103" xr:uid="{00000000-0005-0000-0000-000094000000}"/>
    <cellStyle name="Normal 4 2 4 2" xfId="198" xr:uid="{00000000-0005-0000-0000-000095000000}"/>
    <cellStyle name="Normal 4 2 4_בית מורשת אצ&quot;ג" xfId="199" xr:uid="{00000000-0005-0000-0000-000096000000}"/>
    <cellStyle name="Normal 4 2 5" xfId="200" xr:uid="{00000000-0005-0000-0000-000097000000}"/>
    <cellStyle name="Normal 4 2_בית מורשת אצ&quot;ג" xfId="201" xr:uid="{00000000-0005-0000-0000-000098000000}"/>
    <cellStyle name="Normal 4 3" xfId="58" xr:uid="{00000000-0005-0000-0000-000099000000}"/>
    <cellStyle name="Normal 4 3 2" xfId="91" xr:uid="{00000000-0005-0000-0000-00009A000000}"/>
    <cellStyle name="Normal 4 3 2 2" xfId="202" xr:uid="{00000000-0005-0000-0000-00009B000000}"/>
    <cellStyle name="Normal 4 3 2_בית מורשת אצ&quot;ג" xfId="203" xr:uid="{00000000-0005-0000-0000-00009C000000}"/>
    <cellStyle name="Normal 4 3 3" xfId="204" xr:uid="{00000000-0005-0000-0000-00009D000000}"/>
    <cellStyle name="Normal 4 3_בית מורשת אצ&quot;ג" xfId="205" xr:uid="{00000000-0005-0000-0000-00009E000000}"/>
    <cellStyle name="Normal 4 4" xfId="92" xr:uid="{00000000-0005-0000-0000-00009F000000}"/>
    <cellStyle name="Normal 4 4 2" xfId="93" xr:uid="{00000000-0005-0000-0000-0000A0000000}"/>
    <cellStyle name="Normal 4 4 2 2" xfId="104" xr:uid="{00000000-0005-0000-0000-0000A1000000}"/>
    <cellStyle name="Normal 4 4 2 2 2" xfId="206" xr:uid="{00000000-0005-0000-0000-0000A2000000}"/>
    <cellStyle name="Normal 4 4 2 2_בית מורשת אצ&quot;ג" xfId="207" xr:uid="{00000000-0005-0000-0000-0000A3000000}"/>
    <cellStyle name="Normal 4 4 2 3" xfId="208" xr:uid="{00000000-0005-0000-0000-0000A4000000}"/>
    <cellStyle name="Normal 4 4 2_בית מורשת אצ&quot;ג" xfId="209" xr:uid="{00000000-0005-0000-0000-0000A5000000}"/>
    <cellStyle name="Normal 4 4 3" xfId="105" xr:uid="{00000000-0005-0000-0000-0000A6000000}"/>
    <cellStyle name="Normal 4 4 3 2" xfId="210" xr:uid="{00000000-0005-0000-0000-0000A7000000}"/>
    <cellStyle name="Normal 4 4 3_בית מורשת אצ&quot;ג" xfId="211" xr:uid="{00000000-0005-0000-0000-0000A8000000}"/>
    <cellStyle name="Normal 4 4 4" xfId="212" xr:uid="{00000000-0005-0000-0000-0000A9000000}"/>
    <cellStyle name="Normal 4 4_בית מורשת אצ&quot;ג" xfId="213" xr:uid="{00000000-0005-0000-0000-0000AA000000}"/>
    <cellStyle name="Normal 4 5" xfId="94" xr:uid="{00000000-0005-0000-0000-0000AB000000}"/>
    <cellStyle name="Normal 4 5 2" xfId="106" xr:uid="{00000000-0005-0000-0000-0000AC000000}"/>
    <cellStyle name="Normal 4 5 2 2" xfId="214" xr:uid="{00000000-0005-0000-0000-0000AD000000}"/>
    <cellStyle name="Normal 4 5 2_בית מורשת אצ&quot;ג" xfId="215" xr:uid="{00000000-0005-0000-0000-0000AE000000}"/>
    <cellStyle name="Normal 4 5 3" xfId="216" xr:uid="{00000000-0005-0000-0000-0000AF000000}"/>
    <cellStyle name="Normal 4 5_בית מורשת אצ&quot;ג" xfId="217" xr:uid="{00000000-0005-0000-0000-0000B0000000}"/>
    <cellStyle name="Normal 4 6" xfId="218" xr:uid="{00000000-0005-0000-0000-0000B1000000}"/>
    <cellStyle name="Normal 4_בית מורשת אצ&quot;ג" xfId="219" xr:uid="{00000000-0005-0000-0000-0000B2000000}"/>
    <cellStyle name="Normal 5" xfId="9" xr:uid="{00000000-0005-0000-0000-0000B3000000}"/>
    <cellStyle name="Normal 5 2" xfId="13" xr:uid="{00000000-0005-0000-0000-0000B4000000}"/>
    <cellStyle name="Normal 5 2 2" xfId="73" xr:uid="{00000000-0005-0000-0000-0000B5000000}"/>
    <cellStyle name="Normal 5 2 2 2" xfId="74" xr:uid="{00000000-0005-0000-0000-0000B6000000}"/>
    <cellStyle name="Normal 5 2 2 2 2" xfId="77" xr:uid="{00000000-0005-0000-0000-0000B7000000}"/>
    <cellStyle name="Normal 5 2 2 2 2 2" xfId="220" xr:uid="{00000000-0005-0000-0000-0000B8000000}"/>
    <cellStyle name="Normal 5 2 2 2 2_בית מורשת אצ&quot;ג" xfId="221" xr:uid="{00000000-0005-0000-0000-0000B9000000}"/>
    <cellStyle name="Normal 5 2 2 2 3" xfId="222" xr:uid="{00000000-0005-0000-0000-0000BA000000}"/>
    <cellStyle name="Normal 5 2 2 2_בית מורשת אצ&quot;ג" xfId="223" xr:uid="{00000000-0005-0000-0000-0000BB000000}"/>
    <cellStyle name="Normal 5 2 2 3" xfId="81" xr:uid="{00000000-0005-0000-0000-0000BC000000}"/>
    <cellStyle name="Normal 5 2 2 3 2" xfId="224" xr:uid="{00000000-0005-0000-0000-0000BD000000}"/>
    <cellStyle name="Normal 5 2 2 3_בית מורשת אצ&quot;ג" xfId="225" xr:uid="{00000000-0005-0000-0000-0000BE000000}"/>
    <cellStyle name="Normal 5 2 2 4" xfId="226" xr:uid="{00000000-0005-0000-0000-0000BF000000}"/>
    <cellStyle name="Normal 5 2 2_בית מורשת אצ&quot;ג" xfId="227" xr:uid="{00000000-0005-0000-0000-0000C0000000}"/>
    <cellStyle name="Normal 5 2 3" xfId="228" xr:uid="{00000000-0005-0000-0000-0000C1000000}"/>
    <cellStyle name="Normal 5 2_בית מורשת אצ&quot;ג" xfId="229" xr:uid="{00000000-0005-0000-0000-0000C2000000}"/>
    <cellStyle name="Normal 5 3" xfId="59" xr:uid="{00000000-0005-0000-0000-0000C3000000}"/>
    <cellStyle name="Normal 5 3 2" xfId="75" xr:uid="{00000000-0005-0000-0000-0000C4000000}"/>
    <cellStyle name="Normal 5 3 2 2" xfId="230" xr:uid="{00000000-0005-0000-0000-0000C5000000}"/>
    <cellStyle name="Normal 5 3 2_בית מורשת אצ&quot;ג" xfId="231" xr:uid="{00000000-0005-0000-0000-0000C6000000}"/>
    <cellStyle name="Normal 5 3 3" xfId="232" xr:uid="{00000000-0005-0000-0000-0000C7000000}"/>
    <cellStyle name="Normal 5 3_בית מורשת אצ&quot;ג" xfId="233" xr:uid="{00000000-0005-0000-0000-0000C8000000}"/>
    <cellStyle name="Normal 5 4" xfId="60" xr:uid="{00000000-0005-0000-0000-0000C9000000}"/>
    <cellStyle name="Normal 5 4 2" xfId="72" xr:uid="{00000000-0005-0000-0000-0000CA000000}"/>
    <cellStyle name="Normal 5 4 2 2" xfId="234" xr:uid="{00000000-0005-0000-0000-0000CB000000}"/>
    <cellStyle name="Normal 5 4 2_בית מורשת אצ&quot;ג" xfId="235" xr:uid="{00000000-0005-0000-0000-0000CC000000}"/>
    <cellStyle name="Normal 5 4 3" xfId="236" xr:uid="{00000000-0005-0000-0000-0000CD000000}"/>
    <cellStyle name="Normal 5 4_בית מורשת אצ&quot;ג" xfId="237" xr:uid="{00000000-0005-0000-0000-0000CE000000}"/>
    <cellStyle name="Normal 5 5" xfId="61" xr:uid="{00000000-0005-0000-0000-0000CF000000}"/>
    <cellStyle name="Normal 5 5 2" xfId="238" xr:uid="{00000000-0005-0000-0000-0000D0000000}"/>
    <cellStyle name="Normal 5 5_בית מורשת אצ&quot;ג" xfId="239" xr:uid="{00000000-0005-0000-0000-0000D1000000}"/>
    <cellStyle name="Normal 5 6" xfId="15" xr:uid="{00000000-0005-0000-0000-0000D2000000}"/>
    <cellStyle name="Normal 5 6 2" xfId="240" xr:uid="{00000000-0005-0000-0000-0000D3000000}"/>
    <cellStyle name="Normal 5 6_בית מורשת אצ&quot;ג" xfId="241" xr:uid="{00000000-0005-0000-0000-0000D4000000}"/>
    <cellStyle name="Normal 5 7" xfId="107" xr:uid="{00000000-0005-0000-0000-0000D5000000}"/>
    <cellStyle name="Normal 5 7 2" xfId="242" xr:uid="{00000000-0005-0000-0000-0000D6000000}"/>
    <cellStyle name="Normal 5 7_בית מורשת אצ&quot;ג" xfId="243" xr:uid="{00000000-0005-0000-0000-0000D7000000}"/>
    <cellStyle name="Normal 5 8" xfId="244" xr:uid="{00000000-0005-0000-0000-0000D8000000}"/>
    <cellStyle name="Normal 5 9" xfId="280" xr:uid="{00000000-0005-0000-0000-0000D9000000}"/>
    <cellStyle name="Normal 5_בית מורשת אצ&quot;ג" xfId="245" xr:uid="{00000000-0005-0000-0000-0000DA000000}"/>
    <cellStyle name="Normal 6" xfId="62" xr:uid="{00000000-0005-0000-0000-0000DB000000}"/>
    <cellStyle name="Normal 6 2" xfId="246" xr:uid="{00000000-0005-0000-0000-0000DC000000}"/>
    <cellStyle name="Normal 6_בית מורשת אצ&quot;ג" xfId="247" xr:uid="{00000000-0005-0000-0000-0000DD000000}"/>
    <cellStyle name="Normal 7" xfId="84" xr:uid="{00000000-0005-0000-0000-0000DE000000}"/>
    <cellStyle name="Normal 7 2" xfId="108" xr:uid="{00000000-0005-0000-0000-0000DF000000}"/>
    <cellStyle name="Normal 7 2 2" xfId="248" xr:uid="{00000000-0005-0000-0000-0000E0000000}"/>
    <cellStyle name="Normal 7 2_בית מורשת אצ&quot;ג" xfId="249" xr:uid="{00000000-0005-0000-0000-0000E1000000}"/>
    <cellStyle name="Normal 7 3" xfId="250" xr:uid="{00000000-0005-0000-0000-0000E2000000}"/>
    <cellStyle name="Normal 7_בית מורשת אצ&quot;ג" xfId="251" xr:uid="{00000000-0005-0000-0000-0000E3000000}"/>
    <cellStyle name="Normal 8" xfId="95" xr:uid="{00000000-0005-0000-0000-0000E4000000}"/>
    <cellStyle name="Normal 8 2" xfId="109" xr:uid="{00000000-0005-0000-0000-0000E5000000}"/>
    <cellStyle name="Normal 8 2 2" xfId="252" xr:uid="{00000000-0005-0000-0000-0000E6000000}"/>
    <cellStyle name="Normal 8 2_בית מורשת אצ&quot;ג" xfId="253" xr:uid="{00000000-0005-0000-0000-0000E7000000}"/>
    <cellStyle name="Normal 8 3" xfId="254" xr:uid="{00000000-0005-0000-0000-0000E8000000}"/>
    <cellStyle name="Normal 8_בית מורשת אצ&quot;ג" xfId="255" xr:uid="{00000000-0005-0000-0000-0000E9000000}"/>
    <cellStyle name="Normal 9" xfId="63" xr:uid="{00000000-0005-0000-0000-0000EA000000}"/>
    <cellStyle name="Normal 9 2" xfId="110" xr:uid="{00000000-0005-0000-0000-0000EB000000}"/>
    <cellStyle name="Normal 9 2 2" xfId="256" xr:uid="{00000000-0005-0000-0000-0000EC000000}"/>
    <cellStyle name="Normal 9 2 2 2" xfId="296" xr:uid="{00000000-0005-0000-0000-0000ED000000}"/>
    <cellStyle name="Normal 9 2 2 3" xfId="289" xr:uid="{00000000-0005-0000-0000-0000EE000000}"/>
    <cellStyle name="Normal 9 2 3" xfId="257" xr:uid="{00000000-0005-0000-0000-0000EF000000}"/>
    <cellStyle name="Normal 9 2 3 2" xfId="299" xr:uid="{00000000-0005-0000-0000-0000F0000000}"/>
    <cellStyle name="Normal 9 2 4" xfId="292" xr:uid="{00000000-0005-0000-0000-0000F1000000}"/>
    <cellStyle name="Normal 9 2 5" xfId="282" xr:uid="{00000000-0005-0000-0000-0000F2000000}"/>
    <cellStyle name="Normal 9 2_בית מורשת אצ&quot;ג" xfId="258" xr:uid="{00000000-0005-0000-0000-0000F3000000}"/>
    <cellStyle name="Normal 9 3" xfId="259" xr:uid="{00000000-0005-0000-0000-0000F4000000}"/>
    <cellStyle name="Normal 9 3 2" xfId="293" xr:uid="{00000000-0005-0000-0000-0000F5000000}"/>
    <cellStyle name="Normal 9 3 3" xfId="285" xr:uid="{00000000-0005-0000-0000-0000F6000000}"/>
    <cellStyle name="Normal 9 4" xfId="260" xr:uid="{00000000-0005-0000-0000-0000F7000000}"/>
    <cellStyle name="Normal 9 4 2" xfId="300" xr:uid="{00000000-0005-0000-0000-0000F8000000}"/>
    <cellStyle name="Normal 9 5" xfId="291" xr:uid="{00000000-0005-0000-0000-0000F9000000}"/>
    <cellStyle name="Normal 9 6" xfId="281" xr:uid="{00000000-0005-0000-0000-0000FA000000}"/>
    <cellStyle name="Normal 9_בית מורשת אצ&quot;ג" xfId="261" xr:uid="{00000000-0005-0000-0000-0000FB000000}"/>
    <cellStyle name="Note" xfId="64" xr:uid="{00000000-0005-0000-0000-0000FC000000}"/>
    <cellStyle name="Note 2" xfId="262" xr:uid="{00000000-0005-0000-0000-0000FD000000}"/>
    <cellStyle name="Note 3" xfId="263" xr:uid="{00000000-0005-0000-0000-0000FE000000}"/>
    <cellStyle name="Output" xfId="65" xr:uid="{00000000-0005-0000-0000-0000FF000000}"/>
    <cellStyle name="Output 2" xfId="264" xr:uid="{00000000-0005-0000-0000-000000010000}"/>
    <cellStyle name="Output 2 2" xfId="294" xr:uid="{00000000-0005-0000-0000-000001010000}"/>
    <cellStyle name="Output 2 3" xfId="284" xr:uid="{00000000-0005-0000-0000-000002010000}"/>
    <cellStyle name="Output 3" xfId="265" xr:uid="{00000000-0005-0000-0000-000003010000}"/>
    <cellStyle name="Output 3 2" xfId="286" xr:uid="{00000000-0005-0000-0000-000004010000}"/>
    <cellStyle name="Percent" xfId="1" builtinId="5"/>
    <cellStyle name="Percent 2" xfId="5" xr:uid="{00000000-0005-0000-0000-000006010000}"/>
    <cellStyle name="Percent 2 2" xfId="10" xr:uid="{00000000-0005-0000-0000-000007010000}"/>
    <cellStyle name="Percent 2 3" xfId="66" xr:uid="{00000000-0005-0000-0000-000008010000}"/>
    <cellStyle name="Percent 2 3 2" xfId="78" xr:uid="{00000000-0005-0000-0000-000009010000}"/>
    <cellStyle name="Percent 3" xfId="4" xr:uid="{00000000-0005-0000-0000-00000A010000}"/>
    <cellStyle name="Percent 3 2" xfId="11" xr:uid="{00000000-0005-0000-0000-00000B010000}"/>
    <cellStyle name="Percent 4" xfId="12" xr:uid="{00000000-0005-0000-0000-00000C010000}"/>
    <cellStyle name="Percent 4 2" xfId="67" xr:uid="{00000000-0005-0000-0000-00000D010000}"/>
    <cellStyle name="Percent 4 2 2" xfId="79" xr:uid="{00000000-0005-0000-0000-00000E010000}"/>
    <cellStyle name="Percent 4 3" xfId="68" xr:uid="{00000000-0005-0000-0000-00000F010000}"/>
    <cellStyle name="Percent 4 4" xfId="266" xr:uid="{00000000-0005-0000-0000-000010010000}"/>
    <cellStyle name="Percent 5" xfId="80" xr:uid="{00000000-0005-0000-0000-000011010000}"/>
    <cellStyle name="Percent 5 2" xfId="111" xr:uid="{00000000-0005-0000-0000-000012010000}"/>
    <cellStyle name="Percent 5 2 2" xfId="267" xr:uid="{00000000-0005-0000-0000-000013010000}"/>
    <cellStyle name="Percent 5 3" xfId="268" xr:uid="{00000000-0005-0000-0000-000014010000}"/>
    <cellStyle name="Percent 6" xfId="82" xr:uid="{00000000-0005-0000-0000-000015010000}"/>
    <cellStyle name="Percent 6 2" xfId="112" xr:uid="{00000000-0005-0000-0000-000016010000}"/>
    <cellStyle name="Percent 6 2 2" xfId="269" xr:uid="{00000000-0005-0000-0000-000017010000}"/>
    <cellStyle name="Percent 6 3" xfId="270" xr:uid="{00000000-0005-0000-0000-000018010000}"/>
    <cellStyle name="Percent 7" xfId="85" xr:uid="{00000000-0005-0000-0000-000019010000}"/>
    <cellStyle name="Percent 7 2" xfId="113" xr:uid="{00000000-0005-0000-0000-00001A010000}"/>
    <cellStyle name="Percent 7 2 2" xfId="271" xr:uid="{00000000-0005-0000-0000-00001B010000}"/>
    <cellStyle name="Percent 7 3" xfId="272" xr:uid="{00000000-0005-0000-0000-00001C010000}"/>
    <cellStyle name="Percent 8" xfId="96" xr:uid="{00000000-0005-0000-0000-00001D010000}"/>
    <cellStyle name="Percent 8 2" xfId="114" xr:uid="{00000000-0005-0000-0000-00001E010000}"/>
    <cellStyle name="Percent 8 2 2" xfId="273" xr:uid="{00000000-0005-0000-0000-00001F010000}"/>
    <cellStyle name="Percent 8 3" xfId="274" xr:uid="{00000000-0005-0000-0000-000020010000}"/>
    <cellStyle name="Percent 9" xfId="97" xr:uid="{00000000-0005-0000-0000-000021010000}"/>
    <cellStyle name="Percent 9 2" xfId="275" xr:uid="{00000000-0005-0000-0000-000022010000}"/>
    <cellStyle name="Title" xfId="69" xr:uid="{00000000-0005-0000-0000-000023010000}"/>
    <cellStyle name="Title 2" xfId="276" xr:uid="{00000000-0005-0000-0000-000024010000}"/>
    <cellStyle name="Total" xfId="70" xr:uid="{00000000-0005-0000-0000-000025010000}"/>
    <cellStyle name="Total 2" xfId="277" xr:uid="{00000000-0005-0000-0000-000026010000}"/>
    <cellStyle name="Total 2 2" xfId="295" xr:uid="{00000000-0005-0000-0000-000027010000}"/>
    <cellStyle name="Total 2 3" xfId="283" xr:uid="{00000000-0005-0000-0000-000028010000}"/>
    <cellStyle name="Total 3" xfId="278" xr:uid="{00000000-0005-0000-0000-000029010000}"/>
    <cellStyle name="Total 3 2" xfId="290" xr:uid="{00000000-0005-0000-0000-00002A010000}"/>
    <cellStyle name="Warning Text" xfId="71" xr:uid="{00000000-0005-0000-0000-00002B010000}"/>
    <cellStyle name="Warning Text 2" xfId="279" xr:uid="{00000000-0005-0000-0000-00002C010000}"/>
  </cellStyles>
  <dxfs count="21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209"/>
      <tableStyleElement type="headerRow" dxfId="208"/>
      <tableStyleElement type="totalRow" dxfId="207"/>
      <tableStyleElement type="firstRowSubheading" dxfId="206"/>
      <tableStyleElement type="secondRowSubheading" dxfId="205"/>
      <tableStyleElement type="thirdRowSubheading" dxfId="204"/>
    </tableStyle>
  </tableStyles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C170"/>
  <sheetViews>
    <sheetView workbookViewId="0"/>
  </sheetViews>
  <sheetFormatPr defaultRowHeight="15.75" x14ac:dyDescent="0.25"/>
  <cols>
    <col min="2" max="2" width="14" bestFit="1" customWidth="1"/>
  </cols>
  <sheetData>
    <row r="1" spans="1:2" x14ac:dyDescent="0.25">
      <c r="B1">
        <v>4.6352565288543701E-2</v>
      </c>
    </row>
    <row r="2" spans="1:2" x14ac:dyDescent="0.25">
      <c r="B2" s="285">
        <v>45595.351087962961</v>
      </c>
    </row>
    <row r="6" spans="1:2" x14ac:dyDescent="0.25">
      <c r="A6" t="s">
        <v>0</v>
      </c>
      <c r="B6" t="b">
        <v>1</v>
      </c>
    </row>
    <row r="7" spans="1:2" x14ac:dyDescent="0.25">
      <c r="A7" t="s">
        <v>1</v>
      </c>
      <c r="B7" t="b">
        <v>1</v>
      </c>
    </row>
    <row r="8" spans="1:2" x14ac:dyDescent="0.25">
      <c r="A8" t="s">
        <v>2</v>
      </c>
      <c r="B8" t="b">
        <v>1</v>
      </c>
    </row>
    <row r="9" spans="1:2" x14ac:dyDescent="0.25">
      <c r="A9" t="s">
        <v>3</v>
      </c>
      <c r="B9" t="b">
        <v>1</v>
      </c>
    </row>
    <row r="20" spans="2:3" x14ac:dyDescent="0.25">
      <c r="B20" s="302"/>
    </row>
    <row r="21" spans="2:3" x14ac:dyDescent="0.25">
      <c r="B21" s="302">
        <v>1</v>
      </c>
      <c r="C21" t="s">
        <v>4</v>
      </c>
    </row>
    <row r="22" spans="2:3" x14ac:dyDescent="0.25">
      <c r="B22" s="302">
        <v>2</v>
      </c>
      <c r="C22" t="s">
        <v>5</v>
      </c>
    </row>
    <row r="23" spans="2:3" x14ac:dyDescent="0.25">
      <c r="B23" s="302">
        <v>3</v>
      </c>
      <c r="C23" t="s">
        <v>6</v>
      </c>
    </row>
    <row r="24" spans="2:3" x14ac:dyDescent="0.25">
      <c r="B24" s="302">
        <v>4</v>
      </c>
      <c r="C24" t="s">
        <v>7</v>
      </c>
    </row>
    <row r="25" spans="2:3" x14ac:dyDescent="0.25">
      <c r="B25" s="302">
        <v>5</v>
      </c>
      <c r="C25" t="s">
        <v>8</v>
      </c>
    </row>
    <row r="26" spans="2:3" x14ac:dyDescent="0.25">
      <c r="B26" s="302">
        <v>6</v>
      </c>
      <c r="C26" t="s">
        <v>9</v>
      </c>
    </row>
    <row r="27" spans="2:3" x14ac:dyDescent="0.25">
      <c r="B27" s="302">
        <v>7</v>
      </c>
      <c r="C27" t="s">
        <v>10</v>
      </c>
    </row>
    <row r="28" spans="2:3" x14ac:dyDescent="0.25">
      <c r="B28" s="302">
        <v>8</v>
      </c>
      <c r="C28" t="s">
        <v>11</v>
      </c>
    </row>
    <row r="29" spans="2:3" x14ac:dyDescent="0.25">
      <c r="B29" s="302">
        <v>9</v>
      </c>
      <c r="C29" t="s">
        <v>12</v>
      </c>
    </row>
    <row r="30" spans="2:3" x14ac:dyDescent="0.25">
      <c r="B30" s="302">
        <v>10</v>
      </c>
      <c r="C30" t="s">
        <v>13</v>
      </c>
    </row>
    <row r="31" spans="2:3" x14ac:dyDescent="0.25">
      <c r="B31" s="302">
        <v>11</v>
      </c>
      <c r="C31" t="s">
        <v>14</v>
      </c>
    </row>
    <row r="32" spans="2:3" x14ac:dyDescent="0.25">
      <c r="B32" s="302">
        <v>12</v>
      </c>
      <c r="C32" t="s">
        <v>15</v>
      </c>
    </row>
    <row r="33" spans="2:3" x14ac:dyDescent="0.25">
      <c r="B33" s="302">
        <v>13</v>
      </c>
      <c r="C33" t="s">
        <v>16</v>
      </c>
    </row>
    <row r="34" spans="2:3" x14ac:dyDescent="0.25">
      <c r="B34" s="302">
        <v>14</v>
      </c>
      <c r="C34" t="s">
        <v>17</v>
      </c>
    </row>
    <row r="35" spans="2:3" x14ac:dyDescent="0.25">
      <c r="B35" s="302">
        <v>15</v>
      </c>
      <c r="C35" t="s">
        <v>18</v>
      </c>
    </row>
    <row r="36" spans="2:3" x14ac:dyDescent="0.25">
      <c r="B36" s="302">
        <v>16</v>
      </c>
      <c r="C36" t="s">
        <v>19</v>
      </c>
    </row>
    <row r="37" spans="2:3" x14ac:dyDescent="0.25">
      <c r="B37" s="302">
        <v>17</v>
      </c>
      <c r="C37" t="s">
        <v>20</v>
      </c>
    </row>
    <row r="38" spans="2:3" x14ac:dyDescent="0.25">
      <c r="B38" s="302">
        <v>18</v>
      </c>
      <c r="C38" t="s">
        <v>21</v>
      </c>
    </row>
    <row r="39" spans="2:3" x14ac:dyDescent="0.25">
      <c r="B39" s="302">
        <v>19</v>
      </c>
      <c r="C39" t="s">
        <v>22</v>
      </c>
    </row>
    <row r="40" spans="2:3" x14ac:dyDescent="0.25">
      <c r="B40" s="302">
        <v>20</v>
      </c>
      <c r="C40" t="s">
        <v>23</v>
      </c>
    </row>
    <row r="41" spans="2:3" x14ac:dyDescent="0.25">
      <c r="B41" s="302">
        <v>21</v>
      </c>
      <c r="C41" t="s">
        <v>24</v>
      </c>
    </row>
    <row r="42" spans="2:3" x14ac:dyDescent="0.25">
      <c r="B42" s="302"/>
    </row>
    <row r="43" spans="2:3" x14ac:dyDescent="0.25">
      <c r="B43" s="302"/>
    </row>
    <row r="44" spans="2:3" x14ac:dyDescent="0.25">
      <c r="B44" s="302"/>
    </row>
    <row r="45" spans="2:3" x14ac:dyDescent="0.25">
      <c r="B45" s="302"/>
    </row>
    <row r="46" spans="2:3" x14ac:dyDescent="0.25">
      <c r="B46" s="302"/>
    </row>
    <row r="47" spans="2:3" x14ac:dyDescent="0.25">
      <c r="B47" s="302"/>
    </row>
    <row r="48" spans="2:3" x14ac:dyDescent="0.25">
      <c r="B48" s="302"/>
    </row>
    <row r="49" spans="2:2" x14ac:dyDescent="0.25">
      <c r="B49" s="302"/>
    </row>
    <row r="50" spans="2:2" x14ac:dyDescent="0.25">
      <c r="B50" s="302"/>
    </row>
    <row r="51" spans="2:2" x14ac:dyDescent="0.25">
      <c r="B51" s="302"/>
    </row>
    <row r="52" spans="2:2" x14ac:dyDescent="0.25">
      <c r="B52" s="302"/>
    </row>
    <row r="53" spans="2:2" x14ac:dyDescent="0.25">
      <c r="B53" s="302"/>
    </row>
    <row r="54" spans="2:2" x14ac:dyDescent="0.25">
      <c r="B54" s="302"/>
    </row>
    <row r="55" spans="2:2" x14ac:dyDescent="0.25">
      <c r="B55" s="302"/>
    </row>
    <row r="56" spans="2:2" x14ac:dyDescent="0.25">
      <c r="B56" s="302"/>
    </row>
    <row r="57" spans="2:2" x14ac:dyDescent="0.25">
      <c r="B57" s="302"/>
    </row>
    <row r="58" spans="2:2" x14ac:dyDescent="0.25">
      <c r="B58" s="302"/>
    </row>
    <row r="59" spans="2:2" x14ac:dyDescent="0.25">
      <c r="B59" s="302"/>
    </row>
    <row r="60" spans="2:2" x14ac:dyDescent="0.25">
      <c r="B60" s="302"/>
    </row>
    <row r="61" spans="2:2" x14ac:dyDescent="0.25">
      <c r="B61" s="302"/>
    </row>
    <row r="62" spans="2:2" x14ac:dyDescent="0.25">
      <c r="B62" s="302"/>
    </row>
    <row r="63" spans="2:2" x14ac:dyDescent="0.25">
      <c r="B63" s="302"/>
    </row>
    <row r="64" spans="2:2" x14ac:dyDescent="0.25">
      <c r="B64" s="302"/>
    </row>
    <row r="65" spans="2:2" x14ac:dyDescent="0.25">
      <c r="B65" s="302"/>
    </row>
    <row r="66" spans="2:2" x14ac:dyDescent="0.25">
      <c r="B66" s="302"/>
    </row>
    <row r="67" spans="2:2" x14ac:dyDescent="0.25">
      <c r="B67" s="302"/>
    </row>
    <row r="68" spans="2:2" x14ac:dyDescent="0.25">
      <c r="B68" s="302"/>
    </row>
    <row r="69" spans="2:2" x14ac:dyDescent="0.25">
      <c r="B69" s="302"/>
    </row>
    <row r="70" spans="2:2" x14ac:dyDescent="0.25">
      <c r="B70" s="302"/>
    </row>
    <row r="71" spans="2:2" x14ac:dyDescent="0.25">
      <c r="B71" s="302"/>
    </row>
    <row r="72" spans="2:2" x14ac:dyDescent="0.25">
      <c r="B72" s="302"/>
    </row>
    <row r="73" spans="2:2" x14ac:dyDescent="0.25">
      <c r="B73" s="302"/>
    </row>
    <row r="74" spans="2:2" x14ac:dyDescent="0.25">
      <c r="B74" s="302"/>
    </row>
    <row r="75" spans="2:2" x14ac:dyDescent="0.25">
      <c r="B75" s="302"/>
    </row>
    <row r="76" spans="2:2" x14ac:dyDescent="0.25">
      <c r="B76" s="302"/>
    </row>
    <row r="77" spans="2:2" x14ac:dyDescent="0.25">
      <c r="B77" s="302"/>
    </row>
    <row r="78" spans="2:2" x14ac:dyDescent="0.25">
      <c r="B78" s="302"/>
    </row>
    <row r="79" spans="2:2" x14ac:dyDescent="0.25">
      <c r="B79" s="302"/>
    </row>
    <row r="80" spans="2:2" x14ac:dyDescent="0.25">
      <c r="B80" s="302"/>
    </row>
    <row r="81" spans="2:2" x14ac:dyDescent="0.25">
      <c r="B81" s="302"/>
    </row>
    <row r="82" spans="2:2" x14ac:dyDescent="0.25">
      <c r="B82" s="302"/>
    </row>
    <row r="83" spans="2:2" x14ac:dyDescent="0.25">
      <c r="B83" s="302"/>
    </row>
    <row r="84" spans="2:2" x14ac:dyDescent="0.25">
      <c r="B84" s="302"/>
    </row>
    <row r="85" spans="2:2" x14ac:dyDescent="0.25">
      <c r="B85" s="302"/>
    </row>
    <row r="86" spans="2:2" x14ac:dyDescent="0.25">
      <c r="B86" s="302"/>
    </row>
    <row r="87" spans="2:2" x14ac:dyDescent="0.25">
      <c r="B87" s="302"/>
    </row>
    <row r="88" spans="2:2" x14ac:dyDescent="0.25">
      <c r="B88" s="302"/>
    </row>
    <row r="89" spans="2:2" x14ac:dyDescent="0.25">
      <c r="B89" s="302"/>
    </row>
    <row r="90" spans="2:2" x14ac:dyDescent="0.25">
      <c r="B90" s="302"/>
    </row>
    <row r="91" spans="2:2" x14ac:dyDescent="0.25">
      <c r="B91" s="302"/>
    </row>
    <row r="92" spans="2:2" x14ac:dyDescent="0.25">
      <c r="B92" s="302"/>
    </row>
    <row r="93" spans="2:2" x14ac:dyDescent="0.25">
      <c r="B93" s="302"/>
    </row>
    <row r="94" spans="2:2" x14ac:dyDescent="0.25">
      <c r="B94" s="302"/>
    </row>
    <row r="95" spans="2:2" x14ac:dyDescent="0.25">
      <c r="B95" s="302"/>
    </row>
    <row r="96" spans="2:2" x14ac:dyDescent="0.25">
      <c r="B96" s="302"/>
    </row>
    <row r="97" spans="2:2" x14ac:dyDescent="0.25">
      <c r="B97" s="302"/>
    </row>
    <row r="98" spans="2:2" x14ac:dyDescent="0.25">
      <c r="B98" s="302"/>
    </row>
    <row r="99" spans="2:2" x14ac:dyDescent="0.25">
      <c r="B99" s="302"/>
    </row>
    <row r="100" spans="2:2" x14ac:dyDescent="0.25">
      <c r="B100" s="302"/>
    </row>
    <row r="101" spans="2:2" x14ac:dyDescent="0.25">
      <c r="B101" s="302"/>
    </row>
    <row r="102" spans="2:2" x14ac:dyDescent="0.25">
      <c r="B102" s="302"/>
    </row>
    <row r="103" spans="2:2" x14ac:dyDescent="0.25">
      <c r="B103" s="302"/>
    </row>
    <row r="104" spans="2:2" x14ac:dyDescent="0.25">
      <c r="B104" s="302"/>
    </row>
    <row r="105" spans="2:2" x14ac:dyDescent="0.25">
      <c r="B105" s="302"/>
    </row>
    <row r="106" spans="2:2" x14ac:dyDescent="0.25">
      <c r="B106" s="302"/>
    </row>
    <row r="107" spans="2:2" x14ac:dyDescent="0.25">
      <c r="B107" s="302"/>
    </row>
    <row r="108" spans="2:2" x14ac:dyDescent="0.25">
      <c r="B108" s="302"/>
    </row>
    <row r="109" spans="2:2" x14ac:dyDescent="0.25">
      <c r="B109" s="302"/>
    </row>
    <row r="110" spans="2:2" x14ac:dyDescent="0.25">
      <c r="B110" s="302"/>
    </row>
    <row r="111" spans="2:2" x14ac:dyDescent="0.25">
      <c r="B111" s="302"/>
    </row>
    <row r="112" spans="2:2" x14ac:dyDescent="0.25">
      <c r="B112" s="302"/>
    </row>
    <row r="113" spans="2:2" x14ac:dyDescent="0.25">
      <c r="B113" s="302"/>
    </row>
    <row r="114" spans="2:2" x14ac:dyDescent="0.25">
      <c r="B114" s="302"/>
    </row>
    <row r="115" spans="2:2" x14ac:dyDescent="0.25">
      <c r="B115" s="302"/>
    </row>
    <row r="116" spans="2:2" x14ac:dyDescent="0.25">
      <c r="B116" s="302"/>
    </row>
    <row r="117" spans="2:2" x14ac:dyDescent="0.25">
      <c r="B117" s="302"/>
    </row>
    <row r="118" spans="2:2" x14ac:dyDescent="0.25">
      <c r="B118" s="302"/>
    </row>
    <row r="119" spans="2:2" x14ac:dyDescent="0.25">
      <c r="B119" s="302"/>
    </row>
    <row r="120" spans="2:2" x14ac:dyDescent="0.25">
      <c r="B120" s="302"/>
    </row>
    <row r="121" spans="2:2" x14ac:dyDescent="0.25">
      <c r="B121" s="302"/>
    </row>
    <row r="122" spans="2:2" x14ac:dyDescent="0.25">
      <c r="B122" s="302"/>
    </row>
    <row r="123" spans="2:2" x14ac:dyDescent="0.25">
      <c r="B123" s="302"/>
    </row>
    <row r="124" spans="2:2" x14ac:dyDescent="0.25">
      <c r="B124" s="302"/>
    </row>
    <row r="125" spans="2:2" x14ac:dyDescent="0.25">
      <c r="B125" s="302"/>
    </row>
    <row r="126" spans="2:2" x14ac:dyDescent="0.25">
      <c r="B126" s="302"/>
    </row>
    <row r="127" spans="2:2" x14ac:dyDescent="0.25">
      <c r="B127" s="302"/>
    </row>
    <row r="128" spans="2:2" x14ac:dyDescent="0.25">
      <c r="B128" s="302"/>
    </row>
    <row r="129" spans="2:2" x14ac:dyDescent="0.25">
      <c r="B129" s="302"/>
    </row>
    <row r="130" spans="2:2" x14ac:dyDescent="0.25">
      <c r="B130" s="302"/>
    </row>
    <row r="131" spans="2:2" x14ac:dyDescent="0.25">
      <c r="B131" s="302"/>
    </row>
    <row r="132" spans="2:2" x14ac:dyDescent="0.25">
      <c r="B132" s="302"/>
    </row>
    <row r="133" spans="2:2" x14ac:dyDescent="0.25">
      <c r="B133" s="302"/>
    </row>
    <row r="134" spans="2:2" x14ac:dyDescent="0.25">
      <c r="B134" s="302"/>
    </row>
    <row r="135" spans="2:2" x14ac:dyDescent="0.25">
      <c r="B135" s="302"/>
    </row>
    <row r="136" spans="2:2" x14ac:dyDescent="0.25">
      <c r="B136" s="302"/>
    </row>
    <row r="137" spans="2:2" x14ac:dyDescent="0.25">
      <c r="B137" s="302"/>
    </row>
    <row r="138" spans="2:2" x14ac:dyDescent="0.25">
      <c r="B138" s="302"/>
    </row>
    <row r="139" spans="2:2" x14ac:dyDescent="0.25">
      <c r="B139" s="302"/>
    </row>
    <row r="140" spans="2:2" x14ac:dyDescent="0.25">
      <c r="B140" s="302"/>
    </row>
    <row r="141" spans="2:2" x14ac:dyDescent="0.25">
      <c r="B141" s="302"/>
    </row>
    <row r="142" spans="2:2" x14ac:dyDescent="0.25">
      <c r="B142" s="302"/>
    </row>
    <row r="143" spans="2:2" x14ac:dyDescent="0.25">
      <c r="B143" s="302"/>
    </row>
    <row r="144" spans="2:2" x14ac:dyDescent="0.25">
      <c r="B144" s="302"/>
    </row>
    <row r="145" spans="2:2" x14ac:dyDescent="0.25">
      <c r="B145" s="302"/>
    </row>
    <row r="146" spans="2:2" x14ac:dyDescent="0.25">
      <c r="B146" s="302"/>
    </row>
    <row r="147" spans="2:2" x14ac:dyDescent="0.25">
      <c r="B147" s="302"/>
    </row>
    <row r="148" spans="2:2" x14ac:dyDescent="0.25">
      <c r="B148" s="302"/>
    </row>
    <row r="149" spans="2:2" x14ac:dyDescent="0.25">
      <c r="B149" s="302"/>
    </row>
    <row r="150" spans="2:2" x14ac:dyDescent="0.25">
      <c r="B150" s="302"/>
    </row>
    <row r="151" spans="2:2" x14ac:dyDescent="0.25">
      <c r="B151" s="302"/>
    </row>
    <row r="152" spans="2:2" x14ac:dyDescent="0.25">
      <c r="B152" s="302"/>
    </row>
    <row r="153" spans="2:2" x14ac:dyDescent="0.25">
      <c r="B153" s="302"/>
    </row>
    <row r="154" spans="2:2" x14ac:dyDescent="0.25">
      <c r="B154" s="302"/>
    </row>
    <row r="155" spans="2:2" x14ac:dyDescent="0.25">
      <c r="B155" s="302"/>
    </row>
    <row r="156" spans="2:2" x14ac:dyDescent="0.25">
      <c r="B156" s="302"/>
    </row>
    <row r="157" spans="2:2" x14ac:dyDescent="0.25">
      <c r="B157" s="302"/>
    </row>
    <row r="158" spans="2:2" x14ac:dyDescent="0.25">
      <c r="B158" s="302"/>
    </row>
    <row r="159" spans="2:2" x14ac:dyDescent="0.25">
      <c r="B159" s="302"/>
    </row>
    <row r="160" spans="2:2" x14ac:dyDescent="0.25">
      <c r="B160" s="302"/>
    </row>
    <row r="161" spans="2:2" x14ac:dyDescent="0.25">
      <c r="B161" s="302"/>
    </row>
    <row r="162" spans="2:2" x14ac:dyDescent="0.25">
      <c r="B162" s="302"/>
    </row>
    <row r="163" spans="2:2" x14ac:dyDescent="0.25">
      <c r="B163" s="302"/>
    </row>
    <row r="164" spans="2:2" x14ac:dyDescent="0.25">
      <c r="B164" s="302"/>
    </row>
    <row r="165" spans="2:2" x14ac:dyDescent="0.25">
      <c r="B165" s="302"/>
    </row>
    <row r="166" spans="2:2" x14ac:dyDescent="0.25">
      <c r="B166" s="302"/>
    </row>
    <row r="167" spans="2:2" x14ac:dyDescent="0.25">
      <c r="B167" s="302"/>
    </row>
    <row r="168" spans="2:2" x14ac:dyDescent="0.25">
      <c r="B168" s="302"/>
    </row>
    <row r="169" spans="2:2" x14ac:dyDescent="0.25">
      <c r="B169" s="302"/>
    </row>
    <row r="170" spans="2:2" x14ac:dyDescent="0.25">
      <c r="B170" s="302"/>
    </row>
  </sheetData>
  <sheetProtection algorithmName="SHA-512" hashValue="hONv0ytITF8VxmE0msNZuu/8nNW8O0S1L+z2ljjBvdgsSHFCnqaZzJ4mnuRvIMmD2FM07HxP255yrXLfMVEpFQ==" saltValue="EsQ3WvBw5f0qL9DLxRtf2Q==" spinCount="100000" sheet="1" scenarios="1" formatCells="0" formatColumns="0" formatRows="0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42"/>
  <sheetViews>
    <sheetView rightToLeft="1" view="pageLayout" topLeftCell="B7" zoomScaleNormal="100" zoomScaleSheetLayoutView="90" workbookViewId="0">
      <selection activeCell="C5" sqref="C5"/>
    </sheetView>
  </sheetViews>
  <sheetFormatPr defaultColWidth="9.140625" defaultRowHeight="15.75" x14ac:dyDescent="0.25"/>
  <cols>
    <col min="1" max="1" width="2.42578125" style="1" hidden="1" customWidth="1"/>
    <col min="2" max="2" width="20.42578125" style="1" customWidth="1"/>
    <col min="3" max="3" width="21.42578125" style="1" customWidth="1"/>
    <col min="4" max="4" width="41.140625" style="1" customWidth="1"/>
    <col min="5" max="7" width="16.85546875" style="1" customWidth="1"/>
    <col min="8" max="8" width="23.5703125" style="4" customWidth="1"/>
    <col min="9" max="10" width="9.140625" style="1"/>
    <col min="11" max="11" width="32.85546875" style="1" customWidth="1"/>
    <col min="12" max="16384" width="9.140625" style="1"/>
  </cols>
  <sheetData>
    <row r="1" spans="1:8" ht="16.5" thickBot="1" x14ac:dyDescent="0.3">
      <c r="H1" s="1"/>
    </row>
    <row r="2" spans="1:8" ht="32.25" thickBot="1" x14ac:dyDescent="0.3">
      <c r="B2" s="413" t="s">
        <v>5</v>
      </c>
      <c r="C2" s="414"/>
      <c r="D2" s="414"/>
      <c r="E2" s="414"/>
      <c r="F2" s="414"/>
      <c r="G2" s="414"/>
      <c r="H2" s="415"/>
    </row>
    <row r="3" spans="1:8" ht="15.75" customHeight="1" x14ac:dyDescent="0.25">
      <c r="H3" s="1"/>
    </row>
    <row r="4" spans="1:8" ht="15.75" customHeight="1" x14ac:dyDescent="0.3">
      <c r="B4" s="319" t="s">
        <v>25</v>
      </c>
      <c r="C4" s="320">
        <v>42917</v>
      </c>
      <c r="D4" s="2"/>
      <c r="E4" s="2"/>
      <c r="F4" s="2"/>
      <c r="G4" s="2"/>
      <c r="H4" s="2"/>
    </row>
    <row r="5" spans="1:8" ht="15.75" customHeight="1" x14ac:dyDescent="0.3">
      <c r="B5" s="319" t="s">
        <v>26</v>
      </c>
      <c r="C5" s="320">
        <v>44243</v>
      </c>
      <c r="D5" s="2"/>
      <c r="E5" s="2"/>
      <c r="F5" s="2"/>
      <c r="G5" s="2"/>
      <c r="H5" s="2"/>
    </row>
    <row r="6" spans="1:8" ht="15.75" customHeight="1" thickBot="1" x14ac:dyDescent="0.35">
      <c r="A6" s="2"/>
      <c r="B6" s="2"/>
      <c r="C6" s="2"/>
      <c r="D6" s="2"/>
      <c r="E6" s="2"/>
      <c r="F6" s="2"/>
      <c r="G6" s="2"/>
      <c r="H6" s="2"/>
    </row>
    <row r="7" spans="1:8" ht="31.5" customHeight="1" thickBot="1" x14ac:dyDescent="0.3">
      <c r="B7" s="421" t="s">
        <v>27</v>
      </c>
      <c r="C7" s="422"/>
      <c r="D7" s="422"/>
      <c r="E7" s="422"/>
      <c r="F7" s="422"/>
      <c r="G7" s="422"/>
      <c r="H7" s="423"/>
    </row>
    <row r="8" spans="1:8" ht="15.75" customHeight="1" x14ac:dyDescent="0.25">
      <c r="H8" s="1"/>
    </row>
    <row r="9" spans="1:8" ht="15.75" hidden="1" customHeight="1" x14ac:dyDescent="0.3">
      <c r="B9" s="321" t="s">
        <v>28</v>
      </c>
      <c r="C9" s="322"/>
      <c r="H9" s="1"/>
    </row>
    <row r="10" spans="1:8" ht="15.75" hidden="1" customHeight="1" x14ac:dyDescent="0.25">
      <c r="H10" s="1"/>
    </row>
    <row r="11" spans="1:8" ht="23.25" x14ac:dyDescent="0.35">
      <c r="B11" s="424" t="s">
        <v>29</v>
      </c>
      <c r="C11" s="424"/>
      <c r="D11" s="424"/>
      <c r="E11" s="424"/>
      <c r="F11" s="424"/>
      <c r="G11" s="424"/>
      <c r="H11" s="424"/>
    </row>
    <row r="12" spans="1:8" ht="18.75" x14ac:dyDescent="0.3">
      <c r="B12" s="323" t="s">
        <v>30</v>
      </c>
      <c r="C12" s="323" t="s">
        <v>31</v>
      </c>
      <c r="D12" s="425" t="s">
        <v>32</v>
      </c>
      <c r="E12" s="426"/>
      <c r="F12" s="426"/>
      <c r="G12" s="426"/>
      <c r="H12" s="427"/>
    </row>
    <row r="13" spans="1:8" ht="27.75" customHeight="1" x14ac:dyDescent="0.25">
      <c r="B13" s="324" t="s">
        <v>33</v>
      </c>
      <c r="C13" s="325" t="s">
        <v>34</v>
      </c>
      <c r="D13" s="428" t="s">
        <v>35</v>
      </c>
      <c r="E13" s="429"/>
      <c r="F13" s="429"/>
      <c r="G13" s="429"/>
      <c r="H13" s="430"/>
    </row>
    <row r="14" spans="1:8" x14ac:dyDescent="0.25">
      <c r="B14" s="326" t="s">
        <v>36</v>
      </c>
      <c r="C14" s="325" t="s">
        <v>37</v>
      </c>
      <c r="D14" s="418" t="s">
        <v>38</v>
      </c>
      <c r="E14" s="419"/>
      <c r="F14" s="419"/>
      <c r="G14" s="419"/>
      <c r="H14" s="420"/>
    </row>
    <row r="15" spans="1:8" x14ac:dyDescent="0.25">
      <c r="B15" s="327" t="s">
        <v>39</v>
      </c>
      <c r="C15" s="325" t="s">
        <v>40</v>
      </c>
      <c r="D15" s="418" t="s">
        <v>41</v>
      </c>
      <c r="E15" s="419"/>
      <c r="F15" s="419"/>
      <c r="G15" s="419"/>
      <c r="H15" s="420"/>
    </row>
    <row r="16" spans="1:8" x14ac:dyDescent="0.25">
      <c r="B16" s="328"/>
      <c r="C16" s="328"/>
      <c r="D16" s="329"/>
      <c r="E16" s="329"/>
      <c r="F16" s="329"/>
      <c r="G16" s="329"/>
      <c r="H16" s="329"/>
    </row>
    <row r="17" spans="2:8" x14ac:dyDescent="0.25">
      <c r="B17" s="416" t="s">
        <v>42</v>
      </c>
      <c r="C17" s="416"/>
      <c r="D17" s="416"/>
      <c r="E17" s="416"/>
      <c r="F17" s="416"/>
      <c r="G17" s="416"/>
      <c r="H17" s="416"/>
    </row>
    <row r="18" spans="2:8" x14ac:dyDescent="0.25">
      <c r="B18" s="417"/>
      <c r="C18" s="417"/>
      <c r="D18" s="417"/>
      <c r="E18" s="417"/>
      <c r="F18" s="417"/>
      <c r="G18" s="417"/>
      <c r="H18" s="417"/>
    </row>
    <row r="19" spans="2:8" ht="23.25" x14ac:dyDescent="0.25">
      <c r="B19" s="3"/>
      <c r="C19" s="3"/>
      <c r="D19" s="3"/>
      <c r="E19" s="3"/>
      <c r="F19" s="3"/>
      <c r="G19" s="3"/>
      <c r="H19" s="3"/>
    </row>
    <row r="20" spans="2:8" ht="23.25" x14ac:dyDescent="0.25">
      <c r="B20" s="3"/>
      <c r="C20" s="3"/>
      <c r="D20" s="3"/>
      <c r="E20" s="3"/>
      <c r="F20" s="3"/>
      <c r="G20" s="3"/>
      <c r="H20" s="3"/>
    </row>
    <row r="21" spans="2:8" ht="23.25" x14ac:dyDescent="0.25">
      <c r="B21" s="3"/>
      <c r="C21" s="3"/>
      <c r="D21" s="3"/>
      <c r="E21" s="3"/>
      <c r="F21" s="3"/>
      <c r="G21" s="3"/>
      <c r="H21" s="3"/>
    </row>
    <row r="22" spans="2:8" ht="23.25" x14ac:dyDescent="0.25">
      <c r="B22" s="3"/>
      <c r="C22" s="3"/>
      <c r="D22" s="3"/>
      <c r="E22" s="3"/>
      <c r="F22" s="3"/>
      <c r="G22" s="3"/>
      <c r="H22" s="3"/>
    </row>
    <row r="23" spans="2:8" ht="23.25" x14ac:dyDescent="0.25">
      <c r="B23" s="3"/>
      <c r="C23" s="3"/>
      <c r="D23" s="3"/>
      <c r="E23" s="3"/>
      <c r="F23" s="3"/>
      <c r="G23" s="3"/>
      <c r="H23" s="3"/>
    </row>
    <row r="24" spans="2:8" ht="23.25" x14ac:dyDescent="0.25">
      <c r="B24" s="3"/>
      <c r="C24" s="3"/>
      <c r="D24" s="3"/>
      <c r="E24" s="3"/>
      <c r="F24" s="3"/>
      <c r="G24" s="3"/>
      <c r="H24" s="3"/>
    </row>
    <row r="25" spans="2:8" ht="23.25" x14ac:dyDescent="0.25">
      <c r="B25" s="3"/>
      <c r="C25" s="3"/>
      <c r="D25" s="3"/>
      <c r="E25" s="3"/>
      <c r="F25" s="3"/>
      <c r="G25" s="3"/>
      <c r="H25" s="3"/>
    </row>
    <row r="26" spans="2:8" ht="23.25" x14ac:dyDescent="0.25">
      <c r="B26" s="3"/>
      <c r="C26" s="3"/>
      <c r="D26" s="3"/>
      <c r="E26" s="3"/>
      <c r="F26" s="3"/>
      <c r="G26" s="3"/>
      <c r="H26" s="3"/>
    </row>
    <row r="27" spans="2:8" ht="23.25" x14ac:dyDescent="0.25">
      <c r="B27" s="3"/>
      <c r="C27" s="3"/>
      <c r="D27" s="3"/>
      <c r="E27" s="3"/>
      <c r="F27" s="3"/>
      <c r="G27" s="3"/>
      <c r="H27" s="3"/>
    </row>
    <row r="28" spans="2:8" ht="23.25" x14ac:dyDescent="0.25">
      <c r="B28" s="3"/>
      <c r="C28" s="3"/>
      <c r="D28" s="3"/>
      <c r="E28" s="3"/>
      <c r="F28" s="3"/>
      <c r="G28" s="3"/>
      <c r="H28" s="3"/>
    </row>
    <row r="29" spans="2:8" ht="23.25" x14ac:dyDescent="0.25">
      <c r="B29" s="3"/>
      <c r="C29" s="3"/>
      <c r="D29" s="3"/>
      <c r="E29" s="3"/>
      <c r="F29" s="3"/>
      <c r="G29" s="3"/>
      <c r="H29" s="3"/>
    </row>
    <row r="30" spans="2:8" ht="23.25" x14ac:dyDescent="0.25">
      <c r="B30" s="3"/>
      <c r="C30" s="3"/>
      <c r="D30" s="3"/>
      <c r="E30" s="3"/>
      <c r="F30" s="3"/>
      <c r="G30" s="3"/>
      <c r="H30" s="3"/>
    </row>
    <row r="31" spans="2:8" ht="23.25" x14ac:dyDescent="0.25">
      <c r="B31" s="3"/>
      <c r="C31" s="3"/>
      <c r="D31" s="3"/>
      <c r="E31" s="3"/>
      <c r="F31" s="3"/>
      <c r="G31" s="3"/>
      <c r="H31" s="3"/>
    </row>
    <row r="32" spans="2:8" ht="23.25" x14ac:dyDescent="0.25">
      <c r="B32" s="3"/>
      <c r="C32" s="3"/>
      <c r="D32" s="3"/>
      <c r="E32" s="3"/>
      <c r="F32" s="3"/>
      <c r="G32" s="3"/>
      <c r="H32" s="3"/>
    </row>
    <row r="33" spans="2:8" ht="18.75" hidden="1" x14ac:dyDescent="0.25">
      <c r="B33" s="404" t="s">
        <v>43</v>
      </c>
      <c r="C33" s="405"/>
      <c r="D33" s="405"/>
      <c r="E33" s="405"/>
      <c r="F33" s="405"/>
      <c r="G33" s="405"/>
      <c r="H33" s="406"/>
    </row>
    <row r="34" spans="2:8" hidden="1" x14ac:dyDescent="0.25">
      <c r="B34" s="330" t="s">
        <v>44</v>
      </c>
      <c r="C34" s="330" t="s">
        <v>45</v>
      </c>
      <c r="D34" s="330" t="s">
        <v>46</v>
      </c>
      <c r="E34" s="407" t="s">
        <v>47</v>
      </c>
      <c r="F34" s="408"/>
      <c r="G34" s="408"/>
      <c r="H34" s="409"/>
    </row>
    <row r="35" spans="2:8" hidden="1" x14ac:dyDescent="0.25">
      <c r="B35" s="331">
        <v>1</v>
      </c>
      <c r="C35" s="332">
        <v>42932</v>
      </c>
      <c r="D35" s="332"/>
      <c r="E35" s="410" t="s">
        <v>48</v>
      </c>
      <c r="F35" s="411"/>
      <c r="G35" s="411"/>
      <c r="H35" s="412"/>
    </row>
    <row r="36" spans="2:8" x14ac:dyDescent="0.25">
      <c r="C36" s="228"/>
      <c r="H36" s="1"/>
    </row>
    <row r="37" spans="2:8" x14ac:dyDescent="0.25">
      <c r="H37" s="1"/>
    </row>
    <row r="38" spans="2:8" x14ac:dyDescent="0.25">
      <c r="H38" s="1"/>
    </row>
    <row r="39" spans="2:8" x14ac:dyDescent="0.25">
      <c r="H39" s="1"/>
    </row>
    <row r="40" spans="2:8" x14ac:dyDescent="0.25">
      <c r="H40" s="1"/>
    </row>
    <row r="41" spans="2:8" x14ac:dyDescent="0.25">
      <c r="H41" s="1"/>
    </row>
    <row r="42" spans="2:8" x14ac:dyDescent="0.25">
      <c r="H42" s="1"/>
    </row>
  </sheetData>
  <sheetProtection algorithmName="SHA-512" hashValue="Up/QLkA17H58gihs1sWgHGu5qCqCDuaxQ2W6gJ1IKZy2WlKdA7oPD0uHvYNzrif7z47VXKSyC+ZQ0xoM0PiS/w==" saltValue="y1ifZsnrh7/ZCLOSNkPStQ==" spinCount="100000" sheet="1" scenarios="1" formatCells="0" formatColumns="0" formatRows="0" autoFilter="0"/>
  <mergeCells count="11">
    <mergeCell ref="B33:H33"/>
    <mergeCell ref="E34:H34"/>
    <mergeCell ref="E35:H35"/>
    <mergeCell ref="B2:H2"/>
    <mergeCell ref="B17:H18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 xml:space="preserve">&amp;C&amp;Uמבחנים לתמיכה של משרד התרבות והספורט
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H304"/>
  <sheetViews>
    <sheetView rightToLeft="1" view="pageBreakPreview" topLeftCell="B1" zoomScaleNormal="100" zoomScaleSheetLayoutView="100" workbookViewId="0">
      <selection activeCell="B1" sqref="B1"/>
    </sheetView>
  </sheetViews>
  <sheetFormatPr defaultColWidth="9.140625" defaultRowHeight="15.75" x14ac:dyDescent="0.25"/>
  <cols>
    <col min="1" max="1" width="2.42578125" style="1" hidden="1" customWidth="1"/>
    <col min="2" max="2" width="27.5703125" style="1" bestFit="1" customWidth="1"/>
    <col min="3" max="3" width="21.42578125" style="1" customWidth="1"/>
    <col min="4" max="4" width="18.5703125" style="1" customWidth="1"/>
    <col min="5" max="5" width="18.28515625" style="1" bestFit="1" customWidth="1"/>
    <col min="6" max="6" width="11.85546875" style="1" bestFit="1" customWidth="1"/>
    <col min="7" max="7" width="16.85546875" style="1" customWidth="1"/>
    <col min="8" max="8" width="10.85546875" style="1" customWidth="1"/>
    <col min="9" max="10" width="9.140625" style="1"/>
    <col min="11" max="11" width="32.85546875" style="1" customWidth="1"/>
    <col min="12" max="16384" width="9.140625" style="1"/>
  </cols>
  <sheetData>
    <row r="1" spans="2:8" ht="16.5" thickBot="1" x14ac:dyDescent="0.3"/>
    <row r="2" spans="2:8" ht="28.5" customHeight="1" thickBot="1" x14ac:dyDescent="0.3">
      <c r="B2" s="413" t="s">
        <v>49</v>
      </c>
      <c r="C2" s="414"/>
      <c r="D2" s="414"/>
      <c r="E2" s="414"/>
      <c r="F2" s="414"/>
      <c r="G2" s="414"/>
      <c r="H2" s="415"/>
    </row>
    <row r="3" spans="2:8" ht="16.5" thickBot="1" x14ac:dyDescent="0.3"/>
    <row r="4" spans="2:8" ht="18.75" x14ac:dyDescent="0.25">
      <c r="B4" s="5" t="s">
        <v>50</v>
      </c>
      <c r="C4" s="207">
        <v>2025</v>
      </c>
    </row>
    <row r="5" spans="2:8" ht="19.5" thickBot="1" x14ac:dyDescent="0.3">
      <c r="B5" s="11" t="s">
        <v>51</v>
      </c>
      <c r="C5" s="208">
        <v>700000</v>
      </c>
    </row>
    <row r="6" spans="2:8" ht="36" customHeight="1" thickBot="1" x14ac:dyDescent="0.3"/>
    <row r="7" spans="2:8" hidden="1" x14ac:dyDescent="0.25"/>
    <row r="8" spans="2:8" ht="16.5" hidden="1" thickBot="1" x14ac:dyDescent="0.3"/>
    <row r="9" spans="2:8" ht="19.5" thickBot="1" x14ac:dyDescent="0.3">
      <c r="B9" s="404" t="s">
        <v>52</v>
      </c>
      <c r="C9" s="405"/>
      <c r="D9" s="406"/>
    </row>
    <row r="10" spans="2:8" ht="16.5" thickBot="1" x14ac:dyDescent="0.3">
      <c r="B10" s="231" t="s">
        <v>53</v>
      </c>
      <c r="C10" s="231" t="s">
        <v>54</v>
      </c>
      <c r="D10" s="232" t="s">
        <v>55</v>
      </c>
    </row>
    <row r="11" spans="2:8" x14ac:dyDescent="0.25">
      <c r="B11" s="233" t="s">
        <v>56</v>
      </c>
      <c r="C11" s="234">
        <f>DATE($C$4,1,1)</f>
        <v>45658</v>
      </c>
      <c r="D11" s="235">
        <f>DATE($C$4,12,31)</f>
        <v>46022</v>
      </c>
    </row>
    <row r="12" spans="2:8" x14ac:dyDescent="0.25">
      <c r="B12" s="212" t="s">
        <v>57</v>
      </c>
      <c r="C12" s="333">
        <f>DATE($C$4-3,10,1)</f>
        <v>44835</v>
      </c>
      <c r="D12" s="236">
        <f>DATE($C$4-2,9,30)</f>
        <v>45199</v>
      </c>
      <c r="E12" s="304"/>
    </row>
    <row r="13" spans="2:8" ht="16.5" thickBot="1" x14ac:dyDescent="0.3">
      <c r="B13" s="214" t="s">
        <v>58</v>
      </c>
      <c r="C13" s="237">
        <f>DATE($C$4-3,1,1)</f>
        <v>44562</v>
      </c>
      <c r="D13" s="238">
        <f>DATE($C$4-3,12,31)</f>
        <v>44926</v>
      </c>
      <c r="E13" s="304"/>
    </row>
    <row r="14" spans="2:8" ht="16.5" thickBot="1" x14ac:dyDescent="0.3"/>
    <row r="15" spans="2:8" hidden="1" x14ac:dyDescent="0.25"/>
    <row r="16" spans="2:8" hidden="1" x14ac:dyDescent="0.25"/>
    <row r="17" spans="2:3" hidden="1" x14ac:dyDescent="0.25"/>
    <row r="18" spans="2:3" hidden="1" x14ac:dyDescent="0.25"/>
    <row r="19" spans="2:3" hidden="1" x14ac:dyDescent="0.25"/>
    <row r="20" spans="2:3" hidden="1" x14ac:dyDescent="0.25"/>
    <row r="21" spans="2:3" hidden="1" x14ac:dyDescent="0.25"/>
    <row r="22" spans="2:3" hidden="1" x14ac:dyDescent="0.25"/>
    <row r="23" spans="2:3" hidden="1" x14ac:dyDescent="0.25"/>
    <row r="24" spans="2:3" hidden="1" x14ac:dyDescent="0.25"/>
    <row r="25" spans="2:3" hidden="1" x14ac:dyDescent="0.25"/>
    <row r="26" spans="2:3" hidden="1" x14ac:dyDescent="0.25"/>
    <row r="27" spans="2:3" hidden="1" x14ac:dyDescent="0.25"/>
    <row r="28" spans="2:3" hidden="1" x14ac:dyDescent="0.25"/>
    <row r="29" spans="2:3" ht="16.5" hidden="1" thickBot="1" x14ac:dyDescent="0.3"/>
    <row r="30" spans="2:3" ht="19.5" thickBot="1" x14ac:dyDescent="0.3">
      <c r="B30" s="431" t="s">
        <v>59</v>
      </c>
      <c r="C30" s="432"/>
    </row>
    <row r="31" spans="2:3" ht="16.5" thickBot="1" x14ac:dyDescent="0.3">
      <c r="B31" s="209" t="s">
        <v>60</v>
      </c>
      <c r="C31" s="210" t="s">
        <v>61</v>
      </c>
    </row>
    <row r="32" spans="2:3" x14ac:dyDescent="0.25">
      <c r="B32" s="211" t="s">
        <v>9</v>
      </c>
      <c r="C32" s="269">
        <v>0.25</v>
      </c>
    </row>
    <row r="33" spans="2:3" x14ac:dyDescent="0.25">
      <c r="B33" s="212" t="s">
        <v>10</v>
      </c>
      <c r="C33" s="213">
        <v>0.2</v>
      </c>
    </row>
    <row r="34" spans="2:3" hidden="1" x14ac:dyDescent="0.25">
      <c r="B34" s="212"/>
    </row>
    <row r="35" spans="2:3" x14ac:dyDescent="0.25">
      <c r="B35" s="212" t="s">
        <v>62</v>
      </c>
      <c r="C35" s="213">
        <v>0.15</v>
      </c>
    </row>
    <row r="36" spans="2:3" x14ac:dyDescent="0.25">
      <c r="B36" s="212" t="s">
        <v>12</v>
      </c>
      <c r="C36" s="213">
        <v>0.2</v>
      </c>
    </row>
    <row r="37" spans="2:3" ht="16.5" thickBot="1" x14ac:dyDescent="0.3">
      <c r="B37" s="212" t="s">
        <v>63</v>
      </c>
      <c r="C37" s="213">
        <v>0.2</v>
      </c>
    </row>
    <row r="38" spans="2:3" hidden="1" x14ac:dyDescent="0.25">
      <c r="B38" s="212"/>
      <c r="C38" s="213"/>
    </row>
    <row r="39" spans="2:3" hidden="1" x14ac:dyDescent="0.25">
      <c r="B39" s="212"/>
      <c r="C39" s="213"/>
    </row>
    <row r="40" spans="2:3" ht="16.5" hidden="1" thickBot="1" x14ac:dyDescent="0.3">
      <c r="B40" s="214"/>
      <c r="C40" s="215"/>
    </row>
    <row r="41" spans="2:3" hidden="1" x14ac:dyDescent="0.25">
      <c r="B41" s="270"/>
      <c r="C41" s="271"/>
    </row>
    <row r="42" spans="2:3" hidden="1" x14ac:dyDescent="0.25">
      <c r="B42" s="270"/>
      <c r="C42" s="271"/>
    </row>
    <row r="43" spans="2:3" hidden="1" x14ac:dyDescent="0.25">
      <c r="B43" s="270"/>
      <c r="C43" s="271"/>
    </row>
    <row r="44" spans="2:3" hidden="1" x14ac:dyDescent="0.25">
      <c r="B44" s="270"/>
      <c r="C44" s="271"/>
    </row>
    <row r="45" spans="2:3" hidden="1" x14ac:dyDescent="0.25">
      <c r="B45" s="270"/>
      <c r="C45" s="271"/>
    </row>
    <row r="46" spans="2:3" hidden="1" x14ac:dyDescent="0.25">
      <c r="B46" s="270"/>
      <c r="C46" s="271"/>
    </row>
    <row r="47" spans="2:3" hidden="1" x14ac:dyDescent="0.25">
      <c r="B47" s="270"/>
      <c r="C47" s="271"/>
    </row>
    <row r="48" spans="2:3" hidden="1" x14ac:dyDescent="0.25">
      <c r="B48" s="270"/>
      <c r="C48" s="271"/>
    </row>
    <row r="49" spans="2:4" hidden="1" x14ac:dyDescent="0.25">
      <c r="B49" s="270"/>
      <c r="C49" s="271"/>
    </row>
    <row r="50" spans="2:4" hidden="1" x14ac:dyDescent="0.25">
      <c r="B50" s="270"/>
      <c r="C50" s="271"/>
    </row>
    <row r="51" spans="2:4" hidden="1" x14ac:dyDescent="0.25">
      <c r="B51" s="270"/>
      <c r="C51" s="271"/>
    </row>
    <row r="52" spans="2:4" hidden="1" x14ac:dyDescent="0.25">
      <c r="B52" s="270"/>
      <c r="C52" s="271"/>
    </row>
    <row r="53" spans="2:4" hidden="1" x14ac:dyDescent="0.25">
      <c r="B53" s="270"/>
      <c r="C53" s="271"/>
    </row>
    <row r="54" spans="2:4" hidden="1" x14ac:dyDescent="0.25">
      <c r="B54" s="270"/>
      <c r="C54" s="271"/>
    </row>
    <row r="55" spans="2:4" hidden="1" x14ac:dyDescent="0.25">
      <c r="B55" s="270"/>
      <c r="C55" s="271"/>
    </row>
    <row r="56" spans="2:4" hidden="1" x14ac:dyDescent="0.25">
      <c r="B56" s="270"/>
      <c r="C56" s="271"/>
    </row>
    <row r="57" spans="2:4" ht="16.5" hidden="1" thickBot="1" x14ac:dyDescent="0.3">
      <c r="B57" s="270"/>
      <c r="C57" s="271"/>
    </row>
    <row r="58" spans="2:4" ht="21.75" thickBot="1" x14ac:dyDescent="0.4">
      <c r="B58" s="216" t="s">
        <v>64</v>
      </c>
      <c r="C58" s="217">
        <f>SUM(C32:C57)</f>
        <v>1</v>
      </c>
      <c r="D58" s="305"/>
    </row>
    <row r="59" spans="2:4" ht="16.5" thickBot="1" x14ac:dyDescent="0.3"/>
    <row r="60" spans="2:4" ht="57" customHeight="1" thickBot="1" x14ac:dyDescent="0.3">
      <c r="B60" s="431" t="str">
        <f>"פרמטרים לחישוב ניקוד משתנה "&amp;$B$32</f>
        <v>פרמטרים לחישוב ניקוד משתנה עדיפות לפריפריה</v>
      </c>
      <c r="C60" s="432"/>
    </row>
    <row r="61" spans="2:4" ht="32.25" thickBot="1" x14ac:dyDescent="0.3">
      <c r="B61" s="218" t="s">
        <v>65</v>
      </c>
      <c r="C61" s="219" t="s">
        <v>66</v>
      </c>
    </row>
    <row r="62" spans="2:4" x14ac:dyDescent="0.25">
      <c r="B62" s="309">
        <v>1</v>
      </c>
      <c r="C62" s="310">
        <v>10</v>
      </c>
    </row>
    <row r="63" spans="2:4" x14ac:dyDescent="0.25">
      <c r="B63" s="311">
        <v>2</v>
      </c>
      <c r="C63" s="312">
        <v>8</v>
      </c>
    </row>
    <row r="64" spans="2:4" x14ac:dyDescent="0.25">
      <c r="B64" s="311">
        <v>3</v>
      </c>
      <c r="C64" s="312">
        <v>6</v>
      </c>
    </row>
    <row r="65" spans="2:4" x14ac:dyDescent="0.25">
      <c r="B65" s="311">
        <v>4</v>
      </c>
      <c r="C65" s="312">
        <v>4</v>
      </c>
    </row>
    <row r="66" spans="2:4" x14ac:dyDescent="0.25">
      <c r="B66" s="311">
        <v>5</v>
      </c>
      <c r="C66" s="312">
        <v>3</v>
      </c>
    </row>
    <row r="67" spans="2:4" x14ac:dyDescent="0.25">
      <c r="B67" s="311" t="s">
        <v>67</v>
      </c>
      <c r="C67" s="312">
        <v>0</v>
      </c>
    </row>
    <row r="68" spans="2:4" ht="16.5" hidden="1" thickBot="1" x14ac:dyDescent="0.3">
      <c r="B68" s="240"/>
      <c r="C68" s="227">
        <v>0</v>
      </c>
    </row>
    <row r="69" spans="2:4" ht="16.5" thickBot="1" x14ac:dyDescent="0.3"/>
    <row r="70" spans="2:4" ht="16.5" hidden="1" thickBot="1" x14ac:dyDescent="0.3"/>
    <row r="71" spans="2:4" ht="16.5" thickBot="1" x14ac:dyDescent="0.3">
      <c r="B71" s="218" t="s">
        <v>68</v>
      </c>
      <c r="C71" s="219" t="s">
        <v>66</v>
      </c>
    </row>
    <row r="72" spans="2:4" x14ac:dyDescent="0.25">
      <c r="B72" s="309">
        <v>1</v>
      </c>
      <c r="C72" s="310">
        <v>10</v>
      </c>
    </row>
    <row r="73" spans="2:4" x14ac:dyDescent="0.25">
      <c r="B73" s="311">
        <v>2</v>
      </c>
      <c r="C73" s="312">
        <v>8</v>
      </c>
    </row>
    <row r="74" spans="2:4" x14ac:dyDescent="0.25">
      <c r="B74" s="311">
        <v>3</v>
      </c>
      <c r="C74" s="312">
        <v>6</v>
      </c>
    </row>
    <row r="75" spans="2:4" x14ac:dyDescent="0.25">
      <c r="B75" s="311">
        <v>4</v>
      </c>
      <c r="C75" s="312">
        <v>4</v>
      </c>
    </row>
    <row r="76" spans="2:4" ht="16.5" thickBot="1" x14ac:dyDescent="0.3">
      <c r="B76" s="311" t="s">
        <v>69</v>
      </c>
      <c r="C76" s="312">
        <v>4</v>
      </c>
      <c r="D76" s="1" t="s">
        <v>70</v>
      </c>
    </row>
    <row r="77" spans="2:4" x14ac:dyDescent="0.25">
      <c r="B77" s="218" t="s">
        <v>60</v>
      </c>
      <c r="C77" s="219" t="s">
        <v>71</v>
      </c>
    </row>
    <row r="78" spans="2:4" x14ac:dyDescent="0.25">
      <c r="B78" s="311">
        <v>6</v>
      </c>
      <c r="C78" s="312">
        <v>1</v>
      </c>
    </row>
    <row r="79" spans="2:4" x14ac:dyDescent="0.25">
      <c r="B79" s="311">
        <v>7</v>
      </c>
      <c r="C79" s="312">
        <v>1</v>
      </c>
    </row>
    <row r="80" spans="2:4" ht="16.5" thickBot="1" x14ac:dyDescent="0.3">
      <c r="B80" s="311">
        <v>8</v>
      </c>
      <c r="C80" s="312">
        <v>0.5</v>
      </c>
    </row>
    <row r="81" spans="2:3" x14ac:dyDescent="0.25">
      <c r="B81" s="218" t="s">
        <v>60</v>
      </c>
      <c r="C81" s="219" t="s">
        <v>66</v>
      </c>
    </row>
    <row r="82" spans="2:3" ht="48" thickBot="1" x14ac:dyDescent="0.3">
      <c r="B82" s="194" t="s">
        <v>72</v>
      </c>
      <c r="C82" s="227">
        <v>5</v>
      </c>
    </row>
    <row r="84" spans="2:3" hidden="1" x14ac:dyDescent="0.25"/>
    <row r="85" spans="2:3" hidden="1" x14ac:dyDescent="0.25"/>
    <row r="86" spans="2:3" hidden="1" x14ac:dyDescent="0.25"/>
    <row r="87" spans="2:3" hidden="1" x14ac:dyDescent="0.25"/>
    <row r="88" spans="2:3" hidden="1" x14ac:dyDescent="0.25"/>
    <row r="89" spans="2:3" hidden="1" x14ac:dyDescent="0.25"/>
    <row r="90" spans="2:3" ht="16.5" thickBot="1" x14ac:dyDescent="0.3"/>
    <row r="91" spans="2:3" ht="45" customHeight="1" thickBot="1" x14ac:dyDescent="0.3">
      <c r="B91" s="431" t="str">
        <f>"פרמטרים לחישוב ניקוד משתנה "&amp;$B$33</f>
        <v>פרמטרים לחישוב ניקוד משתנה מספר המשתתפים</v>
      </c>
      <c r="C91" s="432"/>
    </row>
    <row r="92" spans="2:3" ht="16.5" customHeight="1" thickBot="1" x14ac:dyDescent="0.3">
      <c r="B92" s="218" t="s">
        <v>60</v>
      </c>
      <c r="C92" s="219" t="s">
        <v>66</v>
      </c>
    </row>
    <row r="93" spans="2:3" x14ac:dyDescent="0.25">
      <c r="B93" s="252" t="s">
        <v>73</v>
      </c>
      <c r="C93" s="253">
        <v>10</v>
      </c>
    </row>
    <row r="94" spans="2:3" ht="16.5" thickBot="1" x14ac:dyDescent="0.3">
      <c r="B94" s="194" t="s">
        <v>74</v>
      </c>
      <c r="C94" s="224">
        <v>80</v>
      </c>
    </row>
    <row r="96" spans="2:3" hidden="1" x14ac:dyDescent="0.25"/>
    <row r="97" hidden="1" x14ac:dyDescent="0.25"/>
    <row r="98" hidden="1" x14ac:dyDescent="0.25"/>
    <row r="99" hidden="1" x14ac:dyDescent="0.25"/>
    <row r="100" hidden="1" x14ac:dyDescent="0.25"/>
    <row r="101" ht="18.75" hidden="1" customHeight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" hidden="1" x14ac:dyDescent="0.25"/>
    <row r="114" spans="2:3" hidden="1" x14ac:dyDescent="0.25"/>
    <row r="115" spans="2:3" hidden="1" x14ac:dyDescent="0.25"/>
    <row r="116" spans="2:3" hidden="1" x14ac:dyDescent="0.25"/>
    <row r="117" spans="2:3" hidden="1" x14ac:dyDescent="0.25"/>
    <row r="118" spans="2:3" hidden="1" x14ac:dyDescent="0.25"/>
    <row r="119" spans="2:3" hidden="1" x14ac:dyDescent="0.25"/>
    <row r="120" spans="2:3" ht="16.5" hidden="1" thickBot="1" x14ac:dyDescent="0.3"/>
    <row r="121" spans="2:3" ht="42.75" hidden="1" customHeight="1" thickBot="1" x14ac:dyDescent="0.3">
      <c r="B121" s="431" t="str">
        <f>"פרמטרים לחישוב ניקוד משתנה "&amp;$B$34</f>
        <v xml:space="preserve">פרמטרים לחישוב ניקוד משתנה </v>
      </c>
      <c r="C121" s="432"/>
    </row>
    <row r="122" spans="2:3" ht="16.5" hidden="1" thickBot="1" x14ac:dyDescent="0.3">
      <c r="B122" s="218"/>
      <c r="C122" s="219"/>
    </row>
    <row r="123" spans="2:3" hidden="1" x14ac:dyDescent="0.25">
      <c r="B123" s="192"/>
      <c r="C123" s="220"/>
    </row>
    <row r="124" spans="2:3" hidden="1" x14ac:dyDescent="0.25">
      <c r="B124" s="193"/>
      <c r="C124" s="223"/>
    </row>
    <row r="125" spans="2:3" ht="16.5" hidden="1" thickBot="1" x14ac:dyDescent="0.3">
      <c r="B125" s="243"/>
      <c r="C125" s="244"/>
    </row>
    <row r="126" spans="2:3" hidden="1" x14ac:dyDescent="0.25"/>
    <row r="127" spans="2:3" hidden="1" x14ac:dyDescent="0.25"/>
    <row r="128" spans="2:3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spans="2:3" hidden="1" x14ac:dyDescent="0.25"/>
    <row r="146" spans="2:3" hidden="1" x14ac:dyDescent="0.25"/>
    <row r="147" spans="2:3" hidden="1" x14ac:dyDescent="0.25"/>
    <row r="148" spans="2:3" hidden="1" x14ac:dyDescent="0.25"/>
    <row r="149" spans="2:3" hidden="1" x14ac:dyDescent="0.25"/>
    <row r="150" spans="2:3" ht="16.5" thickBot="1" x14ac:dyDescent="0.3"/>
    <row r="151" spans="2:3" ht="35.25" customHeight="1" thickBot="1" x14ac:dyDescent="0.3">
      <c r="B151" s="431" t="str">
        <f>"פרמטרים לחישוב ניקוד משתנה "&amp;$B$35</f>
        <v>פרמטרים לחישוב ניקוד משתנה מספר המופעים</v>
      </c>
      <c r="C151" s="432"/>
    </row>
    <row r="152" spans="2:3" ht="16.5" thickBot="1" x14ac:dyDescent="0.3">
      <c r="B152" s="218" t="s">
        <v>60</v>
      </c>
      <c r="C152" s="219" t="s">
        <v>66</v>
      </c>
    </row>
    <row r="153" spans="2:3" ht="16.5" thickBot="1" x14ac:dyDescent="0.3">
      <c r="B153" s="272" t="s">
        <v>73</v>
      </c>
      <c r="C153" s="277">
        <v>10</v>
      </c>
    </row>
    <row r="154" spans="2:3" hidden="1" x14ac:dyDescent="0.25"/>
    <row r="155" spans="2:3" hidden="1" x14ac:dyDescent="0.25"/>
    <row r="156" spans="2:3" hidden="1" x14ac:dyDescent="0.25"/>
    <row r="157" spans="2:3" hidden="1" x14ac:dyDescent="0.25"/>
    <row r="158" spans="2:3" hidden="1" x14ac:dyDescent="0.25"/>
    <row r="159" spans="2:3" hidden="1" x14ac:dyDescent="0.25"/>
    <row r="160" spans="2:3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spans="2:3" hidden="1" x14ac:dyDescent="0.25"/>
    <row r="178" spans="2:3" hidden="1" x14ac:dyDescent="0.25"/>
    <row r="179" spans="2:3" hidden="1" x14ac:dyDescent="0.25"/>
    <row r="180" spans="2:3" ht="16.5" thickBot="1" x14ac:dyDescent="0.3"/>
    <row r="181" spans="2:3" ht="48.75" customHeight="1" thickBot="1" x14ac:dyDescent="0.3">
      <c r="B181" s="248" t="str">
        <f>"פרמטרים לחישוב ניקוד משתנה "&amp;$B$36</f>
        <v>פרמטרים לחישוב ניקוד משתנה הערכה כללית ותרומה לקהילה</v>
      </c>
      <c r="C181" s="249"/>
    </row>
    <row r="182" spans="2:3" x14ac:dyDescent="0.25">
      <c r="B182" s="221" t="s">
        <v>75</v>
      </c>
      <c r="C182" s="222" t="s">
        <v>66</v>
      </c>
    </row>
    <row r="183" spans="2:3" x14ac:dyDescent="0.25">
      <c r="B183" s="193" t="s">
        <v>76</v>
      </c>
      <c r="C183" s="223">
        <v>5</v>
      </c>
    </row>
    <row r="184" spans="2:3" x14ac:dyDescent="0.25">
      <c r="B184" s="193" t="s">
        <v>77</v>
      </c>
      <c r="C184" s="251">
        <v>3</v>
      </c>
    </row>
    <row r="185" spans="2:3" x14ac:dyDescent="0.25">
      <c r="B185" s="193" t="s">
        <v>78</v>
      </c>
      <c r="C185" s="251">
        <v>2</v>
      </c>
    </row>
    <row r="186" spans="2:3" ht="16.5" thickBot="1" x14ac:dyDescent="0.3">
      <c r="B186" s="243" t="s">
        <v>79</v>
      </c>
      <c r="C186" s="250">
        <v>1</v>
      </c>
    </row>
    <row r="188" spans="2:3" hidden="1" x14ac:dyDescent="0.25"/>
    <row r="189" spans="2:3" hidden="1" x14ac:dyDescent="0.25"/>
    <row r="190" spans="2:3" hidden="1" x14ac:dyDescent="0.25"/>
    <row r="191" spans="2:3" hidden="1" x14ac:dyDescent="0.25"/>
    <row r="192" spans="2:3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spans="2:4" ht="16.5" hidden="1" thickBot="1" x14ac:dyDescent="0.3"/>
    <row r="210" spans="2:4" ht="54.75" hidden="1" customHeight="1" x14ac:dyDescent="0.25">
      <c r="B210" s="273" t="str">
        <f>"פרמטרים לחישוב ניקוד משתנה "&amp;$B$37</f>
        <v>פרמטרים לחישוב ניקוד משתנה מחזור הפעילות</v>
      </c>
      <c r="C210" s="274"/>
      <c r="D210" s="274"/>
    </row>
    <row r="211" spans="2:4" hidden="1" x14ac:dyDescent="0.25">
      <c r="B211" s="225" t="s">
        <v>60</v>
      </c>
      <c r="C211" s="314" t="s">
        <v>80</v>
      </c>
      <c r="D211" s="226" t="s">
        <v>66</v>
      </c>
    </row>
    <row r="212" spans="2:4" ht="47.25" hidden="1" x14ac:dyDescent="0.25">
      <c r="B212" s="193" t="s">
        <v>81</v>
      </c>
      <c r="C212" s="334">
        <v>10000</v>
      </c>
      <c r="D212" s="223">
        <v>1</v>
      </c>
    </row>
    <row r="213" spans="2:4" ht="16.5" hidden="1" thickBot="1" x14ac:dyDescent="0.3">
      <c r="B213" s="194" t="s">
        <v>82</v>
      </c>
      <c r="C213" s="275">
        <f>'תנאי סף'!W6</f>
        <v>100000</v>
      </c>
      <c r="D213" s="276"/>
    </row>
    <row r="215" spans="2:4" hidden="1" x14ac:dyDescent="0.25"/>
    <row r="216" spans="2:4" hidden="1" x14ac:dyDescent="0.25"/>
    <row r="217" spans="2:4" hidden="1" x14ac:dyDescent="0.25"/>
    <row r="218" spans="2:4" hidden="1" x14ac:dyDescent="0.25"/>
    <row r="219" spans="2:4" hidden="1" x14ac:dyDescent="0.25"/>
    <row r="220" spans="2:4" hidden="1" x14ac:dyDescent="0.25"/>
    <row r="221" spans="2:4" hidden="1" x14ac:dyDescent="0.25"/>
    <row r="222" spans="2:4" hidden="1" x14ac:dyDescent="0.25"/>
    <row r="223" spans="2:4" hidden="1" x14ac:dyDescent="0.25"/>
    <row r="224" spans="2: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t="16.5" hidden="1" thickBot="1" x14ac:dyDescent="0.3"/>
    <row r="240" ht="48" hidden="1" customHeight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t="15" hidden="1" customHeight="1" x14ac:dyDescent="0.25"/>
    <row r="254" ht="15" hidden="1" customHeight="1" x14ac:dyDescent="0.25"/>
    <row r="255" ht="15" hidden="1" customHeight="1" x14ac:dyDescent="0.25"/>
    <row r="256" ht="15" hidden="1" customHeight="1" x14ac:dyDescent="0.25"/>
    <row r="257" ht="15" hidden="1" customHeight="1" x14ac:dyDescent="0.25"/>
    <row r="258" ht="15" hidden="1" customHeight="1" x14ac:dyDescent="0.25"/>
    <row r="259" ht="15" hidden="1" customHeight="1" x14ac:dyDescent="0.25"/>
    <row r="260" ht="15" hidden="1" customHeight="1" x14ac:dyDescent="0.25"/>
    <row r="261" ht="15" hidden="1" customHeight="1" x14ac:dyDescent="0.25"/>
    <row r="262" ht="15" hidden="1" customHeight="1" x14ac:dyDescent="0.25"/>
    <row r="263" ht="15" hidden="1" customHeight="1" x14ac:dyDescent="0.25"/>
    <row r="264" ht="15" hidden="1" customHeight="1" x14ac:dyDescent="0.25"/>
    <row r="265" ht="15" hidden="1" customHeight="1" x14ac:dyDescent="0.25"/>
    <row r="266" ht="15" hidden="1" customHeight="1" x14ac:dyDescent="0.25"/>
    <row r="267" ht="15" hidden="1" customHeight="1" x14ac:dyDescent="0.25"/>
    <row r="268" ht="15" hidden="1" customHeight="1" x14ac:dyDescent="0.25"/>
    <row r="269" ht="15" hidden="1" customHeight="1" x14ac:dyDescent="0.25"/>
    <row r="270" ht="55.5" hidden="1" customHeight="1" x14ac:dyDescent="0.25"/>
    <row r="271" ht="18.75" hidden="1" customHeight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.75" hidden="1" customHeight="1" thickBot="1" x14ac:dyDescent="0.3"/>
    <row r="300" ht="42.75" hidden="1" customHeight="1" x14ac:dyDescent="0.25"/>
    <row r="301" ht="19.5" hidden="1" customHeight="1" x14ac:dyDescent="0.25"/>
    <row r="302" hidden="1" x14ac:dyDescent="0.25"/>
    <row r="303" hidden="1" x14ac:dyDescent="0.25"/>
    <row r="304" hidden="1" x14ac:dyDescent="0.25"/>
  </sheetData>
  <sheetProtection algorithmName="SHA-512" hashValue="lpCf/82pax7W6QIXeZuH3AiBEEm6cJxmcxOY5opkfAiiltP81LX1CaqrS6kpZrFWbramqGOIXxWR5qTiykMVEw==" saltValue="/D4FuWbxAM3Fz0FfPUSmqw==" spinCount="100000" sheet="1" scenarios="1" formatCells="0" formatColumns="0" formatRows="0" autoFilter="0"/>
  <mergeCells count="7">
    <mergeCell ref="B121:C121"/>
    <mergeCell ref="B151:C151"/>
    <mergeCell ref="B2:H2"/>
    <mergeCell ref="B60:C60"/>
    <mergeCell ref="B91:C91"/>
    <mergeCell ref="B30:C30"/>
    <mergeCell ref="B9:D9"/>
  </mergeCells>
  <conditionalFormatting sqref="C4:C5">
    <cfRule type="containsBlanks" dxfId="203" priority="2">
      <formula>LEN(TRIM(C4))=0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 xml:space="preserve">&amp;C&amp;Uמבחנים לתמיכה של משרד התרבות והספורט
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D22"/>
  <sheetViews>
    <sheetView rightToLeft="1" workbookViewId="0">
      <selection activeCell="D17" sqref="D17"/>
    </sheetView>
  </sheetViews>
  <sheetFormatPr defaultColWidth="9.140625" defaultRowHeight="15.75" x14ac:dyDescent="0.25"/>
  <cols>
    <col min="1" max="1" width="16.140625" style="1" bestFit="1" customWidth="1"/>
    <col min="2" max="2" width="20.28515625" style="206" bestFit="1" customWidth="1"/>
    <col min="3" max="3" width="9.42578125" style="1" bestFit="1" customWidth="1"/>
    <col min="4" max="4" width="18.85546875" style="1" bestFit="1" customWidth="1"/>
    <col min="5" max="16384" width="9.140625" style="1"/>
  </cols>
  <sheetData>
    <row r="4" spans="1:3" x14ac:dyDescent="0.25">
      <c r="A4" s="433" t="s">
        <v>83</v>
      </c>
      <c r="B4" s="433"/>
      <c r="C4" s="433"/>
    </row>
    <row r="5" spans="1:3" ht="40.5" customHeight="1" x14ac:dyDescent="0.25">
      <c r="A5" s="335" t="s">
        <v>84</v>
      </c>
      <c r="B5" s="335"/>
      <c r="C5" s="325" t="s">
        <v>85</v>
      </c>
    </row>
    <row r="6" spans="1:3" x14ac:dyDescent="0.25">
      <c r="A6" s="336">
        <v>2016</v>
      </c>
      <c r="B6" s="325"/>
      <c r="C6" s="336"/>
    </row>
    <row r="7" spans="1:3" x14ac:dyDescent="0.25">
      <c r="A7" s="336">
        <f>A6+1</f>
        <v>2017</v>
      </c>
      <c r="B7" s="325"/>
      <c r="C7" s="337" t="e">
        <v>#N/A</v>
      </c>
    </row>
    <row r="8" spans="1:3" x14ac:dyDescent="0.25">
      <c r="A8" s="336">
        <f t="shared" ref="A8:A20" si="0">A7+1</f>
        <v>2018</v>
      </c>
      <c r="B8" s="325"/>
      <c r="C8" s="337">
        <v>0.9</v>
      </c>
    </row>
    <row r="9" spans="1:3" x14ac:dyDescent="0.25">
      <c r="A9" s="336">
        <f t="shared" si="0"/>
        <v>2019</v>
      </c>
      <c r="B9" s="325"/>
      <c r="C9" s="337">
        <v>0.85</v>
      </c>
    </row>
    <row r="10" spans="1:3" x14ac:dyDescent="0.25">
      <c r="A10" s="336">
        <f t="shared" si="0"/>
        <v>2020</v>
      </c>
      <c r="B10" s="325"/>
      <c r="C10" s="337">
        <v>0</v>
      </c>
    </row>
    <row r="11" spans="1:3" x14ac:dyDescent="0.25">
      <c r="A11" s="336">
        <f t="shared" si="0"/>
        <v>2021</v>
      </c>
      <c r="B11" s="325"/>
      <c r="C11" s="337">
        <v>0</v>
      </c>
    </row>
    <row r="12" spans="1:3" x14ac:dyDescent="0.25">
      <c r="A12" s="336">
        <f t="shared" si="0"/>
        <v>2022</v>
      </c>
      <c r="B12" s="325"/>
      <c r="C12" s="337">
        <v>0.85</v>
      </c>
    </row>
    <row r="13" spans="1:3" x14ac:dyDescent="0.25">
      <c r="A13" s="336">
        <f t="shared" si="0"/>
        <v>2023</v>
      </c>
      <c r="B13" s="325"/>
      <c r="C13" s="337">
        <v>0.75</v>
      </c>
    </row>
    <row r="14" spans="1:3" x14ac:dyDescent="0.25">
      <c r="A14" s="336">
        <f t="shared" si="0"/>
        <v>2024</v>
      </c>
      <c r="B14" s="325"/>
      <c r="C14" s="337">
        <v>0</v>
      </c>
    </row>
    <row r="15" spans="1:3" x14ac:dyDescent="0.25">
      <c r="A15" s="336">
        <f t="shared" si="0"/>
        <v>2025</v>
      </c>
      <c r="B15" s="325"/>
      <c r="C15" s="337">
        <v>0</v>
      </c>
    </row>
    <row r="16" spans="1:3" x14ac:dyDescent="0.25">
      <c r="A16" s="336">
        <f t="shared" si="0"/>
        <v>2026</v>
      </c>
      <c r="B16" s="325"/>
      <c r="C16" s="337">
        <v>0</v>
      </c>
    </row>
    <row r="17" spans="1:4" x14ac:dyDescent="0.25">
      <c r="A17" s="336">
        <f t="shared" si="0"/>
        <v>2027</v>
      </c>
      <c r="B17" s="325"/>
      <c r="C17" s="337">
        <v>0</v>
      </c>
    </row>
    <row r="18" spans="1:4" x14ac:dyDescent="0.25">
      <c r="A18" s="336">
        <f t="shared" si="0"/>
        <v>2028</v>
      </c>
      <c r="B18" s="325"/>
      <c r="C18" s="337">
        <v>0</v>
      </c>
    </row>
    <row r="19" spans="1:4" x14ac:dyDescent="0.25">
      <c r="A19" s="336">
        <f t="shared" si="0"/>
        <v>2029</v>
      </c>
      <c r="B19" s="325"/>
      <c r="C19" s="337">
        <v>0</v>
      </c>
    </row>
    <row r="20" spans="1:4" x14ac:dyDescent="0.25">
      <c r="A20" s="336">
        <f t="shared" si="0"/>
        <v>2030</v>
      </c>
      <c r="B20" s="325"/>
      <c r="C20" s="337">
        <v>0</v>
      </c>
    </row>
    <row r="22" spans="1:4" ht="110.25" x14ac:dyDescent="0.25">
      <c r="B22" s="204"/>
      <c r="C22" s="205" t="s">
        <v>86</v>
      </c>
      <c r="D22" s="205"/>
    </row>
  </sheetData>
  <sheetProtection algorithmName="SHA-512" hashValue="swpafnyKUE8nLPXletpi1o/vZx9FD9yMB7PCV+Raug1WWbdnJF2xqgBG6tHm2miuMYG2AVwXlzbPtB36DAWbcg==" saltValue="7RH+JbOyBoK4kx3S+Fz8oQ==" spinCount="100000" sheet="1" scenarios="1" formatCells="0" formatColumns="0" formatRows="0" autoFilter="0"/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</sheetPr>
  <dimension ref="A1:BZ132"/>
  <sheetViews>
    <sheetView rightToLeft="1" view="pageBreakPreview" topLeftCell="B1" zoomScaleNormal="100" zoomScaleSheetLayoutView="100" workbookViewId="0">
      <selection activeCell="B1" sqref="B1:AG1"/>
    </sheetView>
  </sheetViews>
  <sheetFormatPr defaultColWidth="9.140625" defaultRowHeight="15.75" outlineLevelRow="1" x14ac:dyDescent="0.25"/>
  <cols>
    <col min="1" max="1" width="13.7109375" style="1" hidden="1" customWidth="1"/>
    <col min="2" max="2" width="6.7109375" style="1" customWidth="1"/>
    <col min="3" max="3" width="12.140625" style="1" customWidth="1"/>
    <col min="4" max="4" width="13.28515625" style="1" customWidth="1"/>
    <col min="5" max="5" width="34.85546875" style="1" customWidth="1"/>
    <col min="6" max="6" width="31" style="1" customWidth="1"/>
    <col min="7" max="7" width="8.85546875" style="1" customWidth="1"/>
    <col min="8" max="8" width="8.28515625" style="1" customWidth="1"/>
    <col min="9" max="9" width="13.5703125" style="1" customWidth="1"/>
    <col min="10" max="10" width="22" style="1" customWidth="1"/>
    <col min="11" max="11" width="10.28515625" style="1" customWidth="1"/>
    <col min="12" max="12" width="8.7109375" style="1" customWidth="1"/>
    <col min="13" max="13" width="16" style="1" customWidth="1"/>
    <col min="14" max="14" width="16.5703125" style="1" customWidth="1"/>
    <col min="15" max="15" width="14.42578125" style="1" customWidth="1"/>
    <col min="16" max="16" width="20.7109375" style="1" customWidth="1"/>
    <col min="17" max="17" width="16.28515625" style="1" customWidth="1"/>
    <col min="18" max="18" width="26.85546875" style="1" customWidth="1"/>
    <col min="19" max="19" width="24.85546875" style="1" hidden="1" customWidth="1"/>
    <col min="20" max="21" width="15.42578125" style="1" customWidth="1"/>
    <col min="22" max="22" width="18.5703125" style="1" customWidth="1"/>
    <col min="23" max="23" width="18.42578125" style="1" customWidth="1"/>
    <col min="24" max="24" width="23.7109375" style="1" customWidth="1"/>
    <col min="25" max="25" width="22.42578125" style="1" customWidth="1"/>
    <col min="26" max="27" width="21.42578125" style="1" customWidth="1"/>
    <col min="28" max="29" width="25.28515625" style="1" customWidth="1"/>
    <col min="30" max="30" width="34.7109375" style="1" customWidth="1"/>
    <col min="31" max="31" width="1.42578125" style="1" hidden="1" customWidth="1"/>
    <col min="32" max="32" width="21.42578125" style="1" customWidth="1"/>
    <col min="33" max="33" width="99" style="1" bestFit="1" customWidth="1"/>
    <col min="34" max="36" width="9.140625" style="1" hidden="1" customWidth="1"/>
    <col min="37" max="37" width="11.85546875" style="1" hidden="1" customWidth="1"/>
    <col min="38" max="39" width="9.140625" style="1" hidden="1" customWidth="1"/>
    <col min="40" max="40" width="10.140625" style="1" hidden="1" customWidth="1"/>
    <col min="41" max="42" width="16.7109375" style="1" hidden="1" customWidth="1"/>
    <col min="43" max="43" width="8.85546875" style="1" hidden="1" customWidth="1"/>
    <col min="44" max="44" width="11.85546875" style="1" hidden="1" customWidth="1"/>
    <col min="45" max="45" width="17.7109375" style="1" hidden="1" customWidth="1"/>
    <col min="46" max="51" width="9.140625" style="1" hidden="1" customWidth="1"/>
    <col min="52" max="52" width="9.7109375" style="1" hidden="1" customWidth="1"/>
    <col min="53" max="59" width="9.140625" style="1" hidden="1" customWidth="1"/>
    <col min="60" max="60" width="10.7109375" style="1" hidden="1" customWidth="1"/>
    <col min="61" max="77" width="9.140625" style="1" hidden="1" customWidth="1"/>
    <col min="78" max="78" width="24" style="1" hidden="1" customWidth="1"/>
    <col min="79" max="211" width="9.140625" style="1" customWidth="1"/>
    <col min="212" max="16384" width="9.140625" style="1"/>
  </cols>
  <sheetData>
    <row r="1" spans="2:63" ht="25.5" customHeight="1" thickBot="1" x14ac:dyDescent="0.3">
      <c r="B1" s="436" t="str">
        <f ca="1">MID(CELL("filename",AJ2),FIND("]",CELL("filename",AJ2),1)+1,99)</f>
        <v>תנאי סף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I1" s="1" t="s">
        <v>87</v>
      </c>
      <c r="AK1" s="8" t="s">
        <v>88</v>
      </c>
      <c r="AL1" s="9" t="s">
        <v>89</v>
      </c>
      <c r="AM1" s="9" t="s">
        <v>90</v>
      </c>
      <c r="AN1" s="9" t="s">
        <v>91</v>
      </c>
      <c r="AO1" s="9" t="s">
        <v>92</v>
      </c>
      <c r="AP1" s="9"/>
      <c r="AQ1" s="9" t="s">
        <v>93</v>
      </c>
      <c r="AR1" s="9" t="s">
        <v>94</v>
      </c>
      <c r="AS1" s="10" t="s">
        <v>95</v>
      </c>
      <c r="AT1" s="9" t="s">
        <v>96</v>
      </c>
      <c r="AU1" s="10" t="s">
        <v>97</v>
      </c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10"/>
    </row>
    <row r="2" spans="2:63" ht="20.25" customHeight="1" x14ac:dyDescent="0.25">
      <c r="AF2" s="5" t="str">
        <f>'פרמטרים לקריטריונים'!$B$4</f>
        <v>שנת תקציב</v>
      </c>
      <c r="AG2" s="7">
        <f>'פרמטרים לקריטריונים'!$C$4</f>
        <v>2025</v>
      </c>
      <c r="AL2" s="1">
        <f>IF(ISNA(MATCH(#REF!,$AI$30:$AJ$30,0)),0,1)</f>
        <v>1</v>
      </c>
      <c r="AM2" s="1">
        <f>IF(IFERROR(#REF!*1,"bad")="bad",0,1)</f>
        <v>0</v>
      </c>
      <c r="AN2" s="1">
        <f>IF(IFERROR(IF(#REF!=TRUNC(#REF!),1,"bad"),"bad")="bad",0,1)</f>
        <v>0</v>
      </c>
      <c r="AO2" s="1" t="e">
        <f>IF(AND(IF(IFERROR(#REF!*1,"bad")="bad",0,1)=1,#REF!&gt;=0),1,0)</f>
        <v>#REF!</v>
      </c>
      <c r="AQ2" s="1" t="e">
        <f>IF(AND(IF(IFERROR(IF(#REF!=TRUNC(#REF!),1,"bad"),"bad")="bad",0,1)=1,#REF!&gt;=0),1,0)</f>
        <v>#REF!</v>
      </c>
      <c r="AR2" s="1" t="e">
        <f>IF(AND(IF(IFERROR(#REF!*1,"bad")="bad",0,1)=1,#REF!&gt;0),1,0)</f>
        <v>#REF!</v>
      </c>
      <c r="AS2" s="1" t="e">
        <f>IF(AND(IF(IFERROR(IF(#REF!=TRUNC(#REF!),1,"bad"),"bad")="bad",0,1)=1,#REF!&gt;0),1,0)</f>
        <v>#REF!</v>
      </c>
      <c r="AT2" s="1">
        <v>1</v>
      </c>
      <c r="AU2" s="1">
        <f>IF(IFERROR(HLOOKUP(#REF!,$BM$30:$BW$30,1,0),"bad")="bad",0,1)</f>
        <v>0</v>
      </c>
    </row>
    <row r="3" spans="2:63" ht="19.5" thickBot="1" x14ac:dyDescent="0.3">
      <c r="F3" s="196"/>
      <c r="G3" s="19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AF3" s="11" t="str">
        <f>'פרמטרים לקריטריונים'!$B$5</f>
        <v>תקציב התמיכה</v>
      </c>
      <c r="AG3" s="13">
        <f>'פרמטרים לקריטריונים'!$C$5</f>
        <v>700000</v>
      </c>
      <c r="AJ3" s="1" t="e">
        <f>IF(#REF!="",1,IF(#REF!="",0,IF(#REF!=$AL$1,11,IF(#REF!=$AM$1,12,IF(#REF!=$AER1,13,IF(#REF!=$AO$1,14,IF(#REF!=$AQ$1,15,IF(#REF!=$AR$1,16,IF(#REF!=$AS$1,17,IF(#REF!=$AT$1,18,IF(#REF!=$AU$1,19,0)))))))))))</f>
        <v>#REF!</v>
      </c>
      <c r="AK3" s="1" t="s">
        <v>98</v>
      </c>
      <c r="AL3" s="1">
        <v>1</v>
      </c>
      <c r="AM3" s="1">
        <v>2</v>
      </c>
      <c r="AN3" s="1">
        <v>3</v>
      </c>
      <c r="AO3" s="1">
        <v>4</v>
      </c>
      <c r="AQ3" s="1">
        <v>5</v>
      </c>
      <c r="AR3" s="1">
        <v>6</v>
      </c>
      <c r="AS3" s="1">
        <v>7</v>
      </c>
      <c r="AT3" s="1">
        <v>8</v>
      </c>
      <c r="AU3" s="1">
        <v>9</v>
      </c>
    </row>
    <row r="4" spans="2:63" ht="46.5" hidden="1" customHeight="1" outlineLevel="1" thickBot="1" x14ac:dyDescent="0.3">
      <c r="F4" s="197" t="s">
        <v>99</v>
      </c>
      <c r="G4" s="198">
        <v>1</v>
      </c>
      <c r="H4" s="198">
        <v>1</v>
      </c>
      <c r="I4" s="198">
        <v>1</v>
      </c>
      <c r="J4" s="198">
        <v>1</v>
      </c>
      <c r="K4" s="198">
        <v>1</v>
      </c>
      <c r="L4" s="198">
        <v>0</v>
      </c>
      <c r="M4" s="198">
        <v>99</v>
      </c>
      <c r="N4" s="198">
        <v>99</v>
      </c>
      <c r="O4" s="198">
        <v>1</v>
      </c>
      <c r="P4" s="198">
        <v>1</v>
      </c>
      <c r="Q4" s="198">
        <v>1</v>
      </c>
      <c r="R4" s="198">
        <v>1</v>
      </c>
      <c r="S4" s="198">
        <v>99</v>
      </c>
      <c r="T4" s="198">
        <v>1</v>
      </c>
      <c r="U4" s="198">
        <v>1</v>
      </c>
      <c r="V4" s="198">
        <v>1</v>
      </c>
      <c r="W4" s="198">
        <v>1</v>
      </c>
      <c r="X4" s="199">
        <v>1</v>
      </c>
      <c r="Y4" s="199">
        <v>1</v>
      </c>
      <c r="Z4" s="199">
        <v>1</v>
      </c>
      <c r="AA4" s="199">
        <v>1</v>
      </c>
      <c r="AB4" s="199">
        <v>1</v>
      </c>
      <c r="AC4" s="199"/>
      <c r="AD4" s="199">
        <v>1</v>
      </c>
      <c r="AE4" s="199">
        <v>99</v>
      </c>
      <c r="AK4" s="1" t="s">
        <v>100</v>
      </c>
      <c r="AL4" s="8">
        <v>1</v>
      </c>
      <c r="AM4" s="9">
        <v>2</v>
      </c>
      <c r="AN4" s="9">
        <v>3</v>
      </c>
      <c r="AO4" s="9">
        <v>4</v>
      </c>
      <c r="AP4" s="9"/>
      <c r="AQ4" s="9">
        <v>5</v>
      </c>
      <c r="AR4" s="9">
        <v>6</v>
      </c>
      <c r="AS4" s="9">
        <v>7</v>
      </c>
      <c r="AT4" s="9">
        <v>8</v>
      </c>
      <c r="AU4" s="9">
        <v>9</v>
      </c>
      <c r="AV4" s="10">
        <v>10</v>
      </c>
    </row>
    <row r="5" spans="2:63" ht="378" hidden="1" outlineLevel="1" x14ac:dyDescent="0.25">
      <c r="F5" s="200"/>
      <c r="G5" s="338" t="str">
        <f t="shared" ref="G5:M5" si="0">G29</f>
        <v>המוסד עומד בתנאי סף כלליים</v>
      </c>
      <c r="H5" s="338" t="str">
        <f t="shared" si="0"/>
        <v xml:space="preserve">כל האמנים בני  15 ומעלה </v>
      </c>
      <c r="I5" s="338" t="str">
        <f t="shared" si="0"/>
        <v>הפעילות אינה במסגרת קונסרבטוריון נתמך/מתוקצב</v>
      </c>
      <c r="J5" s="338" t="str">
        <f t="shared" si="0"/>
        <v>הפעילות השוטפת נשוא הבקשה נעשית ברובה בפריפריה או לפחות 50% מהמשתתפים בפעילות השוטפת ממגזר ייחודי</v>
      </c>
      <c r="K5" s="338" t="str">
        <f t="shared" si="0"/>
        <v>פעילות המוסד הינה ברמה אמנותית נאותה</v>
      </c>
      <c r="L5" s="338" t="str">
        <f t="shared" si="0"/>
        <v>מגיש הבקשה הינו רשות מקומית</v>
      </c>
      <c r="M5" s="338" t="str">
        <f t="shared" si="0"/>
        <v>לרשות מקומית: ברשות פועלת מחלקה לתרבות ואמנות בראשה מנהל בחצי משרה לפחות</v>
      </c>
      <c r="N5" s="338" t="str">
        <f>N29</f>
        <v>לרשות מקומית: הרשות תחתום על כתב התחייבות לפי הוראות התכ"ם 6.2 בדבר תמיכה בגופים אחרים</v>
      </c>
      <c r="O5" s="338"/>
      <c r="P5" s="338" t="str">
        <f t="shared" ref="P5:X5" si="1">P29</f>
        <v>המוסד מקיים פעילות תרבות מיוחדת בתחום המחול, המוסיקה או התיאטרון השונה באופייה מהפעילות של תחום אמנויות הבמה</v>
      </c>
      <c r="Q5" s="338" t="str">
        <f t="shared" si="1"/>
        <v>הפעילות בעדה מבוקשת התמיכה מיועדת, על פי אופייה וטיבה, להיות בהיקף כלל ארצי</v>
      </c>
      <c r="R5" s="338" t="str">
        <f>R29</f>
        <v>50% מהמשתתפים בפעילות לפחות הם מקרב הפריפריה או שהתחרות או הכנס מושא הבקשה לתמיכה מתקיימים בפריפריה</v>
      </c>
      <c r="S5" s="338">
        <f t="shared" si="1"/>
        <v>0</v>
      </c>
      <c r="T5" s="338" t="str">
        <f t="shared" si="1"/>
        <v>הפעילות כוללת הפקה של מופע שמשכו 30 דקות לפחות המוצג או מושמע בפני קהל</v>
      </c>
      <c r="U5" s="338" t="str">
        <f t="shared" si="1"/>
        <v>לפעילות וותק של שנתיים לפחות, נכון למועד הגשת הבקשה לתמיכה</v>
      </c>
      <c r="V5" s="338" t="str">
        <f t="shared" si="1"/>
        <v>מספר המשתתפים בפעילות, לרבות במופע, הנוטלים חלק בפעילות</v>
      </c>
      <c r="W5" s="339" t="str">
        <f t="shared" si="1"/>
        <v>מחזור הפעילות בשנת 2022</v>
      </c>
      <c r="X5" s="338" t="str">
        <f t="shared" si="1"/>
        <v>המוסד עומד בדרישות הנוהל, ובכלל זה יעמיד עצמו לביקורת המשרד בהתאם לדינים החלים עליו, להוראות הנוהל ולהחלטות הממשלה</v>
      </c>
      <c r="Y5" s="340" t="str">
        <f>Y29</f>
        <v>מטרות המוסד כמפורט במסמכי היסוד שלו ואופן פעולתו עולים בקנה אחד עם מטרות התמיכה המפורטות במבחנים</v>
      </c>
      <c r="Z5" s="229" t="str">
        <f>Z29</f>
        <v>המוסד משתמש בכספי התמיכה רק למטרות שלשמן ניתנו</v>
      </c>
      <c r="AA5" s="229"/>
      <c r="AB5" s="229"/>
      <c r="AC5" s="229"/>
      <c r="AD5" s="229"/>
      <c r="AE5" s="229" t="str">
        <f>AE29</f>
        <v>מעבר תנאי סף-אישור מיוחד</v>
      </c>
    </row>
    <row r="6" spans="2:63" ht="16.5" hidden="1" outlineLevel="1" thickBot="1" x14ac:dyDescent="0.3">
      <c r="F6" s="30" t="s">
        <v>101</v>
      </c>
      <c r="G6" s="201">
        <v>1</v>
      </c>
      <c r="H6" s="201">
        <v>1</v>
      </c>
      <c r="I6" s="201">
        <v>1</v>
      </c>
      <c r="J6" s="201">
        <v>1</v>
      </c>
      <c r="K6" s="201">
        <v>1</v>
      </c>
      <c r="L6" s="201"/>
      <c r="M6" s="201"/>
      <c r="N6" s="201"/>
      <c r="O6" s="201">
        <v>1</v>
      </c>
      <c r="P6" s="201">
        <v>1</v>
      </c>
      <c r="Q6" s="201">
        <v>1</v>
      </c>
      <c r="R6" s="201">
        <v>1</v>
      </c>
      <c r="S6" s="201"/>
      <c r="T6" s="201">
        <v>1</v>
      </c>
      <c r="U6" s="201">
        <v>1</v>
      </c>
      <c r="V6" s="201">
        <f>'פרמטרים לקריטריונים'!C94</f>
        <v>80</v>
      </c>
      <c r="W6" s="268">
        <v>100000</v>
      </c>
      <c r="X6" s="202">
        <v>1</v>
      </c>
      <c r="Y6" s="202">
        <v>1</v>
      </c>
      <c r="Z6" s="202">
        <v>1</v>
      </c>
      <c r="AA6" s="202">
        <v>1</v>
      </c>
      <c r="AB6" s="202">
        <v>1</v>
      </c>
      <c r="AC6" s="202"/>
      <c r="AD6" s="202">
        <v>1</v>
      </c>
      <c r="AE6" s="202"/>
    </row>
    <row r="7" spans="2:63" hidden="1" outlineLevel="1" x14ac:dyDescent="0.25">
      <c r="F7" s="196"/>
      <c r="G7" s="196" t="s">
        <v>102</v>
      </c>
      <c r="H7" s="15" t="s">
        <v>103</v>
      </c>
      <c r="I7" s="15" t="s">
        <v>104</v>
      </c>
      <c r="J7" s="15" t="s">
        <v>105</v>
      </c>
      <c r="K7" s="15" t="s">
        <v>106</v>
      </c>
      <c r="L7" s="15" t="s">
        <v>107</v>
      </c>
      <c r="M7" s="15" t="s">
        <v>108</v>
      </c>
      <c r="N7" s="15" t="s">
        <v>109</v>
      </c>
      <c r="O7" s="15"/>
      <c r="P7" s="15" t="s">
        <v>110</v>
      </c>
      <c r="Q7" s="15" t="s">
        <v>111</v>
      </c>
      <c r="R7" s="15" t="s">
        <v>112</v>
      </c>
      <c r="S7" s="15"/>
      <c r="T7" s="15" t="s">
        <v>113</v>
      </c>
      <c r="U7" s="15" t="s">
        <v>114</v>
      </c>
      <c r="V7" s="15" t="s">
        <v>115</v>
      </c>
      <c r="W7" s="15" t="s">
        <v>116</v>
      </c>
      <c r="X7" s="15" t="s">
        <v>117</v>
      </c>
      <c r="Y7" s="1" t="s">
        <v>118</v>
      </c>
      <c r="Z7" s="1" t="s">
        <v>119</v>
      </c>
      <c r="AA7" s="1" t="s">
        <v>120</v>
      </c>
      <c r="AB7" s="1" t="s">
        <v>121</v>
      </c>
      <c r="AD7" s="1" t="s">
        <v>122</v>
      </c>
    </row>
    <row r="8" spans="2:63" hidden="1" outlineLevel="1" x14ac:dyDescent="0.25"/>
    <row r="9" spans="2:63" hidden="1" outlineLevel="1" x14ac:dyDescent="0.25"/>
    <row r="10" spans="2:63" hidden="1" outlineLevel="1" x14ac:dyDescent="0.25"/>
    <row r="11" spans="2:63" hidden="1" outlineLevel="1" x14ac:dyDescent="0.25"/>
    <row r="12" spans="2:63" hidden="1" outlineLevel="1" x14ac:dyDescent="0.25"/>
    <row r="13" spans="2:63" hidden="1" outlineLevel="1" x14ac:dyDescent="0.25"/>
    <row r="14" spans="2:63" hidden="1" outlineLevel="1" x14ac:dyDescent="0.25"/>
    <row r="15" spans="2:63" hidden="1" outlineLevel="1" x14ac:dyDescent="0.25"/>
    <row r="16" spans="2:63" hidden="1" outlineLevel="1" x14ac:dyDescent="0.25"/>
    <row r="17" spans="1:74" hidden="1" outlineLevel="1" x14ac:dyDescent="0.25"/>
    <row r="18" spans="1:74" hidden="1" outlineLevel="1" x14ac:dyDescent="0.25"/>
    <row r="19" spans="1:74" hidden="1" outlineLevel="1" x14ac:dyDescent="0.25"/>
    <row r="20" spans="1:74" ht="16.5" outlineLevel="1" thickBot="1" x14ac:dyDescent="0.3"/>
    <row r="21" spans="1:74" ht="16.5" hidden="1" thickBot="1" x14ac:dyDescent="0.3"/>
    <row r="22" spans="1:74" ht="16.5" hidden="1" thickBot="1" x14ac:dyDescent="0.3"/>
    <row r="23" spans="1:74" ht="16.5" hidden="1" thickBot="1" x14ac:dyDescent="0.3"/>
    <row r="24" spans="1:74" ht="16.5" hidden="1" thickBot="1" x14ac:dyDescent="0.3">
      <c r="B24" s="15" t="s">
        <v>64</v>
      </c>
      <c r="H24" s="14">
        <f t="shared" ref="H24:AF24" si="2">SUM(H30:H130)</f>
        <v>4</v>
      </c>
      <c r="I24" s="14">
        <f t="shared" si="2"/>
        <v>4</v>
      </c>
      <c r="J24" s="14">
        <f t="shared" si="2"/>
        <v>4</v>
      </c>
      <c r="K24" s="14">
        <f t="shared" si="2"/>
        <v>4</v>
      </c>
      <c r="L24" s="14"/>
      <c r="M24" s="14">
        <f t="shared" si="2"/>
        <v>0</v>
      </c>
      <c r="N24" s="14">
        <f>SUM(N30:N130)</f>
        <v>0</v>
      </c>
      <c r="O24" s="14"/>
      <c r="P24" s="14">
        <f t="shared" si="2"/>
        <v>4</v>
      </c>
      <c r="Q24" s="14">
        <f t="shared" si="2"/>
        <v>4</v>
      </c>
      <c r="R24" s="14">
        <f t="shared" si="2"/>
        <v>4</v>
      </c>
      <c r="S24" s="14">
        <f t="shared" si="2"/>
        <v>0</v>
      </c>
      <c r="T24" s="14">
        <f t="shared" si="2"/>
        <v>4</v>
      </c>
      <c r="U24" s="14">
        <f t="shared" si="2"/>
        <v>4</v>
      </c>
      <c r="V24" s="14">
        <f t="shared" si="2"/>
        <v>2815</v>
      </c>
      <c r="W24" s="14">
        <f t="shared" si="2"/>
        <v>2719940</v>
      </c>
      <c r="X24" s="14">
        <f t="shared" si="2"/>
        <v>4</v>
      </c>
      <c r="Y24" s="14">
        <f t="shared" si="2"/>
        <v>4</v>
      </c>
      <c r="Z24" s="14">
        <f t="shared" si="2"/>
        <v>4</v>
      </c>
      <c r="AA24" s="14"/>
      <c r="AB24" s="14"/>
      <c r="AC24" s="14"/>
      <c r="AD24" s="14"/>
      <c r="AE24" s="14">
        <f t="shared" si="2"/>
        <v>0</v>
      </c>
      <c r="AF24" s="14">
        <f t="shared" si="2"/>
        <v>4</v>
      </c>
    </row>
    <row r="25" spans="1:74" ht="16.5" hidden="1" thickBot="1" x14ac:dyDescent="0.3">
      <c r="B25" s="1" t="s">
        <v>123</v>
      </c>
      <c r="H25" s="1">
        <f>IF(H30="",1,IF(IFERROR(HLOOKUP(H30,$AK$1:$BK$2,1,0),0)=0,0,1))</f>
        <v>1</v>
      </c>
      <c r="I25" s="1">
        <f>IF(I30="",1,IF(IFERROR(HLOOKUP(I30,$AK$1:$BK$2,1,0),0)=0,0,1))</f>
        <v>1</v>
      </c>
      <c r="J25" s="1">
        <f>IF(J30="",1,IF(IFERROR(HLOOKUP(J30,$AK$1:$BK$2,1,0),0)=0,0,1))</f>
        <v>1</v>
      </c>
      <c r="K25" s="1">
        <f>IF(K30="",1,IF(IFERROR(HLOOKUP(K30,$AK$1:$BK$2,1,0),0)=0,0,1))</f>
        <v>1</v>
      </c>
      <c r="M25" s="1">
        <f>IF(M30="",1,IF(IFERROR(HLOOKUP(M30,$AK$1:$BK$2,1,0),0)=0,0,1))</f>
        <v>1</v>
      </c>
      <c r="N25" s="1">
        <f>IF(N30="",1,IF(IFERROR(HLOOKUP(N30,$AK$1:$BK$2,1,0),0)=0,0,1))</f>
        <v>1</v>
      </c>
      <c r="P25" s="1">
        <f t="shared" ref="P25:Z25" si="3">IF(P30="",1,IF(IFERROR(HLOOKUP(P30,$AK$1:$BK$2,1,0),0)=0,0,1))</f>
        <v>1</v>
      </c>
      <c r="Q25" s="1">
        <f t="shared" si="3"/>
        <v>1</v>
      </c>
      <c r="R25" s="1">
        <f t="shared" si="3"/>
        <v>1</v>
      </c>
      <c r="S25" s="1">
        <f t="shared" si="3"/>
        <v>1</v>
      </c>
      <c r="T25" s="1">
        <f t="shared" si="3"/>
        <v>1</v>
      </c>
      <c r="U25" s="1">
        <f t="shared" si="3"/>
        <v>1</v>
      </c>
      <c r="V25" s="1">
        <f t="shared" si="3"/>
        <v>1</v>
      </c>
      <c r="W25" s="1">
        <f t="shared" si="3"/>
        <v>1</v>
      </c>
      <c r="X25" s="1">
        <f t="shared" si="3"/>
        <v>1</v>
      </c>
      <c r="Y25" s="1">
        <f t="shared" si="3"/>
        <v>1</v>
      </c>
      <c r="Z25" s="1">
        <f t="shared" si="3"/>
        <v>1</v>
      </c>
      <c r="AE25" s="1">
        <f>IF(AE30="",1,IF(IFERROR(HLOOKUP(AE30,$AK$1:$BK$2,1,0),0)=0,0,1))</f>
        <v>1</v>
      </c>
      <c r="AF25" s="1">
        <f>IF(AF30="",1,IF(IFERROR(HLOOKUP(AF30,$AK$1:$BK$2,1,0),0)=0,0,1))</f>
        <v>1</v>
      </c>
    </row>
    <row r="26" spans="1:74" ht="16.5" hidden="1" thickBot="1" x14ac:dyDescent="0.3">
      <c r="B26" s="1" t="s">
        <v>124</v>
      </c>
      <c r="F26" s="14">
        <f>$A$29-COUNTBLANK(F31:F130)</f>
        <v>4</v>
      </c>
      <c r="G26" s="14"/>
      <c r="H26" s="14">
        <f t="shared" ref="H26:AF26" si="4">$A$29-COUNTBLANK(H31:H130)</f>
        <v>4</v>
      </c>
      <c r="I26" s="14">
        <f t="shared" si="4"/>
        <v>4</v>
      </c>
      <c r="J26" s="14">
        <f t="shared" si="4"/>
        <v>4</v>
      </c>
      <c r="K26" s="14">
        <f t="shared" si="4"/>
        <v>4</v>
      </c>
      <c r="L26" s="14"/>
      <c r="M26" s="14">
        <f t="shared" si="4"/>
        <v>4</v>
      </c>
      <c r="N26" s="14">
        <f>$A$29-COUNTBLANK(N31:N130)</f>
        <v>4</v>
      </c>
      <c r="O26" s="14"/>
      <c r="P26" s="14">
        <f t="shared" si="4"/>
        <v>4</v>
      </c>
      <c r="Q26" s="14">
        <f t="shared" si="4"/>
        <v>4</v>
      </c>
      <c r="R26" s="14">
        <f t="shared" si="4"/>
        <v>4</v>
      </c>
      <c r="S26" s="14">
        <f t="shared" si="4"/>
        <v>0</v>
      </c>
      <c r="T26" s="14">
        <f t="shared" si="4"/>
        <v>4</v>
      </c>
      <c r="U26" s="14">
        <f t="shared" si="4"/>
        <v>4</v>
      </c>
      <c r="V26" s="14">
        <f t="shared" si="4"/>
        <v>4</v>
      </c>
      <c r="W26" s="14">
        <f t="shared" si="4"/>
        <v>4</v>
      </c>
      <c r="X26" s="14">
        <f t="shared" si="4"/>
        <v>4</v>
      </c>
      <c r="Y26" s="14">
        <f t="shared" si="4"/>
        <v>4</v>
      </c>
      <c r="Z26" s="14">
        <f t="shared" si="4"/>
        <v>4</v>
      </c>
      <c r="AA26" s="14"/>
      <c r="AB26" s="14"/>
      <c r="AC26" s="14"/>
      <c r="AD26" s="14"/>
      <c r="AE26" s="14">
        <f t="shared" si="4"/>
        <v>0</v>
      </c>
      <c r="AF26" s="14">
        <f t="shared" si="4"/>
        <v>4</v>
      </c>
    </row>
    <row r="27" spans="1:74" ht="16.5" hidden="1" thickBot="1" x14ac:dyDescent="0.3">
      <c r="B27" s="15" t="s">
        <v>125</v>
      </c>
      <c r="C27" s="15"/>
      <c r="D27" s="15"/>
      <c r="E27" s="15"/>
      <c r="F27" s="15"/>
      <c r="G27" s="15"/>
      <c r="H27" s="14">
        <f t="shared" ref="H27:AG27" si="5">AVERAGE(H31:H130)</f>
        <v>1</v>
      </c>
      <c r="I27" s="14">
        <f t="shared" si="5"/>
        <v>1</v>
      </c>
      <c r="J27" s="14">
        <f t="shared" si="5"/>
        <v>1</v>
      </c>
      <c r="K27" s="14">
        <f t="shared" si="5"/>
        <v>1</v>
      </c>
      <c r="L27" s="14"/>
      <c r="M27" s="14">
        <f t="shared" si="5"/>
        <v>0</v>
      </c>
      <c r="N27" s="14">
        <f>AVERAGE(N31:N130)</f>
        <v>0</v>
      </c>
      <c r="O27" s="14"/>
      <c r="P27" s="14">
        <f t="shared" si="5"/>
        <v>1</v>
      </c>
      <c r="Q27" s="14">
        <f t="shared" si="5"/>
        <v>1</v>
      </c>
      <c r="R27" s="14">
        <f t="shared" si="5"/>
        <v>1</v>
      </c>
      <c r="S27" s="14" t="e">
        <f t="shared" si="5"/>
        <v>#DIV/0!</v>
      </c>
      <c r="T27" s="14">
        <f t="shared" si="5"/>
        <v>1</v>
      </c>
      <c r="U27" s="14">
        <f t="shared" si="5"/>
        <v>1</v>
      </c>
      <c r="V27" s="14">
        <f t="shared" si="5"/>
        <v>703.75</v>
      </c>
      <c r="W27" s="14">
        <f t="shared" si="5"/>
        <v>679985</v>
      </c>
      <c r="X27" s="14">
        <f t="shared" si="5"/>
        <v>1</v>
      </c>
      <c r="Y27" s="14">
        <f t="shared" si="5"/>
        <v>1</v>
      </c>
      <c r="Z27" s="14">
        <f t="shared" si="5"/>
        <v>1</v>
      </c>
      <c r="AA27" s="14"/>
      <c r="AB27" s="14"/>
      <c r="AC27" s="14"/>
      <c r="AD27" s="14"/>
      <c r="AE27" s="14" t="e">
        <f t="shared" si="5"/>
        <v>#DIV/0!</v>
      </c>
      <c r="AF27" s="14">
        <f t="shared" si="5"/>
        <v>1</v>
      </c>
      <c r="AG27" s="14" t="e">
        <f t="shared" si="5"/>
        <v>#DIV/0!</v>
      </c>
    </row>
    <row r="28" spans="1:74" ht="16.5" hidden="1" thickBot="1" x14ac:dyDescent="0.3">
      <c r="B28" s="15"/>
      <c r="C28" s="15"/>
      <c r="D28" s="15"/>
      <c r="E28" s="15"/>
      <c r="F28" s="15"/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H28" s="14">
        <f>IF(SUM(AH31:AH130)=COUNT(AH31:AH130),1,0)</f>
        <v>0</v>
      </c>
    </row>
    <row r="29" spans="1:74" ht="131.44999999999999" customHeight="1" x14ac:dyDescent="0.25">
      <c r="A29" s="16">
        <v>100</v>
      </c>
      <c r="B29" s="438" t="s">
        <v>126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195" t="s">
        <v>131</v>
      </c>
      <c r="H29" s="264" t="s">
        <v>132</v>
      </c>
      <c r="I29" s="195" t="s">
        <v>133</v>
      </c>
      <c r="J29" s="195" t="s">
        <v>134</v>
      </c>
      <c r="K29" s="195" t="s">
        <v>135</v>
      </c>
      <c r="L29" s="195" t="s">
        <v>136</v>
      </c>
      <c r="M29" s="242" t="s">
        <v>137</v>
      </c>
      <c r="N29" s="195" t="s">
        <v>138</v>
      </c>
      <c r="O29" s="434" t="s">
        <v>139</v>
      </c>
      <c r="P29" s="195" t="s">
        <v>140</v>
      </c>
      <c r="Q29" s="195" t="s">
        <v>141</v>
      </c>
      <c r="R29" s="303" t="s">
        <v>142</v>
      </c>
      <c r="S29" s="195"/>
      <c r="T29" s="195" t="s">
        <v>143</v>
      </c>
      <c r="U29" s="195" t="s">
        <v>144</v>
      </c>
      <c r="V29" s="306" t="s">
        <v>145</v>
      </c>
      <c r="W29" s="195" t="str">
        <f>"מחזור הפעילות בשנת "&amp;YEAR('פרמטרים לקריטריונים'!C13)</f>
        <v>מחזור הפעילות בשנת 2022</v>
      </c>
      <c r="X29" s="195" t="s">
        <v>146</v>
      </c>
      <c r="Y29" s="195" t="s">
        <v>147</v>
      </c>
      <c r="Z29" s="195" t="s">
        <v>148</v>
      </c>
      <c r="AA29" s="195" t="s">
        <v>149</v>
      </c>
      <c r="AB29" s="195" t="s">
        <v>150</v>
      </c>
      <c r="AC29" s="195" t="s">
        <v>151</v>
      </c>
      <c r="AD29" s="195" t="s">
        <v>347</v>
      </c>
      <c r="AE29" s="254" t="s">
        <v>152</v>
      </c>
      <c r="AF29" s="434" t="s">
        <v>153</v>
      </c>
      <c r="AG29" s="175" t="s">
        <v>154</v>
      </c>
      <c r="AH29" s="19" t="s">
        <v>155</v>
      </c>
      <c r="AK29" s="1" t="str">
        <f t="shared" ref="AK29:AR29" si="6">"בקרת "&amp;G29</f>
        <v>בקרת המוסד עומד בתנאי סף כלליים</v>
      </c>
      <c r="AL29" s="1" t="str">
        <f t="shared" si="6"/>
        <v xml:space="preserve">בקרת כל האמנים בני  15 ומעלה </v>
      </c>
      <c r="AM29" s="1" t="str">
        <f t="shared" si="6"/>
        <v>בקרת הפעילות אינה במסגרת קונסרבטוריון נתמך/מתוקצב</v>
      </c>
      <c r="AN29" s="1" t="str">
        <f t="shared" si="6"/>
        <v>בקרת הפעילות השוטפת נשוא הבקשה נעשית ברובה בפריפריה או לפחות 50% מהמשתתפים בפעילות השוטפת ממגזר ייחודי</v>
      </c>
      <c r="AO29" s="1" t="str">
        <f t="shared" si="6"/>
        <v>בקרת פעילות המוסד הינה ברמה אמנותית נאותה</v>
      </c>
      <c r="AP29" s="1" t="str">
        <f t="shared" si="6"/>
        <v>בקרת מגיש הבקשה הינו רשות מקומית</v>
      </c>
      <c r="AQ29" s="1" t="str">
        <f t="shared" si="6"/>
        <v>בקרת לרשות מקומית: ברשות פועלת מחלקה לתרבות ואמנות בראשה מנהל בחצי משרה לפחות</v>
      </c>
      <c r="AR29" s="1" t="str">
        <f t="shared" si="6"/>
        <v>בקרת לרשות מקומית: הרשות תחתום על כתב התחייבות לפי הוראות התכ"ם 6.2 בדבר תמיכה בגופים אחרים</v>
      </c>
      <c r="AS29" s="1" t="str">
        <f t="shared" ref="AS29:BJ29" si="7">"בקרת "&amp;P29</f>
        <v>בקרת המוסד מקיים פעילות תרבות מיוחדת בתחום המחול, המוסיקה או התיאטרון השונה באופייה מהפעילות של תחום אמנויות הבמה</v>
      </c>
      <c r="AT29" s="1" t="str">
        <f t="shared" si="7"/>
        <v>בקרת הפעילות בעדה מבוקשת התמיכה מיועדת, על פי אופייה וטיבה, להיות בהיקף כלל ארצי</v>
      </c>
      <c r="AU29" s="1" t="str">
        <f t="shared" si="7"/>
        <v>בקרת 50% מהמשתתפים בפעילות לפחות הם מקרב הפריפריה או שהתחרות או הכנס מושא הבקשה לתמיכה מתקיימים בפריפריה</v>
      </c>
      <c r="AV29" s="1" t="str">
        <f t="shared" si="7"/>
        <v xml:space="preserve">בקרת </v>
      </c>
      <c r="AW29" s="1" t="str">
        <f t="shared" si="7"/>
        <v>בקרת הפעילות כוללת הפקה של מופע שמשכו 30 דקות לפחות המוצג או מושמע בפני קהל</v>
      </c>
      <c r="AX29" s="1" t="str">
        <f t="shared" si="7"/>
        <v>בקרת לפעילות וותק של שנתיים לפחות, נכון למועד הגשת הבקשה לתמיכה</v>
      </c>
      <c r="AY29" s="1" t="str">
        <f t="shared" si="7"/>
        <v>בקרת מספר המשתתפים בפעילות, לרבות במופע, הנוטלים חלק בפעילות</v>
      </c>
      <c r="AZ29" s="1" t="str">
        <f t="shared" si="7"/>
        <v>בקרת מחזור הפעילות בשנת 2022</v>
      </c>
      <c r="BA29" s="1" t="str">
        <f t="shared" si="7"/>
        <v>בקרת המוסד עומד בדרישות הנוהל, ובכלל זה יעמיד עצמו לביקורת המשרד בהתאם לדינים החלים עליו, להוראות הנוהל ולהחלטות הממשלה</v>
      </c>
      <c r="BB29" s="1" t="str">
        <f t="shared" si="7"/>
        <v>בקרת מטרות המוסד כמפורט במסמכי היסוד שלו ואופן פעולתו עולים בקנה אחד עם מטרות התמיכה המפורטות במבחנים</v>
      </c>
      <c r="BC29" s="1" t="str">
        <f t="shared" si="7"/>
        <v>בקרת המוסד משתמש בכספי התמיכה רק למטרות שלשמן ניתנו</v>
      </c>
      <c r="BD29" s="1" t="str">
        <f t="shared" si="7"/>
        <v>בקרת המוסד מציין בפרסומיו כי הפעילות הנתמכת מבוצעת בתמיכת המשרד</v>
      </c>
      <c r="BE29" s="1" t="str">
        <f t="shared" si="7"/>
        <v>בקרת המוסד מקיים את הוראות החוק הרלבנטיות לפעילותו, מקפיד על כללי ניהול תקין ושומר על שקיפות מלאה באורחות התנהלותו באופן ההולם את מטרותיו הציבוריות</v>
      </c>
      <c r="BF29" s="1" t="str">
        <f t="shared" si="7"/>
        <v>בקרת המוסד פועל ביעילות ובתקורה מינימאלית, שמאפשרת את פעילותו התקינה והראויה, לרבות בהתאם לנוהל ובהתאם להוראות החשב הכללי במשרד האוצר לעניין הוצאות הנהלה וכלליות</v>
      </c>
      <c r="BG29" s="1" t="str">
        <f t="shared" si="7"/>
        <v>בקרת 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v>
      </c>
      <c r="BH29" s="1" t="str">
        <f t="shared" si="7"/>
        <v>בקרת מעבר תנאי סף-אישור מיוחד</v>
      </c>
      <c r="BI29" s="1" t="str">
        <f t="shared" si="7"/>
        <v>בקרת מעבר תנאי סף</v>
      </c>
      <c r="BJ29" s="1" t="str">
        <f t="shared" si="7"/>
        <v>בקרת הערות</v>
      </c>
      <c r="BM29" s="1" t="s">
        <v>100</v>
      </c>
    </row>
    <row r="30" spans="1:74" ht="39.75" customHeight="1" thickBot="1" x14ac:dyDescent="0.3">
      <c r="A30" s="20"/>
      <c r="B30" s="439"/>
      <c r="C30" s="435"/>
      <c r="D30" s="435"/>
      <c r="E30" s="441"/>
      <c r="F30" s="441"/>
      <c r="G30" s="185" t="s">
        <v>89</v>
      </c>
      <c r="H30" s="185" t="s">
        <v>89</v>
      </c>
      <c r="I30" s="185" t="s">
        <v>89</v>
      </c>
      <c r="J30" s="185" t="s">
        <v>89</v>
      </c>
      <c r="K30" s="185" t="s">
        <v>89</v>
      </c>
      <c r="L30" s="185" t="s">
        <v>89</v>
      </c>
      <c r="M30" s="185" t="s">
        <v>89</v>
      </c>
      <c r="N30" s="185" t="s">
        <v>89</v>
      </c>
      <c r="O30" s="435"/>
      <c r="P30" s="185" t="s">
        <v>89</v>
      </c>
      <c r="Q30" s="185" t="s">
        <v>89</v>
      </c>
      <c r="R30" s="185" t="s">
        <v>89</v>
      </c>
      <c r="S30" s="185"/>
      <c r="T30" s="185" t="s">
        <v>89</v>
      </c>
      <c r="U30" s="185" t="s">
        <v>89</v>
      </c>
      <c r="V30" s="185" t="s">
        <v>93</v>
      </c>
      <c r="W30" s="185" t="s">
        <v>93</v>
      </c>
      <c r="X30" s="185" t="s">
        <v>89</v>
      </c>
      <c r="Y30" s="185" t="s">
        <v>89</v>
      </c>
      <c r="Z30" s="185" t="s">
        <v>89</v>
      </c>
      <c r="AA30" s="185" t="s">
        <v>89</v>
      </c>
      <c r="AB30" s="185" t="s">
        <v>89</v>
      </c>
      <c r="AC30" s="185" t="s">
        <v>89</v>
      </c>
      <c r="AD30" s="185" t="s">
        <v>89</v>
      </c>
      <c r="AE30" s="185" t="s">
        <v>89</v>
      </c>
      <c r="AF30" s="435"/>
      <c r="AG30" s="203" t="s">
        <v>96</v>
      </c>
      <c r="AI30" s="1">
        <v>0</v>
      </c>
      <c r="AJ30" s="1">
        <v>1</v>
      </c>
      <c r="AK30" s="1" t="str">
        <f t="shared" ref="AK30:AR30" si="8">G30</f>
        <v>0/1</v>
      </c>
      <c r="AL30" s="1" t="str">
        <f t="shared" si="8"/>
        <v>0/1</v>
      </c>
      <c r="AM30" s="1" t="str">
        <f t="shared" si="8"/>
        <v>0/1</v>
      </c>
      <c r="AN30" s="1" t="str">
        <f t="shared" si="8"/>
        <v>0/1</v>
      </c>
      <c r="AO30" s="1" t="str">
        <f t="shared" si="8"/>
        <v>0/1</v>
      </c>
      <c r="AP30" s="1" t="str">
        <f t="shared" si="8"/>
        <v>0/1</v>
      </c>
      <c r="AQ30" s="1" t="str">
        <f t="shared" si="8"/>
        <v>0/1</v>
      </c>
      <c r="AR30" s="1" t="str">
        <f t="shared" si="8"/>
        <v>0/1</v>
      </c>
      <c r="AS30" s="1" t="str">
        <f t="shared" ref="AS30:BK30" si="9">P30</f>
        <v>0/1</v>
      </c>
      <c r="AT30" s="1" t="str">
        <f t="shared" si="9"/>
        <v>0/1</v>
      </c>
      <c r="AU30" s="1" t="str">
        <f t="shared" si="9"/>
        <v>0/1</v>
      </c>
      <c r="AV30" s="1">
        <f t="shared" si="9"/>
        <v>0</v>
      </c>
      <c r="AW30" s="1" t="str">
        <f t="shared" si="9"/>
        <v>0/1</v>
      </c>
      <c r="AX30" s="1" t="str">
        <f t="shared" si="9"/>
        <v>0/1</v>
      </c>
      <c r="AY30" s="1" t="str">
        <f t="shared" si="9"/>
        <v>מספר שלם שאינו שלילי</v>
      </c>
      <c r="AZ30" s="1" t="str">
        <f t="shared" si="9"/>
        <v>מספר שלם שאינו שלילי</v>
      </c>
      <c r="BA30" s="1" t="str">
        <f t="shared" si="9"/>
        <v>0/1</v>
      </c>
      <c r="BB30" s="1" t="str">
        <f t="shared" si="9"/>
        <v>0/1</v>
      </c>
      <c r="BC30" s="1" t="str">
        <f t="shared" si="9"/>
        <v>0/1</v>
      </c>
      <c r="BD30" s="1" t="str">
        <f t="shared" si="9"/>
        <v>0/1</v>
      </c>
      <c r="BE30" s="1" t="str">
        <f t="shared" si="9"/>
        <v>0/1</v>
      </c>
      <c r="BF30" s="1" t="str">
        <f t="shared" si="9"/>
        <v>0/1</v>
      </c>
      <c r="BG30" s="1" t="str">
        <f t="shared" si="9"/>
        <v>0/1</v>
      </c>
      <c r="BH30" s="1" t="str">
        <f t="shared" si="9"/>
        <v>0/1</v>
      </c>
      <c r="BI30" s="1">
        <f t="shared" si="9"/>
        <v>0</v>
      </c>
      <c r="BJ30" s="1" t="str">
        <f t="shared" si="9"/>
        <v>טקסט</v>
      </c>
      <c r="BK30" s="1">
        <f t="shared" si="9"/>
        <v>0</v>
      </c>
      <c r="BM30" s="1">
        <f>AL4</f>
        <v>1</v>
      </c>
      <c r="BN30" s="1">
        <f>AM4</f>
        <v>2</v>
      </c>
      <c r="BO30" s="1">
        <f>AN4</f>
        <v>3</v>
      </c>
      <c r="BP30" s="1">
        <f>AO4</f>
        <v>4</v>
      </c>
      <c r="BQ30" s="1">
        <f t="shared" ref="BQ30:BV30" si="10">AQ4</f>
        <v>5</v>
      </c>
      <c r="BR30" s="1">
        <f t="shared" si="10"/>
        <v>6</v>
      </c>
      <c r="BS30" s="1">
        <f t="shared" si="10"/>
        <v>7</v>
      </c>
      <c r="BT30" s="1">
        <f t="shared" si="10"/>
        <v>8</v>
      </c>
      <c r="BU30" s="1">
        <f t="shared" si="10"/>
        <v>9</v>
      </c>
      <c r="BV30" s="1">
        <f t="shared" si="10"/>
        <v>10</v>
      </c>
    </row>
    <row r="31" spans="1:74" x14ac:dyDescent="0.25">
      <c r="B31" s="23">
        <f>IF(F31="","",ROW()-30)</f>
        <v>1</v>
      </c>
      <c r="C31" s="299">
        <v>580538015</v>
      </c>
      <c r="D31" s="299">
        <v>1001829429</v>
      </c>
      <c r="E31" s="300" t="s">
        <v>350</v>
      </c>
      <c r="F31" s="301" t="s">
        <v>156</v>
      </c>
      <c r="G31" s="180">
        <v>1</v>
      </c>
      <c r="H31" s="180">
        <v>1</v>
      </c>
      <c r="I31" s="180">
        <v>1</v>
      </c>
      <c r="J31" s="180">
        <v>1</v>
      </c>
      <c r="K31" s="180">
        <v>1</v>
      </c>
      <c r="L31" s="180">
        <v>0</v>
      </c>
      <c r="M31" s="180">
        <v>0</v>
      </c>
      <c r="N31" s="180">
        <v>0</v>
      </c>
      <c r="O31" s="398">
        <f>IF(D31="","",IF(L31="",$AI$1,IF(OR(SUM(L31:N31)=3,L31=0),1,0)))</f>
        <v>1</v>
      </c>
      <c r="P31" s="180">
        <v>1</v>
      </c>
      <c r="Q31" s="180">
        <v>1</v>
      </c>
      <c r="R31" s="180">
        <v>1</v>
      </c>
      <c r="S31" s="180"/>
      <c r="T31" s="180">
        <v>1</v>
      </c>
      <c r="U31" s="180">
        <v>1</v>
      </c>
      <c r="V31" s="180">
        <v>261</v>
      </c>
      <c r="W31" s="25">
        <v>199400</v>
      </c>
      <c r="X31" s="180">
        <v>1</v>
      </c>
      <c r="Y31" s="180">
        <v>1</v>
      </c>
      <c r="Z31" s="180">
        <v>1</v>
      </c>
      <c r="AA31" s="180">
        <v>1</v>
      </c>
      <c r="AB31" s="180">
        <v>1</v>
      </c>
      <c r="AC31" s="180">
        <v>1</v>
      </c>
      <c r="AD31" s="180">
        <v>1</v>
      </c>
      <c r="AE31" s="23"/>
      <c r="AF31" s="23" cm="1">
        <f t="array" ref="AF31">IF($D31="","",IF(AE31=1,1,IF(AH31&lt;&gt;1,$AI$1,IF(SUMPRODUCT(--(G31:AD31&gt;=$G$6:$AD$6)*($G$6:$AD$6&lt;&gt;"")*($G$4:$AD$4=1))=COUNTIF($G$4:$AD$4,1),1,0))))</f>
        <v>1</v>
      </c>
      <c r="AG31" s="24"/>
      <c r="AH31" s="1">
        <f t="shared" ref="AH31:AH62" si="11">IF(SUM(AK31:BI31)=COUNT(AK31:BI31),1,0)</f>
        <v>1</v>
      </c>
      <c r="AI31" s="1">
        <f>IF($F31="","",AI$30)</f>
        <v>0</v>
      </c>
      <c r="AJ31" s="1">
        <f>IF($F31="","",AJ$30)</f>
        <v>1</v>
      </c>
      <c r="AK31" s="1">
        <f t="shared" ref="AK31:AR31" si="12">IF(G$30="",1,IF(G$4=99,1,IF(G31="",0,IF(G$30=$AL$1,IF(ISNA(MATCH(G31,$AI$30:$AJ$30,0)),0,1),IF(G$30=$AM$1,IF(IFERROR(G31*1,"bad")="bad",0,1),IF(G$30=$AN$1,IF(IFERROR(IF(G31=TRUNC(G31),1,"bad"),"bad")="bad",0,1),IF(G$30=$AO$1,IF(AND(IF(IFERROR(G31*1,"bad")="bad",0,1)=1,G31&gt;=0),1,0),IF(G$30=$AQ$1,IF(AND(IF(IFERROR(IF(G31=TRUNC(G31),1,"bad"),"bad")="bad",0,1)=1,G31&gt;=0),1,0),IF(G$30=$AR$1,IF(AND(IF(IFERROR(G31*1,"bad")="bad",0,1)=1,G31&gt;0),1,0),IF(G$30=$AS$1,IF(AND(IF(IFERROR(IF(G31=TRUNC(G31),1,"bad"),"bad")="bad",0,1)=1,G31&gt;0),1,0),IF(G$30=$AT$1,1,IF(G$30=$AU$1,IF(IFERROR(HLOOKUP(G31,$AL$4:$AV$4,1,0),"bad")="bad",0,1),0))))))))))))</f>
        <v>1</v>
      </c>
      <c r="AL31" s="1">
        <f t="shared" si="12"/>
        <v>1</v>
      </c>
      <c r="AM31" s="1">
        <f t="shared" si="12"/>
        <v>1</v>
      </c>
      <c r="AN31" s="1">
        <f t="shared" si="12"/>
        <v>1</v>
      </c>
      <c r="AO31" s="1">
        <f t="shared" si="12"/>
        <v>1</v>
      </c>
      <c r="AP31" s="1">
        <f t="shared" si="12"/>
        <v>1</v>
      </c>
      <c r="AQ31" s="1">
        <f t="shared" si="12"/>
        <v>1</v>
      </c>
      <c r="AR31" s="1">
        <f t="shared" si="12"/>
        <v>1</v>
      </c>
      <c r="AS31" s="1">
        <f t="shared" ref="AS31:BJ31" si="13">IF(P$30="",1,IF(P$4=99,1,IF(P31="",0,IF(P$30=$AL$1,IF(ISNA(MATCH(P31,$AI$30:$AJ$30,0)),0,1),IF(P$30=$AM$1,IF(IFERROR(P31*1,"bad")="bad",0,1),IF(P$30=$AN$1,IF(IFERROR(IF(P31=TRUNC(P31),1,"bad"),"bad")="bad",0,1),IF(P$30=$AO$1,IF(AND(IF(IFERROR(P31*1,"bad")="bad",0,1)=1,P31&gt;=0),1,0),IF(P$30=$AQ$1,IF(AND(IF(IFERROR(IF(P31=TRUNC(P31),1,"bad"),"bad")="bad",0,1)=1,P31&gt;=0),1,0),IF(P$30=$AR$1,IF(AND(IF(IFERROR(P31*1,"bad")="bad",0,1)=1,P31&gt;0),1,0),IF(P$30=$AS$1,IF(AND(IF(IFERROR(IF(P31=TRUNC(P31),1,"bad"),"bad")="bad",0,1)=1,P31&gt;0),1,0),IF(P$30=$AT$1,1,IF(P$30=$AU$1,IF(IFERROR(HLOOKUP(P31,$AL$4:$AV$4,1,0),"bad")="bad",0,1),0))))))))))))</f>
        <v>1</v>
      </c>
      <c r="AT31" s="1">
        <f t="shared" si="13"/>
        <v>1</v>
      </c>
      <c r="AU31" s="1">
        <f t="shared" si="13"/>
        <v>1</v>
      </c>
      <c r="AV31" s="1">
        <f t="shared" si="13"/>
        <v>1</v>
      </c>
      <c r="AW31" s="1">
        <f t="shared" si="13"/>
        <v>1</v>
      </c>
      <c r="AX31" s="1">
        <f t="shared" si="13"/>
        <v>1</v>
      </c>
      <c r="AY31" s="1">
        <f t="shared" si="13"/>
        <v>1</v>
      </c>
      <c r="AZ31" s="1">
        <f t="shared" si="13"/>
        <v>1</v>
      </c>
      <c r="BA31" s="1">
        <f t="shared" si="13"/>
        <v>1</v>
      </c>
      <c r="BB31" s="1">
        <f t="shared" si="13"/>
        <v>1</v>
      </c>
      <c r="BC31" s="1">
        <f t="shared" si="13"/>
        <v>1</v>
      </c>
      <c r="BD31" s="1">
        <f t="shared" si="13"/>
        <v>1</v>
      </c>
      <c r="BE31" s="1">
        <f t="shared" si="13"/>
        <v>1</v>
      </c>
      <c r="BF31" s="1">
        <f t="shared" si="13"/>
        <v>1</v>
      </c>
      <c r="BG31" s="1">
        <f t="shared" si="13"/>
        <v>1</v>
      </c>
      <c r="BH31" s="1">
        <f t="shared" si="13"/>
        <v>1</v>
      </c>
      <c r="BI31" s="1">
        <f t="shared" si="13"/>
        <v>1</v>
      </c>
      <c r="BJ31" s="1">
        <f t="shared" si="13"/>
        <v>0</v>
      </c>
      <c r="BM31" s="1">
        <f>IF($F31="","",BM$30)</f>
        <v>1</v>
      </c>
      <c r="BN31" s="1">
        <f t="shared" ref="BN31:BV46" si="14">IF($F31="","",BN$30)</f>
        <v>2</v>
      </c>
      <c r="BO31" s="1">
        <f t="shared" si="14"/>
        <v>3</v>
      </c>
      <c r="BP31" s="1">
        <f t="shared" si="14"/>
        <v>4</v>
      </c>
      <c r="BQ31" s="1">
        <f t="shared" si="14"/>
        <v>5</v>
      </c>
      <c r="BR31" s="1">
        <f t="shared" si="14"/>
        <v>6</v>
      </c>
      <c r="BS31" s="1">
        <f t="shared" si="14"/>
        <v>7</v>
      </c>
      <c r="BT31" s="1">
        <f t="shared" si="14"/>
        <v>8</v>
      </c>
      <c r="BU31" s="1">
        <f t="shared" si="14"/>
        <v>9</v>
      </c>
      <c r="BV31" s="1">
        <f t="shared" si="14"/>
        <v>10</v>
      </c>
    </row>
    <row r="32" spans="1:74" x14ac:dyDescent="0.25">
      <c r="B32" s="23">
        <f t="shared" ref="B32:B95" si="15">IF(F32="","",ROW()-30)</f>
        <v>2</v>
      </c>
      <c r="C32" s="299">
        <v>510662190</v>
      </c>
      <c r="D32" s="299">
        <v>1001844093</v>
      </c>
      <c r="E32" s="300" t="s">
        <v>158</v>
      </c>
      <c r="F32" s="301" t="s">
        <v>159</v>
      </c>
      <c r="G32" s="180">
        <v>1</v>
      </c>
      <c r="H32" s="180">
        <v>1</v>
      </c>
      <c r="I32" s="180">
        <v>1</v>
      </c>
      <c r="J32" s="180">
        <v>1</v>
      </c>
      <c r="K32" s="180">
        <v>1</v>
      </c>
      <c r="L32" s="180">
        <v>0</v>
      </c>
      <c r="M32" s="180">
        <v>0</v>
      </c>
      <c r="N32" s="180">
        <v>0</v>
      </c>
      <c r="O32" s="398">
        <f t="shared" ref="O32:O95" si="16">IF(D32="","",IF(L32="",$AI$1,IF(OR(SUM(L32:N32)=3,L32=0),1,0)))</f>
        <v>1</v>
      </c>
      <c r="P32" s="180">
        <v>1</v>
      </c>
      <c r="Q32" s="180">
        <v>1</v>
      </c>
      <c r="R32" s="180">
        <v>1</v>
      </c>
      <c r="S32" s="180"/>
      <c r="T32" s="180">
        <v>1</v>
      </c>
      <c r="U32" s="180">
        <v>1</v>
      </c>
      <c r="V32" s="180">
        <v>221</v>
      </c>
      <c r="W32" s="25">
        <v>231103</v>
      </c>
      <c r="X32" s="180">
        <v>1</v>
      </c>
      <c r="Y32" s="180">
        <v>1</v>
      </c>
      <c r="Z32" s="180">
        <v>1</v>
      </c>
      <c r="AA32" s="180">
        <v>1</v>
      </c>
      <c r="AB32" s="180">
        <v>1</v>
      </c>
      <c r="AC32" s="180">
        <v>1</v>
      </c>
      <c r="AD32" s="180">
        <v>1</v>
      </c>
      <c r="AE32" s="23"/>
      <c r="AF32" s="23" cm="1">
        <f t="array" ref="AF32">IF($D32="","",IF(AE32=1,1,IF(AH32&lt;&gt;1,$AI$1,IF(SUMPRODUCT(--(G32:AD32&gt;=$G$6:$AD$6)*($G$6:$AD$6&lt;&gt;"")*($G$4:$AD$4=1))=COUNTIF($G$4:$AD$4,1),1,0))))</f>
        <v>1</v>
      </c>
      <c r="AG32" s="24"/>
      <c r="AH32" s="1">
        <f t="shared" si="11"/>
        <v>1</v>
      </c>
      <c r="AI32" s="1">
        <f t="shared" ref="AI32:AJ63" si="17">IF($F32="","",AI$30)</f>
        <v>0</v>
      </c>
      <c r="AJ32" s="1">
        <f t="shared" si="17"/>
        <v>1</v>
      </c>
      <c r="AK32" s="1">
        <f t="shared" ref="AK32:AK95" si="18">IF(G$30="",1,IF(G$4=99,1,IF(G32="",0,IF(G$30=$AL$1,IF(ISNA(MATCH(G32,$AI$30:$AJ$30,0)),0,1),IF(G$30=$AM$1,IF(IFERROR(G32*1,"bad")="bad",0,1),IF(G$30=$AN$1,IF(IFERROR(IF(G32=TRUNC(G32),1,"bad"),"bad")="bad",0,1),IF(G$30=$AO$1,IF(AND(IF(IFERROR(G32*1,"bad")="bad",0,1)=1,G32&gt;=0),1,0),IF(G$30=$AQ$1,IF(AND(IF(IFERROR(IF(G32=TRUNC(G32),1,"bad"),"bad")="bad",0,1)=1,G32&gt;=0),1,0),IF(G$30=$AR$1,IF(AND(IF(IFERROR(G32*1,"bad")="bad",0,1)=1,G32&gt;0),1,0),IF(G$30=$AS$1,IF(AND(IF(IFERROR(IF(G32=TRUNC(G32),1,"bad"),"bad")="bad",0,1)=1,G32&gt;0),1,0),IF(G$30=$AT$1,1,IF(G$30=$AU$1,IF(IFERROR(HLOOKUP(G32,$AL$4:$AV$4,1,0),"bad")="bad",0,1),0))))))))))))</f>
        <v>1</v>
      </c>
      <c r="AL32" s="1">
        <f t="shared" ref="AL32:AL95" si="19">IF(H$30="",1,IF(H$4=99,1,IF(H32="",0,IF(H$30=$AL$1,IF(ISNA(MATCH(H32,$AI$30:$AJ$30,0)),0,1),IF(H$30=$AM$1,IF(IFERROR(H32*1,"bad")="bad",0,1),IF(H$30=$AN$1,IF(IFERROR(IF(H32=TRUNC(H32),1,"bad"),"bad")="bad",0,1),IF(H$30=$AO$1,IF(AND(IF(IFERROR(H32*1,"bad")="bad",0,1)=1,H32&gt;=0),1,0),IF(H$30=$AQ$1,IF(AND(IF(IFERROR(IF(H32=TRUNC(H32),1,"bad"),"bad")="bad",0,1)=1,H32&gt;=0),1,0),IF(H$30=$AR$1,IF(AND(IF(IFERROR(H32*1,"bad")="bad",0,1)=1,H32&gt;0),1,0),IF(H$30=$AS$1,IF(AND(IF(IFERROR(IF(H32=TRUNC(H32),1,"bad"),"bad")="bad",0,1)=1,H32&gt;0),1,0),IF(H$30=$AT$1,1,IF(H$30=$AU$1,IF(IFERROR(HLOOKUP(H32,$AL$4:$AV$4,1,0),"bad")="bad",0,1),0))))))))))))</f>
        <v>1</v>
      </c>
      <c r="AM32" s="1">
        <f t="shared" ref="AM32:AM95" si="20">IF(I$30="",1,IF(I$4=99,1,IF(I32="",0,IF(I$30=$AL$1,IF(ISNA(MATCH(I32,$AI$30:$AJ$30,0)),0,1),IF(I$30=$AM$1,IF(IFERROR(I32*1,"bad")="bad",0,1),IF(I$30=$AN$1,IF(IFERROR(IF(I32=TRUNC(I32),1,"bad"),"bad")="bad",0,1),IF(I$30=$AO$1,IF(AND(IF(IFERROR(I32*1,"bad")="bad",0,1)=1,I32&gt;=0),1,0),IF(I$30=$AQ$1,IF(AND(IF(IFERROR(IF(I32=TRUNC(I32),1,"bad"),"bad")="bad",0,1)=1,I32&gt;=0),1,0),IF(I$30=$AR$1,IF(AND(IF(IFERROR(I32*1,"bad")="bad",0,1)=1,I32&gt;0),1,0),IF(I$30=$AS$1,IF(AND(IF(IFERROR(IF(I32=TRUNC(I32),1,"bad"),"bad")="bad",0,1)=1,I32&gt;0),1,0),IF(I$30=$AT$1,1,IF(I$30=$AU$1,IF(IFERROR(HLOOKUP(I32,$AL$4:$AV$4,1,0),"bad")="bad",0,1),0))))))))))))</f>
        <v>1</v>
      </c>
      <c r="AN32" s="1">
        <f t="shared" ref="AN32:AN95" si="21">IF(J$30="",1,IF(J$4=99,1,IF(J32="",0,IF(J$30=$AL$1,IF(ISNA(MATCH(J32,$AI$30:$AJ$30,0)),0,1),IF(J$30=$AM$1,IF(IFERROR(J32*1,"bad")="bad",0,1),IF(J$30=$AN$1,IF(IFERROR(IF(J32=TRUNC(J32),1,"bad"),"bad")="bad",0,1),IF(J$30=$AO$1,IF(AND(IF(IFERROR(J32*1,"bad")="bad",0,1)=1,J32&gt;=0),1,0),IF(J$30=$AQ$1,IF(AND(IF(IFERROR(IF(J32=TRUNC(J32),1,"bad"),"bad")="bad",0,1)=1,J32&gt;=0),1,0),IF(J$30=$AR$1,IF(AND(IF(IFERROR(J32*1,"bad")="bad",0,1)=1,J32&gt;0),1,0),IF(J$30=$AS$1,IF(AND(IF(IFERROR(IF(J32=TRUNC(J32),1,"bad"),"bad")="bad",0,1)=1,J32&gt;0),1,0),IF(J$30=$AT$1,1,IF(J$30=$AU$1,IF(IFERROR(HLOOKUP(J32,$AL$4:$AV$4,1,0),"bad")="bad",0,1),0))))))))))))</f>
        <v>1</v>
      </c>
      <c r="AO32" s="1">
        <f t="shared" ref="AO32:AO63" si="22">IF(K$30="",1,IF(K$4=99,1,IF(K32="",0,IF(K$30=$AL$1,IF(ISNA(MATCH(K32,$AI$30:$AJ$30,0)),0,1),IF(K$30=$AM$1,IF(IFERROR(K32*1,"bad")="bad",0,1),IF(K$30=$AN$1,IF(IFERROR(IF(K32=TRUNC(K32),1,"bad"),"bad")="bad",0,1),IF(K$30=$AO$1,IF(AND(IF(IFERROR(K32*1,"bad")="bad",0,1)=1,K32&gt;=0),1,0),IF(K$30=$AQ$1,IF(AND(IF(IFERROR(IF(K32=TRUNC(K32),1,"bad"),"bad")="bad",0,1)=1,K32&gt;=0),1,0),IF(K$30=$AR$1,IF(AND(IF(IFERROR(K32*1,"bad")="bad",0,1)=1,K32&gt;0),1,0),IF(K$30=$AS$1,IF(AND(IF(IFERROR(IF(K32=TRUNC(K32),1,"bad"),"bad")="bad",0,1)=1,K32&gt;0),1,0),IF(K$30=$AT$1,1,IF(K$30=$AU$1,IF(IFERROR(HLOOKUP(K32,$AL$4:$AV$4,1,0),"bad")="bad",0,1),0))))))))))))</f>
        <v>1</v>
      </c>
      <c r="AP32" s="1">
        <f t="shared" ref="AP32:AP63" si="23">IF(L$30="",1,IF(L$4=99,1,IF(L32="",0,IF(L$30=$AL$1,IF(ISNA(MATCH(L32,$AI$30:$AJ$30,0)),0,1),IF(L$30=$AM$1,IF(IFERROR(L32*1,"bad")="bad",0,1),IF(L$30=$AN$1,IF(IFERROR(IF(L32=TRUNC(L32),1,"bad"),"bad")="bad",0,1),IF(L$30=$AO$1,IF(AND(IF(IFERROR(L32*1,"bad")="bad",0,1)=1,L32&gt;=0),1,0),IF(L$30=$AQ$1,IF(AND(IF(IFERROR(IF(L32=TRUNC(L32),1,"bad"),"bad")="bad",0,1)=1,L32&gt;=0),1,0),IF(L$30=$AR$1,IF(AND(IF(IFERROR(L32*1,"bad")="bad",0,1)=1,L32&gt;0),1,0),IF(L$30=$AS$1,IF(AND(IF(IFERROR(IF(L32=TRUNC(L32),1,"bad"),"bad")="bad",0,1)=1,L32&gt;0),1,0),IF(L$30=$AT$1,1,IF(L$30=$AU$1,IF(IFERROR(HLOOKUP(L32,$AL$4:$AV$4,1,0),"bad")="bad",0,1),0))))))))))))</f>
        <v>1</v>
      </c>
      <c r="AQ32" s="1">
        <f t="shared" ref="AQ32:AQ95" si="24">IF(M$30="",1,IF(M$4=99,1,IF(M32="",0,IF(M$30=$AL$1,IF(ISNA(MATCH(M32,$AI$30:$AJ$30,0)),0,1),IF(M$30=$AM$1,IF(IFERROR(M32*1,"bad")="bad",0,1),IF(M$30=$AN$1,IF(IFERROR(IF(M32=TRUNC(M32),1,"bad"),"bad")="bad",0,1),IF(M$30=$AO$1,IF(AND(IF(IFERROR(M32*1,"bad")="bad",0,1)=1,M32&gt;=0),1,0),IF(M$30=$AQ$1,IF(AND(IF(IFERROR(IF(M32=TRUNC(M32),1,"bad"),"bad")="bad",0,1)=1,M32&gt;=0),1,0),IF(M$30=$AR$1,IF(AND(IF(IFERROR(M32*1,"bad")="bad",0,1)=1,M32&gt;0),1,0),IF(M$30=$AS$1,IF(AND(IF(IFERROR(IF(M32=TRUNC(M32),1,"bad"),"bad")="bad",0,1)=1,M32&gt;0),1,0),IF(M$30=$AT$1,1,IF(M$30=$AU$1,IF(IFERROR(HLOOKUP(M32,$AL$4:$AV$4,1,0),"bad")="bad",0,1),0))))))))))))</f>
        <v>1</v>
      </c>
      <c r="AR32" s="1">
        <f t="shared" ref="AR32:AR95" si="25">IF(N$30="",1,IF(N$4=99,1,IF(N32="",0,IF(N$30=$AL$1,IF(ISNA(MATCH(N32,$AI$30:$AJ$30,0)),0,1),IF(N$30=$AM$1,IF(IFERROR(N32*1,"bad")="bad",0,1),IF(N$30=$AN$1,IF(IFERROR(IF(N32=TRUNC(N32),1,"bad"),"bad")="bad",0,1),IF(N$30=$AO$1,IF(AND(IF(IFERROR(N32*1,"bad")="bad",0,1)=1,N32&gt;=0),1,0),IF(N$30=$AQ$1,IF(AND(IF(IFERROR(IF(N32=TRUNC(N32),1,"bad"),"bad")="bad",0,1)=1,N32&gt;=0),1,0),IF(N$30=$AR$1,IF(AND(IF(IFERROR(N32*1,"bad")="bad",0,1)=1,N32&gt;0),1,0),IF(N$30=$AS$1,IF(AND(IF(IFERROR(IF(N32=TRUNC(N32),1,"bad"),"bad")="bad",0,1)=1,N32&gt;0),1,0),IF(N$30=$AT$1,1,IF(N$30=$AU$1,IF(IFERROR(HLOOKUP(N32,$AL$4:$AV$4,1,0),"bad")="bad",0,1),0))))))))))))</f>
        <v>1</v>
      </c>
      <c r="AS32" s="1">
        <f t="shared" ref="AS32:AS95" si="26">IF(P$30="",1,IF(P$4=99,1,IF(P32="",0,IF(P$30=$AL$1,IF(ISNA(MATCH(P32,$AI$30:$AJ$30,0)),0,1),IF(P$30=$AM$1,IF(IFERROR(P32*1,"bad")="bad",0,1),IF(P$30=$AN$1,IF(IFERROR(IF(P32=TRUNC(P32),1,"bad"),"bad")="bad",0,1),IF(P$30=$AO$1,IF(AND(IF(IFERROR(P32*1,"bad")="bad",0,1)=1,P32&gt;=0),1,0),IF(P$30=$AQ$1,IF(AND(IF(IFERROR(IF(P32=TRUNC(P32),1,"bad"),"bad")="bad",0,1)=1,P32&gt;=0),1,0),IF(P$30=$AR$1,IF(AND(IF(IFERROR(P32*1,"bad")="bad",0,1)=1,P32&gt;0),1,0),IF(P$30=$AS$1,IF(AND(IF(IFERROR(IF(P32=TRUNC(P32),1,"bad"),"bad")="bad",0,1)=1,P32&gt;0),1,0),IF(P$30=$AT$1,1,IF(P$30=$AU$1,IF(IFERROR(HLOOKUP(P32,$AL$4:$AV$4,1,0),"bad")="bad",0,1),0))))))))))))</f>
        <v>1</v>
      </c>
      <c r="AT32" s="1">
        <f t="shared" ref="AT32:AT95" si="27">IF(Q$30="",1,IF(Q$4=99,1,IF(Q32="",0,IF(Q$30=$AL$1,IF(ISNA(MATCH(Q32,$AI$30:$AJ$30,0)),0,1),IF(Q$30=$AM$1,IF(IFERROR(Q32*1,"bad")="bad",0,1),IF(Q$30=$AN$1,IF(IFERROR(IF(Q32=TRUNC(Q32),1,"bad"),"bad")="bad",0,1),IF(Q$30=$AO$1,IF(AND(IF(IFERROR(Q32*1,"bad")="bad",0,1)=1,Q32&gt;=0),1,0),IF(Q$30=$AQ$1,IF(AND(IF(IFERROR(IF(Q32=TRUNC(Q32),1,"bad"),"bad")="bad",0,1)=1,Q32&gt;=0),1,0),IF(Q$30=$AR$1,IF(AND(IF(IFERROR(Q32*1,"bad")="bad",0,1)=1,Q32&gt;0),1,0),IF(Q$30=$AS$1,IF(AND(IF(IFERROR(IF(Q32=TRUNC(Q32),1,"bad"),"bad")="bad",0,1)=1,Q32&gt;0),1,0),IF(Q$30=$AT$1,1,IF(Q$30=$AU$1,IF(IFERROR(HLOOKUP(Q32,$AL$4:$AV$4,1,0),"bad")="bad",0,1),0))))))))))))</f>
        <v>1</v>
      </c>
      <c r="AU32" s="1">
        <f t="shared" ref="AU32:AU95" si="28">IF(R$30="",1,IF(R$4=99,1,IF(R32="",0,IF(R$30=$AL$1,IF(ISNA(MATCH(R32,$AI$30:$AJ$30,0)),0,1),IF(R$30=$AM$1,IF(IFERROR(R32*1,"bad")="bad",0,1),IF(R$30=$AN$1,IF(IFERROR(IF(R32=TRUNC(R32),1,"bad"),"bad")="bad",0,1),IF(R$30=$AO$1,IF(AND(IF(IFERROR(R32*1,"bad")="bad",0,1)=1,R32&gt;=0),1,0),IF(R$30=$AQ$1,IF(AND(IF(IFERROR(IF(R32=TRUNC(R32),1,"bad"),"bad")="bad",0,1)=1,R32&gt;=0),1,0),IF(R$30=$AR$1,IF(AND(IF(IFERROR(R32*1,"bad")="bad",0,1)=1,R32&gt;0),1,0),IF(R$30=$AS$1,IF(AND(IF(IFERROR(IF(R32=TRUNC(R32),1,"bad"),"bad")="bad",0,1)=1,R32&gt;0),1,0),IF(R$30=$AT$1,1,IF(R$30=$AU$1,IF(IFERROR(HLOOKUP(R32,$AL$4:$AV$4,1,0),"bad")="bad",0,1),0))))))))))))</f>
        <v>1</v>
      </c>
      <c r="AV32" s="1">
        <f t="shared" ref="AV32:AV95" si="29">IF(S$30="",1,IF(S$4=99,1,IF(S32="",0,IF(S$30=$AL$1,IF(ISNA(MATCH(S32,$AI$30:$AJ$30,0)),0,1),IF(S$30=$AM$1,IF(IFERROR(S32*1,"bad")="bad",0,1),IF(S$30=$AN$1,IF(IFERROR(IF(S32=TRUNC(S32),1,"bad"),"bad")="bad",0,1),IF(S$30=$AO$1,IF(AND(IF(IFERROR(S32*1,"bad")="bad",0,1)=1,S32&gt;=0),1,0),IF(S$30=$AQ$1,IF(AND(IF(IFERROR(IF(S32=TRUNC(S32),1,"bad"),"bad")="bad",0,1)=1,S32&gt;=0),1,0),IF(S$30=$AR$1,IF(AND(IF(IFERROR(S32*1,"bad")="bad",0,1)=1,S32&gt;0),1,0),IF(S$30=$AS$1,IF(AND(IF(IFERROR(IF(S32=TRUNC(S32),1,"bad"),"bad")="bad",0,1)=1,S32&gt;0),1,0),IF(S$30=$AT$1,1,IF(S$30=$AU$1,IF(IFERROR(HLOOKUP(S32,$AL$4:$AV$4,1,0),"bad")="bad",0,1),0))))))))))))</f>
        <v>1</v>
      </c>
      <c r="AW32" s="1">
        <f t="shared" ref="AW32:AW95" si="30">IF(T$30="",1,IF(T$4=99,1,IF(T32="",0,IF(T$30=$AL$1,IF(ISNA(MATCH(T32,$AI$30:$AJ$30,0)),0,1),IF(T$30=$AM$1,IF(IFERROR(T32*1,"bad")="bad",0,1),IF(T$30=$AN$1,IF(IFERROR(IF(T32=TRUNC(T32),1,"bad"),"bad")="bad",0,1),IF(T$30=$AO$1,IF(AND(IF(IFERROR(T32*1,"bad")="bad",0,1)=1,T32&gt;=0),1,0),IF(T$30=$AQ$1,IF(AND(IF(IFERROR(IF(T32=TRUNC(T32),1,"bad"),"bad")="bad",0,1)=1,T32&gt;=0),1,0),IF(T$30=$AR$1,IF(AND(IF(IFERROR(T32*1,"bad")="bad",0,1)=1,T32&gt;0),1,0),IF(T$30=$AS$1,IF(AND(IF(IFERROR(IF(T32=TRUNC(T32),1,"bad"),"bad")="bad",0,1)=1,T32&gt;0),1,0),IF(T$30=$AT$1,1,IF(T$30=$AU$1,IF(IFERROR(HLOOKUP(T32,$AL$4:$AV$4,1,0),"bad")="bad",0,1),0))))))))))))</f>
        <v>1</v>
      </c>
      <c r="AX32" s="1">
        <f t="shared" ref="AX32:AX95" si="31">IF(U$30="",1,IF(U$4=99,1,IF(U32="",0,IF(U$30=$AL$1,IF(ISNA(MATCH(U32,$AI$30:$AJ$30,0)),0,1),IF(U$30=$AM$1,IF(IFERROR(U32*1,"bad")="bad",0,1),IF(U$30=$AN$1,IF(IFERROR(IF(U32=TRUNC(U32),1,"bad"),"bad")="bad",0,1),IF(U$30=$AO$1,IF(AND(IF(IFERROR(U32*1,"bad")="bad",0,1)=1,U32&gt;=0),1,0),IF(U$30=$AQ$1,IF(AND(IF(IFERROR(IF(U32=TRUNC(U32),1,"bad"),"bad")="bad",0,1)=1,U32&gt;=0),1,0),IF(U$30=$AR$1,IF(AND(IF(IFERROR(U32*1,"bad")="bad",0,1)=1,U32&gt;0),1,0),IF(U$30=$AS$1,IF(AND(IF(IFERROR(IF(U32=TRUNC(U32),1,"bad"),"bad")="bad",0,1)=1,U32&gt;0),1,0),IF(U$30=$AT$1,1,IF(U$30=$AU$1,IF(IFERROR(HLOOKUP(U32,$AL$4:$AV$4,1,0),"bad")="bad",0,1),0))))))))))))</f>
        <v>1</v>
      </c>
      <c r="AY32" s="1">
        <f t="shared" ref="AY32:AY95" si="32">IF(V$30="",1,IF(V$4=99,1,IF(V32="",0,IF(V$30=$AL$1,IF(ISNA(MATCH(V32,$AI$30:$AJ$30,0)),0,1),IF(V$30=$AM$1,IF(IFERROR(V32*1,"bad")="bad",0,1),IF(V$30=$AN$1,IF(IFERROR(IF(V32=TRUNC(V32),1,"bad"),"bad")="bad",0,1),IF(V$30=$AO$1,IF(AND(IF(IFERROR(V32*1,"bad")="bad",0,1)=1,V32&gt;=0),1,0),IF(V$30=$AQ$1,IF(AND(IF(IFERROR(IF(V32=TRUNC(V32),1,"bad"),"bad")="bad",0,1)=1,V32&gt;=0),1,0),IF(V$30=$AR$1,IF(AND(IF(IFERROR(V32*1,"bad")="bad",0,1)=1,V32&gt;0),1,0),IF(V$30=$AS$1,IF(AND(IF(IFERROR(IF(V32=TRUNC(V32),1,"bad"),"bad")="bad",0,1)=1,V32&gt;0),1,0),IF(V$30=$AT$1,1,IF(V$30=$AU$1,IF(IFERROR(HLOOKUP(V32,$AL$4:$AV$4,1,0),"bad")="bad",0,1),0))))))))))))</f>
        <v>1</v>
      </c>
      <c r="AZ32" s="1">
        <f t="shared" ref="AZ32:AZ95" si="33">IF(W$30="",1,IF(W$4=99,1,IF(W32="",0,IF(W$30=$AL$1,IF(ISNA(MATCH(W32,$AI$30:$AJ$30,0)),0,1),IF(W$30=$AM$1,IF(IFERROR(W32*1,"bad")="bad",0,1),IF(W$30=$AN$1,IF(IFERROR(IF(W32=TRUNC(W32),1,"bad"),"bad")="bad",0,1),IF(W$30=$AO$1,IF(AND(IF(IFERROR(W32*1,"bad")="bad",0,1)=1,W32&gt;=0),1,0),IF(W$30=$AQ$1,IF(AND(IF(IFERROR(IF(W32=TRUNC(W32),1,"bad"),"bad")="bad",0,1)=1,W32&gt;=0),1,0),IF(W$30=$AR$1,IF(AND(IF(IFERROR(W32*1,"bad")="bad",0,1)=1,W32&gt;0),1,0),IF(W$30=$AS$1,IF(AND(IF(IFERROR(IF(W32=TRUNC(W32),1,"bad"),"bad")="bad",0,1)=1,W32&gt;0),1,0),IF(W$30=$AT$1,1,IF(W$30=$AU$1,IF(IFERROR(HLOOKUP(W32,$AL$4:$AV$4,1,0),"bad")="bad",0,1),0))))))))))))</f>
        <v>1</v>
      </c>
      <c r="BA32" s="1">
        <f t="shared" ref="BA32:BA95" si="34">IF(X$30="",1,IF(X$4=99,1,IF(X32="",0,IF(X$30=$AL$1,IF(ISNA(MATCH(X32,$AI$30:$AJ$30,0)),0,1),IF(X$30=$AM$1,IF(IFERROR(X32*1,"bad")="bad",0,1),IF(X$30=$AN$1,IF(IFERROR(IF(X32=TRUNC(X32),1,"bad"),"bad")="bad",0,1),IF(X$30=$AO$1,IF(AND(IF(IFERROR(X32*1,"bad")="bad",0,1)=1,X32&gt;=0),1,0),IF(X$30=$AQ$1,IF(AND(IF(IFERROR(IF(X32=TRUNC(X32),1,"bad"),"bad")="bad",0,1)=1,X32&gt;=0),1,0),IF(X$30=$AR$1,IF(AND(IF(IFERROR(X32*1,"bad")="bad",0,1)=1,X32&gt;0),1,0),IF(X$30=$AS$1,IF(AND(IF(IFERROR(IF(X32=TRUNC(X32),1,"bad"),"bad")="bad",0,1)=1,X32&gt;0),1,0),IF(X$30=$AT$1,1,IF(X$30=$AU$1,IF(IFERROR(HLOOKUP(X32,$AL$4:$AV$4,1,0),"bad")="bad",0,1),0))))))))))))</f>
        <v>1</v>
      </c>
      <c r="BB32" s="1">
        <f t="shared" ref="BB32:BB95" si="35">IF(Y$30="",1,IF(Y$4=99,1,IF(Y32="",0,IF(Y$30=$AL$1,IF(ISNA(MATCH(Y32,$AI$30:$AJ$30,0)),0,1),IF(Y$30=$AM$1,IF(IFERROR(Y32*1,"bad")="bad",0,1),IF(Y$30=$AN$1,IF(IFERROR(IF(Y32=TRUNC(Y32),1,"bad"),"bad")="bad",0,1),IF(Y$30=$AO$1,IF(AND(IF(IFERROR(Y32*1,"bad")="bad",0,1)=1,Y32&gt;=0),1,0),IF(Y$30=$AQ$1,IF(AND(IF(IFERROR(IF(Y32=TRUNC(Y32),1,"bad"),"bad")="bad",0,1)=1,Y32&gt;=0),1,0),IF(Y$30=$AR$1,IF(AND(IF(IFERROR(Y32*1,"bad")="bad",0,1)=1,Y32&gt;0),1,0),IF(Y$30=$AS$1,IF(AND(IF(IFERROR(IF(Y32=TRUNC(Y32),1,"bad"),"bad")="bad",0,1)=1,Y32&gt;0),1,0),IF(Y$30=$AT$1,1,IF(Y$30=$AU$1,IF(IFERROR(HLOOKUP(Y32,$AL$4:$AV$4,1,0),"bad")="bad",0,1),0))))))))))))</f>
        <v>1</v>
      </c>
      <c r="BC32" s="1">
        <f t="shared" ref="BC32:BC95" si="36">IF(Z$30="",1,IF(Z$4=99,1,IF(Z32="",0,IF(Z$30=$AL$1,IF(ISNA(MATCH(Z32,$AI$30:$AJ$30,0)),0,1),IF(Z$30=$AM$1,IF(IFERROR(Z32*1,"bad")="bad",0,1),IF(Z$30=$AN$1,IF(IFERROR(IF(Z32=TRUNC(Z32),1,"bad"),"bad")="bad",0,1),IF(Z$30=$AO$1,IF(AND(IF(IFERROR(Z32*1,"bad")="bad",0,1)=1,Z32&gt;=0),1,0),IF(Z$30=$AQ$1,IF(AND(IF(IFERROR(IF(Z32=TRUNC(Z32),1,"bad"),"bad")="bad",0,1)=1,Z32&gt;=0),1,0),IF(Z$30=$AR$1,IF(AND(IF(IFERROR(Z32*1,"bad")="bad",0,1)=1,Z32&gt;0),1,0),IF(Z$30=$AS$1,IF(AND(IF(IFERROR(IF(Z32=TRUNC(Z32),1,"bad"),"bad")="bad",0,1)=1,Z32&gt;0),1,0),IF(Z$30=$AT$1,1,IF(Z$30=$AU$1,IF(IFERROR(HLOOKUP(Z32,$AL$4:$AV$4,1,0),"bad")="bad",0,1),0))))))))))))</f>
        <v>1</v>
      </c>
      <c r="BD32" s="1">
        <f t="shared" ref="BD32:BD95" si="37">IF(AA$30="",1,IF(AA$4=99,1,IF(AA32="",0,IF(AA$30=$AL$1,IF(ISNA(MATCH(AA32,$AI$30:$AJ$30,0)),0,1),IF(AA$30=$AM$1,IF(IFERROR(AA32*1,"bad")="bad",0,1),IF(AA$30=$AN$1,IF(IFERROR(IF(AA32=TRUNC(AA32),1,"bad"),"bad")="bad",0,1),IF(AA$30=$AO$1,IF(AND(IF(IFERROR(AA32*1,"bad")="bad",0,1)=1,AA32&gt;=0),1,0),IF(AA$30=$AQ$1,IF(AND(IF(IFERROR(IF(AA32=TRUNC(AA32),1,"bad"),"bad")="bad",0,1)=1,AA32&gt;=0),1,0),IF(AA$30=$AR$1,IF(AND(IF(IFERROR(AA32*1,"bad")="bad",0,1)=1,AA32&gt;0),1,0),IF(AA$30=$AS$1,IF(AND(IF(IFERROR(IF(AA32=TRUNC(AA32),1,"bad"),"bad")="bad",0,1)=1,AA32&gt;0),1,0),IF(AA$30=$AT$1,1,IF(AA$30=$AU$1,IF(IFERROR(HLOOKUP(AA32,$AL$4:$AV$4,1,0),"bad")="bad",0,1),0))))))))))))</f>
        <v>1</v>
      </c>
      <c r="BE32" s="1">
        <f t="shared" ref="BE32:BF95" si="38">IF(AB$30="",1,IF(AB$4=99,1,IF(AB32="",0,IF(AB$30=$AL$1,IF(ISNA(MATCH(AB32,$AI$30:$AJ$30,0)),0,1),IF(AB$30=$AM$1,IF(IFERROR(AB32*1,"bad")="bad",0,1),IF(AB$30=$AN$1,IF(IFERROR(IF(AB32=TRUNC(AB32),1,"bad"),"bad")="bad",0,1),IF(AB$30=$AO$1,IF(AND(IF(IFERROR(AB32*1,"bad")="bad",0,1)=1,AB32&gt;=0),1,0),IF(AB$30=$AQ$1,IF(AND(IF(IFERROR(IF(AB32=TRUNC(AB32),1,"bad"),"bad")="bad",0,1)=1,AB32&gt;=0),1,0),IF(AB$30=$AR$1,IF(AND(IF(IFERROR(AB32*1,"bad")="bad",0,1)=1,AB32&gt;0),1,0),IF(AB$30=$AS$1,IF(AND(IF(IFERROR(IF(AB32=TRUNC(AB32),1,"bad"),"bad")="bad",0,1)=1,AB32&gt;0),1,0),IF(AB$30=$AT$1,1,IF(AB$30=$AU$1,IF(IFERROR(HLOOKUP(AB32,$AL$4:$AV$4,1,0),"bad")="bad",0,1),0))))))))))))</f>
        <v>1</v>
      </c>
      <c r="BF32" s="1">
        <f t="shared" si="38"/>
        <v>1</v>
      </c>
      <c r="BG32" s="1">
        <f t="shared" ref="BG32:BG63" si="39">IF(AD$30="",1,IF(AD$4=99,1,IF(AD32="",0,IF(AD$30=$AL$1,IF(ISNA(MATCH(AD32,$AI$30:$AJ$30,0)),0,1),IF(AD$30=$AM$1,IF(IFERROR(AD32*1,"bad")="bad",0,1),IF(AD$30=$AN$1,IF(IFERROR(IF(AD32=TRUNC(AD32),1,"bad"),"bad")="bad",0,1),IF(AD$30=$AO$1,IF(AND(IF(IFERROR(AD32*1,"bad")="bad",0,1)=1,AD32&gt;=0),1,0),IF(AD$30=$AQ$1,IF(AND(IF(IFERROR(IF(AD32=TRUNC(AD32),1,"bad"),"bad")="bad",0,1)=1,AD32&gt;=0),1,0),IF(AD$30=$AR$1,IF(AND(IF(IFERROR(AD32*1,"bad")="bad",0,1)=1,AD32&gt;0),1,0),IF(AD$30=$AS$1,IF(AND(IF(IFERROR(IF(AD32=TRUNC(AD32),1,"bad"),"bad")="bad",0,1)=1,AD32&gt;0),1,0),IF(AD$30=$AT$1,1,IF(AD$30=$AU$1,IF(IFERROR(HLOOKUP(AD32,$AL$4:$AV$4,1,0),"bad")="bad",0,1),0))))))))))))</f>
        <v>1</v>
      </c>
      <c r="BH32" s="1">
        <f t="shared" ref="BH32:BH63" si="40">IF(AE$30="",1,IF(AE$4=99,1,IF(AE32="",0,IF(AE$30=$AL$1,IF(ISNA(MATCH(AE32,$AI$30:$AJ$30,0)),0,1),IF(AE$30=$AM$1,IF(IFERROR(AE32*1,"bad")="bad",0,1),IF(AE$30=$AN$1,IF(IFERROR(IF(AE32=TRUNC(AE32),1,"bad"),"bad")="bad",0,1),IF(AE$30=$AO$1,IF(AND(IF(IFERROR(AE32*1,"bad")="bad",0,1)=1,AE32&gt;=0),1,0),IF(AE$30=$AQ$1,IF(AND(IF(IFERROR(IF(AE32=TRUNC(AE32),1,"bad"),"bad")="bad",0,1)=1,AE32&gt;=0),1,0),IF(AE$30=$AR$1,IF(AND(IF(IFERROR(AE32*1,"bad")="bad",0,1)=1,AE32&gt;0),1,0),IF(AE$30=$AS$1,IF(AND(IF(IFERROR(IF(AE32=TRUNC(AE32),1,"bad"),"bad")="bad",0,1)=1,AE32&gt;0),1,0),IF(AE$30=$AT$1,1,IF(AE$30=$AU$1,IF(IFERROR(HLOOKUP(AE32,$AL$4:$AV$4,1,0),"bad")="bad",0,1),0))))))))))))</f>
        <v>1</v>
      </c>
      <c r="BI32" s="1">
        <f t="shared" ref="BI32:BI63" si="41">IF(AF$30="",1,IF(AF$4=99,1,IF(AF32="",0,IF(AF$30=$AL$1,IF(ISNA(MATCH(AF32,$AI$30:$AJ$30,0)),0,1),IF(AF$30=$AM$1,IF(IFERROR(AF32*1,"bad")="bad",0,1),IF(AF$30=$AN$1,IF(IFERROR(IF(AF32=TRUNC(AF32),1,"bad"),"bad")="bad",0,1),IF(AF$30=$AO$1,IF(AND(IF(IFERROR(AF32*1,"bad")="bad",0,1)=1,AF32&gt;=0),1,0),IF(AF$30=$AQ$1,IF(AND(IF(IFERROR(IF(AF32=TRUNC(AF32),1,"bad"),"bad")="bad",0,1)=1,AF32&gt;=0),1,0),IF(AF$30=$AR$1,IF(AND(IF(IFERROR(AF32*1,"bad")="bad",0,1)=1,AF32&gt;0),1,0),IF(AF$30=$AS$1,IF(AND(IF(IFERROR(IF(AF32=TRUNC(AF32),1,"bad"),"bad")="bad",0,1)=1,AF32&gt;0),1,0),IF(AF$30=$AT$1,1,IF(AF$30=$AU$1,IF(IFERROR(HLOOKUP(AF32,$AL$4:$AV$4,1,0),"bad")="bad",0,1),0))))))))))))</f>
        <v>1</v>
      </c>
      <c r="BJ32" s="1">
        <f t="shared" ref="BJ32:BJ63" si="42">IF(AG$30="",1,IF(AG$4=99,1,IF(AG32="",0,IF(AG$30=$AL$1,IF(ISNA(MATCH(AG32,$AI$30:$AJ$30,0)),0,1),IF(AG$30=$AM$1,IF(IFERROR(AG32*1,"bad")="bad",0,1),IF(AG$30=$AN$1,IF(IFERROR(IF(AG32=TRUNC(AG32),1,"bad"),"bad")="bad",0,1),IF(AG$30=$AO$1,IF(AND(IF(IFERROR(AG32*1,"bad")="bad",0,1)=1,AG32&gt;=0),1,0),IF(AG$30=$AQ$1,IF(AND(IF(IFERROR(IF(AG32=TRUNC(AG32),1,"bad"),"bad")="bad",0,1)=1,AG32&gt;=0),1,0),IF(AG$30=$AR$1,IF(AND(IF(IFERROR(AG32*1,"bad")="bad",0,1)=1,AG32&gt;0),1,0),IF(AG$30=$AS$1,IF(AND(IF(IFERROR(IF(AG32=TRUNC(AG32),1,"bad"),"bad")="bad",0,1)=1,AG32&gt;0),1,0),IF(AG$30=$AT$1,1,IF(AG$30=$AU$1,IF(IFERROR(HLOOKUP(AG32,$AL$4:$AV$4,1,0),"bad")="bad",0,1),0))))))))))))</f>
        <v>0</v>
      </c>
      <c r="BM32" s="1">
        <f t="shared" ref="BM32:BV63" si="43">IF($F32="","",BM$30)</f>
        <v>1</v>
      </c>
      <c r="BN32" s="1">
        <f t="shared" si="14"/>
        <v>2</v>
      </c>
      <c r="BO32" s="1">
        <f t="shared" si="14"/>
        <v>3</v>
      </c>
      <c r="BP32" s="1">
        <f t="shared" si="14"/>
        <v>4</v>
      </c>
      <c r="BQ32" s="1">
        <f t="shared" si="14"/>
        <v>5</v>
      </c>
      <c r="BR32" s="1">
        <f t="shared" si="14"/>
        <v>6</v>
      </c>
      <c r="BS32" s="1">
        <f t="shared" si="14"/>
        <v>7</v>
      </c>
      <c r="BT32" s="1">
        <f t="shared" si="14"/>
        <v>8</v>
      </c>
      <c r="BU32" s="1">
        <f t="shared" si="14"/>
        <v>9</v>
      </c>
      <c r="BV32" s="1">
        <f t="shared" si="14"/>
        <v>10</v>
      </c>
    </row>
    <row r="33" spans="1:74" x14ac:dyDescent="0.25">
      <c r="B33" s="23">
        <f t="shared" si="15"/>
        <v>3</v>
      </c>
      <c r="C33" s="299">
        <v>580350841</v>
      </c>
      <c r="D33" s="299">
        <v>1001844060</v>
      </c>
      <c r="E33" s="300" t="s">
        <v>342</v>
      </c>
      <c r="F33" s="301" t="s">
        <v>343</v>
      </c>
      <c r="G33" s="180">
        <v>1</v>
      </c>
      <c r="H33" s="180">
        <v>1</v>
      </c>
      <c r="I33" s="180">
        <v>1</v>
      </c>
      <c r="J33" s="180">
        <v>1</v>
      </c>
      <c r="K33" s="180">
        <v>1</v>
      </c>
      <c r="L33" s="180">
        <v>0</v>
      </c>
      <c r="M33" s="180">
        <v>0</v>
      </c>
      <c r="N33" s="180">
        <v>0</v>
      </c>
      <c r="O33" s="398">
        <f t="shared" si="16"/>
        <v>1</v>
      </c>
      <c r="P33" s="180">
        <v>1</v>
      </c>
      <c r="Q33" s="180">
        <v>1</v>
      </c>
      <c r="R33" s="180">
        <v>1</v>
      </c>
      <c r="S33" s="180"/>
      <c r="T33" s="180">
        <v>1</v>
      </c>
      <c r="U33" s="180">
        <v>1</v>
      </c>
      <c r="V33" s="180">
        <v>2128</v>
      </c>
      <c r="W33" s="25">
        <v>1774230</v>
      </c>
      <c r="X33" s="180">
        <v>1</v>
      </c>
      <c r="Y33" s="180">
        <v>1</v>
      </c>
      <c r="Z33" s="180">
        <v>1</v>
      </c>
      <c r="AA33" s="180">
        <v>1</v>
      </c>
      <c r="AB33" s="180">
        <v>1</v>
      </c>
      <c r="AC33" s="180">
        <v>1</v>
      </c>
      <c r="AD33" s="180">
        <v>1</v>
      </c>
      <c r="AE33" s="23"/>
      <c r="AF33" s="23" cm="1">
        <f t="array" ref="AF33">IF($D33="","",IF(AE33=1,1,IF(AH33&lt;&gt;1,$AI$1,IF(SUMPRODUCT(--(G33:AD33&gt;=$G$6:$AD$6)*($G$6:$AD$6&lt;&gt;"")*($G$4:$AD$4=1))=COUNTIF($G$4:$AD$4,1),1,0))))</f>
        <v>1</v>
      </c>
      <c r="AG33" s="24"/>
      <c r="AH33" s="1">
        <f t="shared" si="11"/>
        <v>1</v>
      </c>
      <c r="AI33" s="1">
        <f t="shared" si="17"/>
        <v>0</v>
      </c>
      <c r="AJ33" s="1">
        <f t="shared" si="17"/>
        <v>1</v>
      </c>
      <c r="AK33" s="1">
        <f t="shared" si="18"/>
        <v>1</v>
      </c>
      <c r="AL33" s="1">
        <f t="shared" si="19"/>
        <v>1</v>
      </c>
      <c r="AM33" s="1">
        <f t="shared" si="20"/>
        <v>1</v>
      </c>
      <c r="AN33" s="1">
        <f t="shared" si="21"/>
        <v>1</v>
      </c>
      <c r="AO33" s="1">
        <f t="shared" si="22"/>
        <v>1</v>
      </c>
      <c r="AP33" s="1">
        <f t="shared" si="23"/>
        <v>1</v>
      </c>
      <c r="AQ33" s="1">
        <f t="shared" si="24"/>
        <v>1</v>
      </c>
      <c r="AR33" s="1">
        <f t="shared" si="25"/>
        <v>1</v>
      </c>
      <c r="AS33" s="1">
        <f t="shared" si="26"/>
        <v>1</v>
      </c>
      <c r="AT33" s="1">
        <f t="shared" si="27"/>
        <v>1</v>
      </c>
      <c r="AU33" s="1">
        <f t="shared" si="28"/>
        <v>1</v>
      </c>
      <c r="AV33" s="1">
        <f t="shared" si="29"/>
        <v>1</v>
      </c>
      <c r="AW33" s="1">
        <f t="shared" si="30"/>
        <v>1</v>
      </c>
      <c r="AX33" s="1">
        <f t="shared" si="31"/>
        <v>1</v>
      </c>
      <c r="AY33" s="1">
        <f t="shared" si="32"/>
        <v>1</v>
      </c>
      <c r="AZ33" s="1">
        <f t="shared" si="33"/>
        <v>1</v>
      </c>
      <c r="BA33" s="1">
        <f t="shared" si="34"/>
        <v>1</v>
      </c>
      <c r="BB33" s="1">
        <f t="shared" si="35"/>
        <v>1</v>
      </c>
      <c r="BC33" s="1">
        <f t="shared" si="36"/>
        <v>1</v>
      </c>
      <c r="BD33" s="1">
        <f t="shared" si="37"/>
        <v>1</v>
      </c>
      <c r="BE33" s="1">
        <f t="shared" si="38"/>
        <v>1</v>
      </c>
      <c r="BF33" s="1">
        <f t="shared" si="38"/>
        <v>1</v>
      </c>
      <c r="BG33" s="1">
        <f t="shared" si="39"/>
        <v>1</v>
      </c>
      <c r="BH33" s="1">
        <f t="shared" si="40"/>
        <v>1</v>
      </c>
      <c r="BI33" s="1">
        <f t="shared" si="41"/>
        <v>1</v>
      </c>
      <c r="BJ33" s="1">
        <f t="shared" si="42"/>
        <v>0</v>
      </c>
      <c r="BM33" s="1">
        <f t="shared" si="43"/>
        <v>1</v>
      </c>
      <c r="BN33" s="1">
        <f t="shared" si="14"/>
        <v>2</v>
      </c>
      <c r="BO33" s="1">
        <f t="shared" si="14"/>
        <v>3</v>
      </c>
      <c r="BP33" s="1">
        <f t="shared" si="14"/>
        <v>4</v>
      </c>
      <c r="BQ33" s="1">
        <f t="shared" si="14"/>
        <v>5</v>
      </c>
      <c r="BR33" s="1">
        <f t="shared" si="14"/>
        <v>6</v>
      </c>
      <c r="BS33" s="1">
        <f t="shared" si="14"/>
        <v>7</v>
      </c>
      <c r="BT33" s="1">
        <f t="shared" si="14"/>
        <v>8</v>
      </c>
      <c r="BU33" s="1">
        <f t="shared" si="14"/>
        <v>9</v>
      </c>
      <c r="BV33" s="1">
        <f t="shared" si="14"/>
        <v>10</v>
      </c>
    </row>
    <row r="34" spans="1:74" x14ac:dyDescent="0.25">
      <c r="B34" s="23" t="str">
        <f t="shared" si="15"/>
        <v/>
      </c>
      <c r="C34" s="400"/>
      <c r="D34" s="299"/>
      <c r="E34" s="300"/>
      <c r="F34" s="301"/>
      <c r="G34" s="180"/>
      <c r="H34" s="180"/>
      <c r="I34" s="180"/>
      <c r="J34" s="180"/>
      <c r="K34" s="180"/>
      <c r="L34" s="180"/>
      <c r="M34" s="180"/>
      <c r="N34" s="180"/>
      <c r="O34" s="398" t="str">
        <f t="shared" si="16"/>
        <v/>
      </c>
      <c r="P34" s="180"/>
      <c r="Q34" s="180"/>
      <c r="R34" s="180"/>
      <c r="S34" s="180"/>
      <c r="T34" s="180"/>
      <c r="U34" s="180"/>
      <c r="V34" s="180"/>
      <c r="W34" s="25"/>
      <c r="X34" s="180"/>
      <c r="Y34" s="180"/>
      <c r="Z34" s="180"/>
      <c r="AA34" s="180"/>
      <c r="AB34" s="180"/>
      <c r="AC34" s="180"/>
      <c r="AD34" s="180"/>
      <c r="AE34" s="23"/>
      <c r="AF34" s="23" t="str" cm="1">
        <f t="array" ref="AF34">IF($D34="","",IF(AE34=1,1,IF(AH34&lt;&gt;1,$AI$1,IF(SUMPRODUCT(--(G34:AD34&gt;=$G$6:$AD$6)*($G$6:$AD$6&lt;&gt;"")*($G$4:$AD$4=1))=COUNTIF($G$4:$AD$4,1),1,0))))</f>
        <v/>
      </c>
      <c r="AG34" s="24"/>
      <c r="AH34" s="1">
        <f t="shared" si="11"/>
        <v>0</v>
      </c>
      <c r="AI34" s="1" t="str">
        <f t="shared" si="17"/>
        <v/>
      </c>
      <c r="AJ34" s="1" t="str">
        <f t="shared" si="17"/>
        <v/>
      </c>
      <c r="AK34" s="1">
        <f t="shared" si="18"/>
        <v>0</v>
      </c>
      <c r="AL34" s="1">
        <f t="shared" si="19"/>
        <v>0</v>
      </c>
      <c r="AM34" s="1">
        <f t="shared" si="20"/>
        <v>0</v>
      </c>
      <c r="AN34" s="1">
        <f t="shared" si="21"/>
        <v>0</v>
      </c>
      <c r="AO34" s="1">
        <f t="shared" si="22"/>
        <v>0</v>
      </c>
      <c r="AP34" s="1">
        <f t="shared" si="23"/>
        <v>0</v>
      </c>
      <c r="AQ34" s="1">
        <f t="shared" si="24"/>
        <v>1</v>
      </c>
      <c r="AR34" s="1">
        <f t="shared" si="25"/>
        <v>1</v>
      </c>
      <c r="AS34" s="1">
        <f t="shared" si="26"/>
        <v>0</v>
      </c>
      <c r="AT34" s="1">
        <f t="shared" si="27"/>
        <v>0</v>
      </c>
      <c r="AU34" s="1">
        <f t="shared" si="28"/>
        <v>0</v>
      </c>
      <c r="AV34" s="1">
        <f t="shared" si="29"/>
        <v>1</v>
      </c>
      <c r="AW34" s="1">
        <f t="shared" si="30"/>
        <v>0</v>
      </c>
      <c r="AX34" s="1">
        <f t="shared" si="31"/>
        <v>0</v>
      </c>
      <c r="AY34" s="1">
        <f t="shared" si="32"/>
        <v>0</v>
      </c>
      <c r="AZ34" s="1">
        <f t="shared" si="33"/>
        <v>0</v>
      </c>
      <c r="BA34" s="1">
        <f t="shared" si="34"/>
        <v>0</v>
      </c>
      <c r="BB34" s="1">
        <f t="shared" si="35"/>
        <v>0</v>
      </c>
      <c r="BC34" s="1">
        <f t="shared" si="36"/>
        <v>0</v>
      </c>
      <c r="BD34" s="1">
        <f t="shared" si="37"/>
        <v>0</v>
      </c>
      <c r="BE34" s="1">
        <f t="shared" si="38"/>
        <v>0</v>
      </c>
      <c r="BF34" s="1">
        <f t="shared" si="38"/>
        <v>0</v>
      </c>
      <c r="BG34" s="1">
        <f t="shared" si="39"/>
        <v>0</v>
      </c>
      <c r="BH34" s="1">
        <f t="shared" si="40"/>
        <v>1</v>
      </c>
      <c r="BI34" s="1">
        <f t="shared" si="41"/>
        <v>1</v>
      </c>
      <c r="BJ34" s="1">
        <f t="shared" si="42"/>
        <v>0</v>
      </c>
      <c r="BM34" s="1" t="str">
        <f t="shared" si="43"/>
        <v/>
      </c>
      <c r="BN34" s="1" t="str">
        <f t="shared" si="14"/>
        <v/>
      </c>
      <c r="BO34" s="1" t="str">
        <f t="shared" si="14"/>
        <v/>
      </c>
      <c r="BP34" s="1" t="str">
        <f t="shared" si="14"/>
        <v/>
      </c>
      <c r="BQ34" s="1" t="str">
        <f t="shared" si="14"/>
        <v/>
      </c>
      <c r="BR34" s="1" t="str">
        <f t="shared" si="14"/>
        <v/>
      </c>
      <c r="BS34" s="1" t="str">
        <f t="shared" si="14"/>
        <v/>
      </c>
      <c r="BT34" s="1" t="str">
        <f t="shared" si="14"/>
        <v/>
      </c>
      <c r="BU34" s="1" t="str">
        <f t="shared" si="14"/>
        <v/>
      </c>
      <c r="BV34" s="1" t="str">
        <f t="shared" si="14"/>
        <v/>
      </c>
    </row>
    <row r="35" spans="1:74" x14ac:dyDescent="0.25">
      <c r="B35" s="23" t="str">
        <f t="shared" si="15"/>
        <v/>
      </c>
      <c r="C35" s="299"/>
      <c r="D35" s="299"/>
      <c r="E35" s="300"/>
      <c r="F35" s="301"/>
      <c r="G35" s="180"/>
      <c r="H35" s="180"/>
      <c r="I35" s="180"/>
      <c r="J35" s="180"/>
      <c r="K35" s="180"/>
      <c r="L35" s="180"/>
      <c r="M35" s="180"/>
      <c r="N35" s="180"/>
      <c r="O35" s="398" t="str">
        <f t="shared" si="16"/>
        <v/>
      </c>
      <c r="P35" s="180"/>
      <c r="Q35" s="180"/>
      <c r="R35" s="180"/>
      <c r="S35" s="180"/>
      <c r="T35" s="180"/>
      <c r="U35" s="180"/>
      <c r="V35" s="180"/>
      <c r="W35" s="25"/>
      <c r="X35" s="180"/>
      <c r="Y35" s="180"/>
      <c r="Z35" s="180"/>
      <c r="AA35" s="180"/>
      <c r="AB35" s="180"/>
      <c r="AC35" s="180"/>
      <c r="AD35" s="180"/>
      <c r="AE35" s="23"/>
      <c r="AF35" s="23" t="str" cm="1">
        <f t="array" ref="AF35">IF($D35="","",IF(AE35=1,1,IF(AH35&lt;&gt;1,$AI$1,IF(SUMPRODUCT(--(G35:AD35&gt;=$G$6:$AD$6)*($G$6:$AD$6&lt;&gt;"")*($G$4:$AD$4=1))=COUNTIF($G$4:$AD$4,1),1,0))))</f>
        <v/>
      </c>
      <c r="AG35" s="24"/>
      <c r="AH35" s="1">
        <f t="shared" si="11"/>
        <v>0</v>
      </c>
      <c r="AI35" s="1" t="str">
        <f t="shared" si="17"/>
        <v/>
      </c>
      <c r="AJ35" s="1" t="str">
        <f t="shared" si="17"/>
        <v/>
      </c>
      <c r="AK35" s="1">
        <f t="shared" si="18"/>
        <v>0</v>
      </c>
      <c r="AL35" s="1">
        <f t="shared" si="19"/>
        <v>0</v>
      </c>
      <c r="AM35" s="1">
        <f t="shared" si="20"/>
        <v>0</v>
      </c>
      <c r="AN35" s="1">
        <f t="shared" si="21"/>
        <v>0</v>
      </c>
      <c r="AO35" s="1">
        <f t="shared" si="22"/>
        <v>0</v>
      </c>
      <c r="AP35" s="1">
        <f t="shared" si="23"/>
        <v>0</v>
      </c>
      <c r="AQ35" s="1">
        <f t="shared" si="24"/>
        <v>1</v>
      </c>
      <c r="AR35" s="1">
        <f t="shared" si="25"/>
        <v>1</v>
      </c>
      <c r="AS35" s="1">
        <f t="shared" si="26"/>
        <v>0</v>
      </c>
      <c r="AT35" s="1">
        <f t="shared" si="27"/>
        <v>0</v>
      </c>
      <c r="AU35" s="1">
        <f t="shared" si="28"/>
        <v>0</v>
      </c>
      <c r="AV35" s="1">
        <f t="shared" si="29"/>
        <v>1</v>
      </c>
      <c r="AW35" s="1">
        <f t="shared" si="30"/>
        <v>0</v>
      </c>
      <c r="AX35" s="1">
        <f t="shared" si="31"/>
        <v>0</v>
      </c>
      <c r="AY35" s="1">
        <f t="shared" si="32"/>
        <v>0</v>
      </c>
      <c r="AZ35" s="1">
        <f t="shared" si="33"/>
        <v>0</v>
      </c>
      <c r="BA35" s="1">
        <f t="shared" si="34"/>
        <v>0</v>
      </c>
      <c r="BB35" s="1">
        <f t="shared" si="35"/>
        <v>0</v>
      </c>
      <c r="BC35" s="1">
        <f t="shared" si="36"/>
        <v>0</v>
      </c>
      <c r="BD35" s="1">
        <f t="shared" si="37"/>
        <v>0</v>
      </c>
      <c r="BE35" s="1">
        <f t="shared" si="38"/>
        <v>0</v>
      </c>
      <c r="BF35" s="1">
        <f t="shared" si="38"/>
        <v>0</v>
      </c>
      <c r="BG35" s="1">
        <f t="shared" si="39"/>
        <v>0</v>
      </c>
      <c r="BH35" s="1">
        <f t="shared" si="40"/>
        <v>1</v>
      </c>
      <c r="BI35" s="1">
        <f t="shared" si="41"/>
        <v>1</v>
      </c>
      <c r="BJ35" s="1">
        <f t="shared" si="42"/>
        <v>0</v>
      </c>
      <c r="BM35" s="1" t="str">
        <f t="shared" si="43"/>
        <v/>
      </c>
      <c r="BN35" s="1" t="str">
        <f t="shared" si="14"/>
        <v/>
      </c>
      <c r="BO35" s="1" t="str">
        <f t="shared" si="14"/>
        <v/>
      </c>
      <c r="BP35" s="1" t="str">
        <f t="shared" si="14"/>
        <v/>
      </c>
      <c r="BQ35" s="1" t="str">
        <f t="shared" si="14"/>
        <v/>
      </c>
      <c r="BR35" s="1" t="str">
        <f t="shared" si="14"/>
        <v/>
      </c>
      <c r="BS35" s="1" t="str">
        <f t="shared" si="14"/>
        <v/>
      </c>
      <c r="BT35" s="1" t="str">
        <f t="shared" si="14"/>
        <v/>
      </c>
      <c r="BU35" s="1" t="str">
        <f t="shared" si="14"/>
        <v/>
      </c>
      <c r="BV35" s="1" t="str">
        <f t="shared" si="14"/>
        <v/>
      </c>
    </row>
    <row r="36" spans="1:74" x14ac:dyDescent="0.25">
      <c r="B36" s="23">
        <f t="shared" si="15"/>
        <v>6</v>
      </c>
      <c r="C36" s="299">
        <v>510632219</v>
      </c>
      <c r="D36" s="299">
        <v>1001842024</v>
      </c>
      <c r="E36" s="300" t="s">
        <v>351</v>
      </c>
      <c r="F36" s="301" t="s">
        <v>157</v>
      </c>
      <c r="G36" s="180">
        <v>1</v>
      </c>
      <c r="H36" s="180">
        <v>1</v>
      </c>
      <c r="I36" s="180">
        <v>1</v>
      </c>
      <c r="J36" s="180">
        <v>1</v>
      </c>
      <c r="K36" s="180">
        <v>1</v>
      </c>
      <c r="L36" s="180">
        <v>0</v>
      </c>
      <c r="M36" s="180">
        <v>0</v>
      </c>
      <c r="N36" s="180">
        <v>0</v>
      </c>
      <c r="O36" s="398">
        <f t="shared" si="16"/>
        <v>1</v>
      </c>
      <c r="P36" s="180">
        <v>1</v>
      </c>
      <c r="Q36" s="180">
        <v>1</v>
      </c>
      <c r="R36" s="180">
        <v>1</v>
      </c>
      <c r="S36" s="180"/>
      <c r="T36" s="180">
        <v>1</v>
      </c>
      <c r="U36" s="180">
        <v>1</v>
      </c>
      <c r="V36" s="25">
        <v>205</v>
      </c>
      <c r="W36" s="25">
        <v>515207</v>
      </c>
      <c r="X36" s="180">
        <v>1</v>
      </c>
      <c r="Y36" s="180">
        <v>1</v>
      </c>
      <c r="Z36" s="180">
        <v>1</v>
      </c>
      <c r="AA36" s="180">
        <v>1</v>
      </c>
      <c r="AB36" s="180">
        <v>1</v>
      </c>
      <c r="AC36" s="180">
        <v>1</v>
      </c>
      <c r="AD36" s="180">
        <v>1</v>
      </c>
      <c r="AE36" s="23"/>
      <c r="AF36" s="23" cm="1">
        <f t="array" ref="AF36">IF($D36="","",IF(AE36=1,1,IF(AH36&lt;&gt;1,$AI$1,IF(SUMPRODUCT(--(G36:AD36&gt;=$G$6:$AD$6)*($G$6:$AD$6&lt;&gt;"")*($G$4:$AD$4=1))=COUNTIF($G$4:$AD$4,1),1,0))))</f>
        <v>1</v>
      </c>
      <c r="AG36" s="24"/>
      <c r="AH36" s="1">
        <f t="shared" si="11"/>
        <v>1</v>
      </c>
      <c r="AI36" s="1">
        <f t="shared" si="17"/>
        <v>0</v>
      </c>
      <c r="AJ36" s="1">
        <f t="shared" si="17"/>
        <v>1</v>
      </c>
      <c r="AK36" s="1">
        <f t="shared" si="18"/>
        <v>1</v>
      </c>
      <c r="AL36" s="1">
        <f t="shared" si="19"/>
        <v>1</v>
      </c>
      <c r="AM36" s="1">
        <f t="shared" si="20"/>
        <v>1</v>
      </c>
      <c r="AN36" s="1">
        <f t="shared" si="21"/>
        <v>1</v>
      </c>
      <c r="AO36" s="1">
        <f t="shared" si="22"/>
        <v>1</v>
      </c>
      <c r="AP36" s="1">
        <f t="shared" si="23"/>
        <v>1</v>
      </c>
      <c r="AQ36" s="1">
        <f t="shared" si="24"/>
        <v>1</v>
      </c>
      <c r="AR36" s="1">
        <f t="shared" si="25"/>
        <v>1</v>
      </c>
      <c r="AS36" s="1">
        <f t="shared" si="26"/>
        <v>1</v>
      </c>
      <c r="AT36" s="1">
        <f t="shared" si="27"/>
        <v>1</v>
      </c>
      <c r="AU36" s="1">
        <f t="shared" si="28"/>
        <v>1</v>
      </c>
      <c r="AV36" s="1">
        <f t="shared" si="29"/>
        <v>1</v>
      </c>
      <c r="AW36" s="1">
        <f t="shared" si="30"/>
        <v>1</v>
      </c>
      <c r="AX36" s="1">
        <f t="shared" si="31"/>
        <v>1</v>
      </c>
      <c r="AY36" s="1">
        <f t="shared" si="32"/>
        <v>1</v>
      </c>
      <c r="AZ36" s="1">
        <f t="shared" si="33"/>
        <v>1</v>
      </c>
      <c r="BA36" s="1">
        <f t="shared" si="34"/>
        <v>1</v>
      </c>
      <c r="BB36" s="1">
        <f t="shared" si="35"/>
        <v>1</v>
      </c>
      <c r="BC36" s="1">
        <f t="shared" si="36"/>
        <v>1</v>
      </c>
      <c r="BD36" s="1">
        <f t="shared" si="37"/>
        <v>1</v>
      </c>
      <c r="BE36" s="1">
        <f t="shared" si="38"/>
        <v>1</v>
      </c>
      <c r="BF36" s="1">
        <f t="shared" si="38"/>
        <v>1</v>
      </c>
      <c r="BG36" s="1">
        <f t="shared" si="39"/>
        <v>1</v>
      </c>
      <c r="BH36" s="1">
        <f t="shared" si="40"/>
        <v>1</v>
      </c>
      <c r="BI36" s="1">
        <f t="shared" si="41"/>
        <v>1</v>
      </c>
      <c r="BJ36" s="1">
        <f t="shared" si="42"/>
        <v>0</v>
      </c>
      <c r="BM36" s="1">
        <f t="shared" si="43"/>
        <v>1</v>
      </c>
      <c r="BN36" s="1">
        <f t="shared" si="14"/>
        <v>2</v>
      </c>
      <c r="BO36" s="1">
        <f t="shared" si="14"/>
        <v>3</v>
      </c>
      <c r="BP36" s="1">
        <f t="shared" si="14"/>
        <v>4</v>
      </c>
      <c r="BQ36" s="1">
        <f t="shared" si="14"/>
        <v>5</v>
      </c>
      <c r="BR36" s="1">
        <f t="shared" si="14"/>
        <v>6</v>
      </c>
      <c r="BS36" s="1">
        <f t="shared" si="14"/>
        <v>7</v>
      </c>
      <c r="BT36" s="1">
        <f t="shared" si="14"/>
        <v>8</v>
      </c>
      <c r="BU36" s="1">
        <f t="shared" si="14"/>
        <v>9</v>
      </c>
      <c r="BV36" s="1">
        <f t="shared" si="14"/>
        <v>10</v>
      </c>
    </row>
    <row r="37" spans="1:74" x14ac:dyDescent="0.25">
      <c r="B37" s="23" t="str">
        <f t="shared" si="15"/>
        <v/>
      </c>
      <c r="C37" s="299"/>
      <c r="D37" s="299"/>
      <c r="E37" s="300"/>
      <c r="F37" s="301"/>
      <c r="G37" s="180"/>
      <c r="H37" s="180"/>
      <c r="I37" s="180"/>
      <c r="J37" s="180"/>
      <c r="K37" s="180"/>
      <c r="L37" s="180"/>
      <c r="M37" s="180"/>
      <c r="N37" s="180"/>
      <c r="O37" s="398" t="str">
        <f t="shared" si="16"/>
        <v/>
      </c>
      <c r="P37" s="180"/>
      <c r="Q37" s="180"/>
      <c r="R37" s="180"/>
      <c r="S37" s="180"/>
      <c r="T37" s="180"/>
      <c r="U37" s="180"/>
      <c r="V37" s="25"/>
      <c r="W37" s="25"/>
      <c r="X37" s="180"/>
      <c r="Y37" s="180"/>
      <c r="Z37" s="180"/>
      <c r="AA37" s="180"/>
      <c r="AB37" s="180"/>
      <c r="AC37" s="180"/>
      <c r="AD37" s="180"/>
      <c r="AE37" s="23"/>
      <c r="AF37" s="23" t="str" cm="1">
        <f t="array" ref="AF37">IF($D37="","",IF(AE37=1,1,IF(AH37&lt;&gt;1,$AI$1,IF(SUMPRODUCT(--(G37:AD37&gt;=$G$6:$AD$6)*($G$6:$AD$6&lt;&gt;"")*($G$4:$AD$4=1))=COUNTIF($G$4:$AD$4,1),1,0))))</f>
        <v/>
      </c>
      <c r="AG37" s="24"/>
      <c r="AH37" s="1">
        <f t="shared" si="11"/>
        <v>0</v>
      </c>
      <c r="AI37" s="1" t="str">
        <f t="shared" si="17"/>
        <v/>
      </c>
      <c r="AJ37" s="1" t="str">
        <f t="shared" si="17"/>
        <v/>
      </c>
      <c r="AK37" s="1">
        <f t="shared" si="18"/>
        <v>0</v>
      </c>
      <c r="AL37" s="1">
        <f t="shared" si="19"/>
        <v>0</v>
      </c>
      <c r="AM37" s="1">
        <f t="shared" si="20"/>
        <v>0</v>
      </c>
      <c r="AN37" s="1">
        <f t="shared" si="21"/>
        <v>0</v>
      </c>
      <c r="AO37" s="1">
        <f t="shared" si="22"/>
        <v>0</v>
      </c>
      <c r="AP37" s="1">
        <f t="shared" si="23"/>
        <v>0</v>
      </c>
      <c r="AQ37" s="1">
        <f t="shared" si="24"/>
        <v>1</v>
      </c>
      <c r="AR37" s="1">
        <f t="shared" si="25"/>
        <v>1</v>
      </c>
      <c r="AS37" s="1">
        <f t="shared" si="26"/>
        <v>0</v>
      </c>
      <c r="AT37" s="1">
        <f t="shared" si="27"/>
        <v>0</v>
      </c>
      <c r="AU37" s="1">
        <f t="shared" si="28"/>
        <v>0</v>
      </c>
      <c r="AV37" s="1">
        <f t="shared" si="29"/>
        <v>1</v>
      </c>
      <c r="AW37" s="1">
        <f t="shared" si="30"/>
        <v>0</v>
      </c>
      <c r="AX37" s="1">
        <f t="shared" si="31"/>
        <v>0</v>
      </c>
      <c r="AY37" s="1">
        <f t="shared" si="32"/>
        <v>0</v>
      </c>
      <c r="AZ37" s="1">
        <f t="shared" si="33"/>
        <v>0</v>
      </c>
      <c r="BA37" s="1">
        <f t="shared" si="34"/>
        <v>0</v>
      </c>
      <c r="BB37" s="1">
        <f t="shared" si="35"/>
        <v>0</v>
      </c>
      <c r="BC37" s="1">
        <f t="shared" si="36"/>
        <v>0</v>
      </c>
      <c r="BD37" s="1">
        <f t="shared" si="37"/>
        <v>0</v>
      </c>
      <c r="BE37" s="1">
        <f t="shared" si="38"/>
        <v>0</v>
      </c>
      <c r="BF37" s="1">
        <f t="shared" si="38"/>
        <v>0</v>
      </c>
      <c r="BG37" s="1">
        <f t="shared" si="39"/>
        <v>0</v>
      </c>
      <c r="BH37" s="1">
        <f t="shared" si="40"/>
        <v>1</v>
      </c>
      <c r="BI37" s="1">
        <f t="shared" si="41"/>
        <v>1</v>
      </c>
      <c r="BJ37" s="1">
        <f t="shared" si="42"/>
        <v>0</v>
      </c>
      <c r="BM37" s="1" t="str">
        <f t="shared" si="43"/>
        <v/>
      </c>
      <c r="BN37" s="1" t="str">
        <f t="shared" si="14"/>
        <v/>
      </c>
      <c r="BO37" s="1" t="str">
        <f t="shared" si="14"/>
        <v/>
      </c>
      <c r="BP37" s="1" t="str">
        <f t="shared" si="14"/>
        <v/>
      </c>
      <c r="BQ37" s="1" t="str">
        <f t="shared" si="14"/>
        <v/>
      </c>
      <c r="BR37" s="1" t="str">
        <f t="shared" si="14"/>
        <v/>
      </c>
      <c r="BS37" s="1" t="str">
        <f t="shared" si="14"/>
        <v/>
      </c>
      <c r="BT37" s="1" t="str">
        <f t="shared" si="14"/>
        <v/>
      </c>
      <c r="BU37" s="1" t="str">
        <f t="shared" si="14"/>
        <v/>
      </c>
      <c r="BV37" s="1" t="str">
        <f t="shared" si="14"/>
        <v/>
      </c>
    </row>
    <row r="38" spans="1:74" x14ac:dyDescent="0.25">
      <c r="B38" s="23" t="str">
        <f t="shared" si="15"/>
        <v/>
      </c>
      <c r="C38" s="299"/>
      <c r="D38" s="299"/>
      <c r="E38" s="300"/>
      <c r="F38" s="301"/>
      <c r="G38" s="180"/>
      <c r="H38" s="180"/>
      <c r="I38" s="180"/>
      <c r="J38" s="180"/>
      <c r="K38" s="180"/>
      <c r="L38" s="180"/>
      <c r="M38" s="180"/>
      <c r="N38" s="180"/>
      <c r="O38" s="398" t="str">
        <f t="shared" si="16"/>
        <v/>
      </c>
      <c r="P38" s="180"/>
      <c r="Q38" s="180"/>
      <c r="R38" s="180"/>
      <c r="S38" s="180"/>
      <c r="T38" s="180"/>
      <c r="U38" s="180"/>
      <c r="V38" s="25"/>
      <c r="W38" s="25"/>
      <c r="X38" s="180"/>
      <c r="Y38" s="180"/>
      <c r="Z38" s="180"/>
      <c r="AA38" s="180"/>
      <c r="AB38" s="180"/>
      <c r="AC38" s="180"/>
      <c r="AD38" s="180"/>
      <c r="AE38" s="23"/>
      <c r="AF38" s="23" t="str" cm="1">
        <f t="array" ref="AF38">IF($D38="","",IF(AE38=1,1,IF(AH38&lt;&gt;1,$AI$1,IF(SUMPRODUCT(--(G38:AD38&gt;=$G$6:$AD$6)*($G$6:$AD$6&lt;&gt;"")*($G$4:$AD$4=1))=COUNTIF($G$4:$AD$4,1),1,0))))</f>
        <v/>
      </c>
      <c r="AG38" s="24"/>
      <c r="AH38" s="1">
        <f t="shared" si="11"/>
        <v>0</v>
      </c>
      <c r="AI38" s="1" t="str">
        <f t="shared" si="17"/>
        <v/>
      </c>
      <c r="AJ38" s="1" t="str">
        <f t="shared" si="17"/>
        <v/>
      </c>
      <c r="AK38" s="1">
        <f t="shared" si="18"/>
        <v>0</v>
      </c>
      <c r="AL38" s="1">
        <f t="shared" si="19"/>
        <v>0</v>
      </c>
      <c r="AM38" s="1">
        <f t="shared" si="20"/>
        <v>0</v>
      </c>
      <c r="AN38" s="1">
        <f t="shared" si="21"/>
        <v>0</v>
      </c>
      <c r="AO38" s="1">
        <f t="shared" si="22"/>
        <v>0</v>
      </c>
      <c r="AP38" s="1">
        <f t="shared" si="23"/>
        <v>0</v>
      </c>
      <c r="AQ38" s="1">
        <f t="shared" si="24"/>
        <v>1</v>
      </c>
      <c r="AR38" s="1">
        <f t="shared" si="25"/>
        <v>1</v>
      </c>
      <c r="AS38" s="1">
        <f t="shared" si="26"/>
        <v>0</v>
      </c>
      <c r="AT38" s="1">
        <f t="shared" si="27"/>
        <v>0</v>
      </c>
      <c r="AU38" s="1">
        <f t="shared" si="28"/>
        <v>0</v>
      </c>
      <c r="AV38" s="1">
        <f t="shared" si="29"/>
        <v>1</v>
      </c>
      <c r="AW38" s="1">
        <f t="shared" si="30"/>
        <v>0</v>
      </c>
      <c r="AX38" s="1">
        <f t="shared" si="31"/>
        <v>0</v>
      </c>
      <c r="AY38" s="1">
        <f t="shared" si="32"/>
        <v>0</v>
      </c>
      <c r="AZ38" s="1">
        <f t="shared" si="33"/>
        <v>0</v>
      </c>
      <c r="BA38" s="1">
        <f t="shared" si="34"/>
        <v>0</v>
      </c>
      <c r="BB38" s="1">
        <f t="shared" si="35"/>
        <v>0</v>
      </c>
      <c r="BC38" s="1">
        <f t="shared" si="36"/>
        <v>0</v>
      </c>
      <c r="BD38" s="1">
        <f t="shared" si="37"/>
        <v>0</v>
      </c>
      <c r="BE38" s="1">
        <f t="shared" si="38"/>
        <v>0</v>
      </c>
      <c r="BF38" s="1">
        <f t="shared" si="38"/>
        <v>0</v>
      </c>
      <c r="BG38" s="1">
        <f t="shared" si="39"/>
        <v>0</v>
      </c>
      <c r="BH38" s="1">
        <f t="shared" si="40"/>
        <v>1</v>
      </c>
      <c r="BI38" s="1">
        <f t="shared" si="41"/>
        <v>1</v>
      </c>
      <c r="BJ38" s="1">
        <f t="shared" si="42"/>
        <v>0</v>
      </c>
      <c r="BM38" s="1" t="str">
        <f t="shared" si="43"/>
        <v/>
      </c>
      <c r="BN38" s="1" t="str">
        <f t="shared" si="14"/>
        <v/>
      </c>
      <c r="BO38" s="1" t="str">
        <f t="shared" si="14"/>
        <v/>
      </c>
      <c r="BP38" s="1" t="str">
        <f t="shared" si="14"/>
        <v/>
      </c>
      <c r="BQ38" s="1" t="str">
        <f t="shared" si="14"/>
        <v/>
      </c>
      <c r="BR38" s="1" t="str">
        <f t="shared" si="14"/>
        <v/>
      </c>
      <c r="BS38" s="1" t="str">
        <f t="shared" si="14"/>
        <v/>
      </c>
      <c r="BT38" s="1" t="str">
        <f t="shared" si="14"/>
        <v/>
      </c>
      <c r="BU38" s="1" t="str">
        <f t="shared" si="14"/>
        <v/>
      </c>
      <c r="BV38" s="1" t="str">
        <f t="shared" si="14"/>
        <v/>
      </c>
    </row>
    <row r="39" spans="1:74" x14ac:dyDescent="0.25">
      <c r="B39" s="23" t="str">
        <f t="shared" si="15"/>
        <v/>
      </c>
      <c r="C39" s="299"/>
      <c r="D39" s="341"/>
      <c r="E39" s="342"/>
      <c r="F39" s="301"/>
      <c r="G39" s="180"/>
      <c r="H39" s="180"/>
      <c r="I39" s="180"/>
      <c r="J39" s="180"/>
      <c r="K39" s="180"/>
      <c r="L39" s="180"/>
      <c r="M39" s="180"/>
      <c r="N39" s="180"/>
      <c r="O39" s="398" t="str">
        <f t="shared" si="16"/>
        <v/>
      </c>
      <c r="P39" s="180"/>
      <c r="Q39" s="180"/>
      <c r="R39" s="180"/>
      <c r="S39" s="180"/>
      <c r="T39" s="180"/>
      <c r="U39" s="180"/>
      <c r="V39" s="25"/>
      <c r="W39" s="25"/>
      <c r="X39" s="180"/>
      <c r="Y39" s="180"/>
      <c r="Z39" s="180"/>
      <c r="AA39" s="180"/>
      <c r="AB39" s="180"/>
      <c r="AC39" s="180"/>
      <c r="AD39" s="180"/>
      <c r="AE39" s="23"/>
      <c r="AF39" s="23" t="str" cm="1">
        <f t="array" ref="AF39">IF($D39="","",IF(AE39=1,1,IF(AH39&lt;&gt;1,$AI$1,IF(SUMPRODUCT(--(G39:AD39&gt;=$G$6:$AD$6)*($G$6:$AD$6&lt;&gt;"")*($G$4:$AD$4=1))=COUNTIF($G$4:$AD$4,1),1,0))))</f>
        <v/>
      </c>
      <c r="AG39" s="24"/>
      <c r="AH39" s="1">
        <f t="shared" si="11"/>
        <v>0</v>
      </c>
      <c r="AI39" s="1" t="str">
        <f t="shared" si="17"/>
        <v/>
      </c>
      <c r="AJ39" s="1" t="str">
        <f t="shared" si="17"/>
        <v/>
      </c>
      <c r="AK39" s="1">
        <f t="shared" si="18"/>
        <v>0</v>
      </c>
      <c r="AL39" s="1">
        <f t="shared" si="19"/>
        <v>0</v>
      </c>
      <c r="AM39" s="1">
        <f t="shared" si="20"/>
        <v>0</v>
      </c>
      <c r="AN39" s="1">
        <f t="shared" si="21"/>
        <v>0</v>
      </c>
      <c r="AO39" s="1">
        <f t="shared" si="22"/>
        <v>0</v>
      </c>
      <c r="AP39" s="1">
        <f t="shared" si="23"/>
        <v>0</v>
      </c>
      <c r="AQ39" s="1">
        <f t="shared" si="24"/>
        <v>1</v>
      </c>
      <c r="AR39" s="1">
        <f t="shared" si="25"/>
        <v>1</v>
      </c>
      <c r="AS39" s="1">
        <f t="shared" si="26"/>
        <v>0</v>
      </c>
      <c r="AT39" s="1">
        <f t="shared" si="27"/>
        <v>0</v>
      </c>
      <c r="AU39" s="1">
        <f t="shared" si="28"/>
        <v>0</v>
      </c>
      <c r="AV39" s="1">
        <f t="shared" si="29"/>
        <v>1</v>
      </c>
      <c r="AW39" s="1">
        <f t="shared" si="30"/>
        <v>0</v>
      </c>
      <c r="AX39" s="1">
        <f t="shared" si="31"/>
        <v>0</v>
      </c>
      <c r="AY39" s="1">
        <f t="shared" si="32"/>
        <v>0</v>
      </c>
      <c r="AZ39" s="1">
        <f t="shared" si="33"/>
        <v>0</v>
      </c>
      <c r="BA39" s="1">
        <f t="shared" si="34"/>
        <v>0</v>
      </c>
      <c r="BB39" s="1">
        <f t="shared" si="35"/>
        <v>0</v>
      </c>
      <c r="BC39" s="1">
        <f t="shared" si="36"/>
        <v>0</v>
      </c>
      <c r="BD39" s="1">
        <f t="shared" si="37"/>
        <v>0</v>
      </c>
      <c r="BE39" s="1">
        <f t="shared" si="38"/>
        <v>0</v>
      </c>
      <c r="BF39" s="1">
        <f t="shared" si="38"/>
        <v>0</v>
      </c>
      <c r="BG39" s="1">
        <f t="shared" si="39"/>
        <v>0</v>
      </c>
      <c r="BH39" s="1">
        <f t="shared" si="40"/>
        <v>1</v>
      </c>
      <c r="BI39" s="1">
        <f t="shared" si="41"/>
        <v>1</v>
      </c>
      <c r="BJ39" s="1">
        <f t="shared" si="42"/>
        <v>0</v>
      </c>
      <c r="BM39" s="1" t="str">
        <f t="shared" si="43"/>
        <v/>
      </c>
      <c r="BN39" s="1" t="str">
        <f t="shared" si="14"/>
        <v/>
      </c>
      <c r="BO39" s="1" t="str">
        <f t="shared" si="14"/>
        <v/>
      </c>
      <c r="BP39" s="1" t="str">
        <f t="shared" si="14"/>
        <v/>
      </c>
      <c r="BQ39" s="1" t="str">
        <f t="shared" si="14"/>
        <v/>
      </c>
      <c r="BR39" s="1" t="str">
        <f t="shared" si="14"/>
        <v/>
      </c>
      <c r="BS39" s="1" t="str">
        <f t="shared" si="14"/>
        <v/>
      </c>
      <c r="BT39" s="1" t="str">
        <f t="shared" si="14"/>
        <v/>
      </c>
      <c r="BU39" s="1" t="str">
        <f t="shared" si="14"/>
        <v/>
      </c>
      <c r="BV39" s="1" t="str">
        <f t="shared" si="14"/>
        <v/>
      </c>
    </row>
    <row r="40" spans="1:74" x14ac:dyDescent="0.25">
      <c r="B40" s="23" t="str">
        <f t="shared" si="15"/>
        <v/>
      </c>
      <c r="C40" s="299"/>
      <c r="D40" s="299"/>
      <c r="E40" s="300"/>
      <c r="F40" s="301"/>
      <c r="G40" s="180"/>
      <c r="H40" s="180"/>
      <c r="I40" s="180"/>
      <c r="J40" s="180"/>
      <c r="K40" s="180"/>
      <c r="L40" s="180"/>
      <c r="M40" s="180"/>
      <c r="N40" s="180"/>
      <c r="O40" s="398" t="str">
        <f t="shared" si="16"/>
        <v/>
      </c>
      <c r="P40" s="180"/>
      <c r="Q40" s="180"/>
      <c r="R40" s="180"/>
      <c r="S40" s="180"/>
      <c r="T40" s="180"/>
      <c r="U40" s="180"/>
      <c r="V40" s="25"/>
      <c r="W40" s="25"/>
      <c r="X40" s="180"/>
      <c r="Y40" s="180"/>
      <c r="Z40" s="180"/>
      <c r="AA40" s="180"/>
      <c r="AB40" s="180"/>
      <c r="AC40" s="180"/>
      <c r="AD40" s="180"/>
      <c r="AE40" s="23"/>
      <c r="AF40" s="23" t="str" cm="1">
        <f t="array" ref="AF40">IF($D40="","",IF(AE40=1,1,IF(AH40&lt;&gt;1,$AI$1,IF(SUMPRODUCT(--(G40:AD40&gt;=$G$6:$AD$6)*($G$6:$AD$6&lt;&gt;"")*($G$4:$AD$4=1))=COUNTIF($G$4:$AD$4,1),1,0))))</f>
        <v/>
      </c>
      <c r="AG40" s="24"/>
      <c r="AH40" s="1">
        <f t="shared" si="11"/>
        <v>0</v>
      </c>
      <c r="AI40" s="1" t="str">
        <f t="shared" si="17"/>
        <v/>
      </c>
      <c r="AJ40" s="1" t="str">
        <f t="shared" si="17"/>
        <v/>
      </c>
      <c r="AK40" s="1">
        <f t="shared" si="18"/>
        <v>0</v>
      </c>
      <c r="AL40" s="1">
        <f t="shared" si="19"/>
        <v>0</v>
      </c>
      <c r="AM40" s="1">
        <f t="shared" si="20"/>
        <v>0</v>
      </c>
      <c r="AN40" s="1">
        <f t="shared" si="21"/>
        <v>0</v>
      </c>
      <c r="AO40" s="1">
        <f t="shared" si="22"/>
        <v>0</v>
      </c>
      <c r="AP40" s="1">
        <f t="shared" si="23"/>
        <v>0</v>
      </c>
      <c r="AQ40" s="1">
        <f t="shared" si="24"/>
        <v>1</v>
      </c>
      <c r="AR40" s="1">
        <f t="shared" si="25"/>
        <v>1</v>
      </c>
      <c r="AS40" s="1">
        <f t="shared" si="26"/>
        <v>0</v>
      </c>
      <c r="AT40" s="1">
        <f t="shared" si="27"/>
        <v>0</v>
      </c>
      <c r="AU40" s="1">
        <f t="shared" si="28"/>
        <v>0</v>
      </c>
      <c r="AV40" s="1">
        <f t="shared" si="29"/>
        <v>1</v>
      </c>
      <c r="AW40" s="1">
        <f t="shared" si="30"/>
        <v>0</v>
      </c>
      <c r="AX40" s="1">
        <f t="shared" si="31"/>
        <v>0</v>
      </c>
      <c r="AY40" s="1">
        <f t="shared" si="32"/>
        <v>0</v>
      </c>
      <c r="AZ40" s="1">
        <f t="shared" si="33"/>
        <v>0</v>
      </c>
      <c r="BA40" s="1">
        <f t="shared" si="34"/>
        <v>0</v>
      </c>
      <c r="BB40" s="1">
        <f t="shared" si="35"/>
        <v>0</v>
      </c>
      <c r="BC40" s="1">
        <f t="shared" si="36"/>
        <v>0</v>
      </c>
      <c r="BD40" s="1">
        <f t="shared" si="37"/>
        <v>0</v>
      </c>
      <c r="BE40" s="1">
        <f t="shared" si="38"/>
        <v>0</v>
      </c>
      <c r="BF40" s="1">
        <f t="shared" si="38"/>
        <v>0</v>
      </c>
      <c r="BG40" s="1">
        <f t="shared" si="39"/>
        <v>0</v>
      </c>
      <c r="BH40" s="1">
        <f t="shared" si="40"/>
        <v>1</v>
      </c>
      <c r="BI40" s="1">
        <f t="shared" si="41"/>
        <v>1</v>
      </c>
      <c r="BJ40" s="1">
        <f t="shared" si="42"/>
        <v>0</v>
      </c>
      <c r="BM40" s="1" t="str">
        <f t="shared" si="43"/>
        <v/>
      </c>
      <c r="BN40" s="1" t="str">
        <f t="shared" si="14"/>
        <v/>
      </c>
      <c r="BO40" s="1" t="str">
        <f t="shared" si="14"/>
        <v/>
      </c>
      <c r="BP40" s="1" t="str">
        <f t="shared" si="14"/>
        <v/>
      </c>
      <c r="BQ40" s="1" t="str">
        <f t="shared" si="14"/>
        <v/>
      </c>
      <c r="BR40" s="1" t="str">
        <f t="shared" si="14"/>
        <v/>
      </c>
      <c r="BS40" s="1" t="str">
        <f t="shared" si="14"/>
        <v/>
      </c>
      <c r="BT40" s="1" t="str">
        <f t="shared" si="14"/>
        <v/>
      </c>
      <c r="BU40" s="1" t="str">
        <f t="shared" si="14"/>
        <v/>
      </c>
      <c r="BV40" s="1" t="str">
        <f t="shared" si="14"/>
        <v/>
      </c>
    </row>
    <row r="41" spans="1:74" x14ac:dyDescent="0.25">
      <c r="A41" s="1">
        <f>ROW()-30</f>
        <v>11</v>
      </c>
      <c r="B41" s="23" t="str">
        <f t="shared" si="15"/>
        <v/>
      </c>
      <c r="C41" s="299"/>
      <c r="D41" s="299"/>
      <c r="E41" s="300"/>
      <c r="F41" s="301"/>
      <c r="G41" s="180"/>
      <c r="H41" s="180"/>
      <c r="I41" s="180"/>
      <c r="J41" s="180"/>
      <c r="K41" s="180"/>
      <c r="L41" s="180"/>
      <c r="M41" s="180"/>
      <c r="N41" s="180"/>
      <c r="O41" s="398" t="str">
        <f t="shared" si="16"/>
        <v/>
      </c>
      <c r="P41" s="180"/>
      <c r="Q41" s="180"/>
      <c r="R41" s="180"/>
      <c r="S41" s="180"/>
      <c r="T41" s="180"/>
      <c r="U41" s="180"/>
      <c r="V41" s="25"/>
      <c r="W41" s="25"/>
      <c r="X41" s="180"/>
      <c r="Y41" s="180"/>
      <c r="Z41" s="180"/>
      <c r="AA41" s="180"/>
      <c r="AB41" s="180"/>
      <c r="AC41" s="180"/>
      <c r="AD41" s="180"/>
      <c r="AE41" s="23"/>
      <c r="AF41" s="23" t="str" cm="1">
        <f t="array" ref="AF41">IF($D41="","",IF(AE41=1,1,IF(AH41&lt;&gt;1,$AI$1,IF(SUMPRODUCT(--(G41:AD41&gt;=$G$6:$AD$6)*($G$6:$AD$6&lt;&gt;"")*($G$4:$AD$4=1))=COUNTIF($G$4:$AD$4,1),1,0))))</f>
        <v/>
      </c>
      <c r="AG41" s="24"/>
      <c r="AH41" s="1">
        <f t="shared" si="11"/>
        <v>0</v>
      </c>
      <c r="AI41" s="1" t="str">
        <f t="shared" si="17"/>
        <v/>
      </c>
      <c r="AJ41" s="1" t="str">
        <f t="shared" si="17"/>
        <v/>
      </c>
      <c r="AK41" s="1">
        <f t="shared" si="18"/>
        <v>0</v>
      </c>
      <c r="AL41" s="1">
        <f t="shared" si="19"/>
        <v>0</v>
      </c>
      <c r="AM41" s="1">
        <f t="shared" si="20"/>
        <v>0</v>
      </c>
      <c r="AN41" s="1">
        <f t="shared" si="21"/>
        <v>0</v>
      </c>
      <c r="AO41" s="1">
        <f t="shared" si="22"/>
        <v>0</v>
      </c>
      <c r="AP41" s="1">
        <f t="shared" si="23"/>
        <v>0</v>
      </c>
      <c r="AQ41" s="1">
        <f t="shared" si="24"/>
        <v>1</v>
      </c>
      <c r="AR41" s="1">
        <f t="shared" si="25"/>
        <v>1</v>
      </c>
      <c r="AS41" s="1">
        <f t="shared" si="26"/>
        <v>0</v>
      </c>
      <c r="AT41" s="1">
        <f t="shared" si="27"/>
        <v>0</v>
      </c>
      <c r="AU41" s="1">
        <f t="shared" si="28"/>
        <v>0</v>
      </c>
      <c r="AV41" s="1">
        <f t="shared" si="29"/>
        <v>1</v>
      </c>
      <c r="AW41" s="1">
        <f t="shared" si="30"/>
        <v>0</v>
      </c>
      <c r="AX41" s="1">
        <f t="shared" si="31"/>
        <v>0</v>
      </c>
      <c r="AY41" s="1">
        <f t="shared" si="32"/>
        <v>0</v>
      </c>
      <c r="AZ41" s="1">
        <f t="shared" si="33"/>
        <v>0</v>
      </c>
      <c r="BA41" s="1">
        <f t="shared" si="34"/>
        <v>0</v>
      </c>
      <c r="BB41" s="1">
        <f t="shared" si="35"/>
        <v>0</v>
      </c>
      <c r="BC41" s="1">
        <f t="shared" si="36"/>
        <v>0</v>
      </c>
      <c r="BD41" s="1">
        <f t="shared" si="37"/>
        <v>0</v>
      </c>
      <c r="BE41" s="1">
        <f t="shared" si="38"/>
        <v>0</v>
      </c>
      <c r="BF41" s="1">
        <f t="shared" si="38"/>
        <v>0</v>
      </c>
      <c r="BG41" s="1">
        <f t="shared" si="39"/>
        <v>0</v>
      </c>
      <c r="BH41" s="1">
        <f t="shared" si="40"/>
        <v>1</v>
      </c>
      <c r="BI41" s="1">
        <f t="shared" si="41"/>
        <v>1</v>
      </c>
      <c r="BJ41" s="1">
        <f t="shared" si="42"/>
        <v>0</v>
      </c>
      <c r="BM41" s="1" t="str">
        <f t="shared" si="43"/>
        <v/>
      </c>
      <c r="BN41" s="1" t="str">
        <f t="shared" si="14"/>
        <v/>
      </c>
      <c r="BO41" s="1" t="str">
        <f t="shared" si="14"/>
        <v/>
      </c>
      <c r="BP41" s="1" t="str">
        <f t="shared" si="14"/>
        <v/>
      </c>
      <c r="BQ41" s="1" t="str">
        <f t="shared" si="14"/>
        <v/>
      </c>
      <c r="BR41" s="1" t="str">
        <f t="shared" si="14"/>
        <v/>
      </c>
      <c r="BS41" s="1" t="str">
        <f t="shared" si="14"/>
        <v/>
      </c>
      <c r="BT41" s="1" t="str">
        <f t="shared" si="14"/>
        <v/>
      </c>
      <c r="BU41" s="1" t="str">
        <f t="shared" si="14"/>
        <v/>
      </c>
      <c r="BV41" s="1" t="str">
        <f t="shared" si="14"/>
        <v/>
      </c>
    </row>
    <row r="42" spans="1:74" x14ac:dyDescent="0.25">
      <c r="B42" s="23" t="str">
        <f t="shared" si="15"/>
        <v/>
      </c>
      <c r="C42" s="299"/>
      <c r="D42" s="299"/>
      <c r="E42" s="300"/>
      <c r="F42" s="301"/>
      <c r="G42" s="180"/>
      <c r="H42" s="180"/>
      <c r="I42" s="180"/>
      <c r="J42" s="180"/>
      <c r="K42" s="180"/>
      <c r="L42" s="180"/>
      <c r="M42" s="180"/>
      <c r="N42" s="180"/>
      <c r="O42" s="398" t="str">
        <f t="shared" si="16"/>
        <v/>
      </c>
      <c r="P42" s="180"/>
      <c r="Q42" s="180"/>
      <c r="R42" s="180"/>
      <c r="S42" s="180"/>
      <c r="T42" s="180"/>
      <c r="U42" s="180"/>
      <c r="V42" s="25"/>
      <c r="W42" s="25"/>
      <c r="X42" s="180"/>
      <c r="Y42" s="180"/>
      <c r="Z42" s="180"/>
      <c r="AA42" s="180"/>
      <c r="AB42" s="180"/>
      <c r="AC42" s="180"/>
      <c r="AD42" s="180"/>
      <c r="AE42" s="23"/>
      <c r="AF42" s="23" t="str" cm="1">
        <f t="array" ref="AF42">IF($D42="","",IF(AE42=1,1,IF(AH42&lt;&gt;1,$AI$1,IF(SUMPRODUCT(--(G42:AD42&gt;=$G$6:$AD$6)*($G$6:$AD$6&lt;&gt;"")*($G$4:$AD$4=1))=COUNTIF($G$4:$AD$4,1),1,0))))</f>
        <v/>
      </c>
      <c r="AG42" s="24"/>
      <c r="AH42" s="1">
        <f t="shared" si="11"/>
        <v>0</v>
      </c>
      <c r="AI42" s="1" t="str">
        <f t="shared" si="17"/>
        <v/>
      </c>
      <c r="AJ42" s="1" t="str">
        <f t="shared" si="17"/>
        <v/>
      </c>
      <c r="AK42" s="1">
        <f t="shared" si="18"/>
        <v>0</v>
      </c>
      <c r="AL42" s="1">
        <f t="shared" si="19"/>
        <v>0</v>
      </c>
      <c r="AM42" s="1">
        <f t="shared" si="20"/>
        <v>0</v>
      </c>
      <c r="AN42" s="1">
        <f t="shared" si="21"/>
        <v>0</v>
      </c>
      <c r="AO42" s="1">
        <f t="shared" si="22"/>
        <v>0</v>
      </c>
      <c r="AP42" s="1">
        <f t="shared" si="23"/>
        <v>0</v>
      </c>
      <c r="AQ42" s="1">
        <f t="shared" si="24"/>
        <v>1</v>
      </c>
      <c r="AR42" s="1">
        <f t="shared" si="25"/>
        <v>1</v>
      </c>
      <c r="AS42" s="1">
        <f t="shared" si="26"/>
        <v>0</v>
      </c>
      <c r="AT42" s="1">
        <f t="shared" si="27"/>
        <v>0</v>
      </c>
      <c r="AU42" s="1">
        <f t="shared" si="28"/>
        <v>0</v>
      </c>
      <c r="AV42" s="1">
        <f t="shared" si="29"/>
        <v>1</v>
      </c>
      <c r="AW42" s="1">
        <f t="shared" si="30"/>
        <v>0</v>
      </c>
      <c r="AX42" s="1">
        <f t="shared" si="31"/>
        <v>0</v>
      </c>
      <c r="AY42" s="1">
        <f t="shared" si="32"/>
        <v>0</v>
      </c>
      <c r="AZ42" s="1">
        <f t="shared" si="33"/>
        <v>0</v>
      </c>
      <c r="BA42" s="1">
        <f t="shared" si="34"/>
        <v>0</v>
      </c>
      <c r="BB42" s="1">
        <f t="shared" si="35"/>
        <v>0</v>
      </c>
      <c r="BC42" s="1">
        <f t="shared" si="36"/>
        <v>0</v>
      </c>
      <c r="BD42" s="1">
        <f t="shared" si="37"/>
        <v>0</v>
      </c>
      <c r="BE42" s="1">
        <f t="shared" si="38"/>
        <v>0</v>
      </c>
      <c r="BF42" s="1">
        <f t="shared" si="38"/>
        <v>0</v>
      </c>
      <c r="BG42" s="1">
        <f t="shared" si="39"/>
        <v>0</v>
      </c>
      <c r="BH42" s="1">
        <f t="shared" si="40"/>
        <v>1</v>
      </c>
      <c r="BI42" s="1">
        <f t="shared" si="41"/>
        <v>1</v>
      </c>
      <c r="BJ42" s="1">
        <f t="shared" si="42"/>
        <v>0</v>
      </c>
      <c r="BM42" s="1" t="str">
        <f t="shared" si="43"/>
        <v/>
      </c>
      <c r="BN42" s="1" t="str">
        <f t="shared" si="14"/>
        <v/>
      </c>
      <c r="BO42" s="1" t="str">
        <f t="shared" si="14"/>
        <v/>
      </c>
      <c r="BP42" s="1" t="str">
        <f t="shared" si="14"/>
        <v/>
      </c>
      <c r="BQ42" s="1" t="str">
        <f t="shared" si="14"/>
        <v/>
      </c>
      <c r="BR42" s="1" t="str">
        <f t="shared" si="14"/>
        <v/>
      </c>
      <c r="BS42" s="1" t="str">
        <f t="shared" si="14"/>
        <v/>
      </c>
      <c r="BT42" s="1" t="str">
        <f t="shared" si="14"/>
        <v/>
      </c>
      <c r="BU42" s="1" t="str">
        <f t="shared" si="14"/>
        <v/>
      </c>
      <c r="BV42" s="1" t="str">
        <f t="shared" si="14"/>
        <v/>
      </c>
    </row>
    <row r="43" spans="1:74" x14ac:dyDescent="0.25">
      <c r="B43" s="23" t="str">
        <f t="shared" si="15"/>
        <v/>
      </c>
      <c r="C43" s="299"/>
      <c r="D43" s="299"/>
      <c r="E43" s="300"/>
      <c r="F43" s="301"/>
      <c r="G43" s="180"/>
      <c r="H43" s="180"/>
      <c r="I43" s="180"/>
      <c r="J43" s="180"/>
      <c r="K43" s="180"/>
      <c r="L43" s="180"/>
      <c r="M43" s="180"/>
      <c r="N43" s="180"/>
      <c r="O43" s="398" t="str">
        <f t="shared" si="16"/>
        <v/>
      </c>
      <c r="P43" s="180"/>
      <c r="Q43" s="180"/>
      <c r="R43" s="180"/>
      <c r="S43" s="180"/>
      <c r="T43" s="180"/>
      <c r="U43" s="180"/>
      <c r="V43" s="25"/>
      <c r="W43" s="25"/>
      <c r="X43" s="180"/>
      <c r="Y43" s="180"/>
      <c r="Z43" s="180"/>
      <c r="AA43" s="180"/>
      <c r="AB43" s="180"/>
      <c r="AC43" s="180"/>
      <c r="AD43" s="180"/>
      <c r="AE43" s="23"/>
      <c r="AF43" s="23" t="str" cm="1">
        <f t="array" ref="AF43">IF($D43="","",IF(AE43=1,1,IF(AH43&lt;&gt;1,$AI$1,IF(SUMPRODUCT(--(G43:AD43&gt;=$G$6:$AD$6)*($G$6:$AD$6&lt;&gt;"")*($G$4:$AD$4=1))=COUNTIF($G$4:$AD$4,1),1,0))))</f>
        <v/>
      </c>
      <c r="AG43" s="24"/>
      <c r="AH43" s="1">
        <f t="shared" si="11"/>
        <v>0</v>
      </c>
      <c r="AI43" s="1" t="str">
        <f t="shared" si="17"/>
        <v/>
      </c>
      <c r="AJ43" s="1" t="str">
        <f t="shared" si="17"/>
        <v/>
      </c>
      <c r="AK43" s="1">
        <f t="shared" si="18"/>
        <v>0</v>
      </c>
      <c r="AL43" s="1">
        <f t="shared" si="19"/>
        <v>0</v>
      </c>
      <c r="AM43" s="1">
        <f t="shared" si="20"/>
        <v>0</v>
      </c>
      <c r="AN43" s="1">
        <f t="shared" si="21"/>
        <v>0</v>
      </c>
      <c r="AO43" s="1">
        <f t="shared" si="22"/>
        <v>0</v>
      </c>
      <c r="AP43" s="1">
        <f t="shared" si="23"/>
        <v>0</v>
      </c>
      <c r="AQ43" s="1">
        <f t="shared" si="24"/>
        <v>1</v>
      </c>
      <c r="AR43" s="1">
        <f t="shared" si="25"/>
        <v>1</v>
      </c>
      <c r="AS43" s="1">
        <f t="shared" si="26"/>
        <v>0</v>
      </c>
      <c r="AT43" s="1">
        <f t="shared" si="27"/>
        <v>0</v>
      </c>
      <c r="AU43" s="1">
        <f t="shared" si="28"/>
        <v>0</v>
      </c>
      <c r="AV43" s="1">
        <f t="shared" si="29"/>
        <v>1</v>
      </c>
      <c r="AW43" s="1">
        <f t="shared" si="30"/>
        <v>0</v>
      </c>
      <c r="AX43" s="1">
        <f t="shared" si="31"/>
        <v>0</v>
      </c>
      <c r="AY43" s="1">
        <f t="shared" si="32"/>
        <v>0</v>
      </c>
      <c r="AZ43" s="1">
        <f t="shared" si="33"/>
        <v>0</v>
      </c>
      <c r="BA43" s="1">
        <f t="shared" si="34"/>
        <v>0</v>
      </c>
      <c r="BB43" s="1">
        <f t="shared" si="35"/>
        <v>0</v>
      </c>
      <c r="BC43" s="1">
        <f t="shared" si="36"/>
        <v>0</v>
      </c>
      <c r="BD43" s="1">
        <f t="shared" si="37"/>
        <v>0</v>
      </c>
      <c r="BE43" s="1">
        <f t="shared" si="38"/>
        <v>0</v>
      </c>
      <c r="BF43" s="1">
        <f t="shared" si="38"/>
        <v>0</v>
      </c>
      <c r="BG43" s="1">
        <f t="shared" si="39"/>
        <v>0</v>
      </c>
      <c r="BH43" s="1">
        <f t="shared" si="40"/>
        <v>1</v>
      </c>
      <c r="BI43" s="1">
        <f t="shared" si="41"/>
        <v>1</v>
      </c>
      <c r="BJ43" s="1">
        <f t="shared" si="42"/>
        <v>0</v>
      </c>
      <c r="BM43" s="1" t="str">
        <f t="shared" si="43"/>
        <v/>
      </c>
      <c r="BN43" s="1" t="str">
        <f t="shared" si="14"/>
        <v/>
      </c>
      <c r="BO43" s="1" t="str">
        <f t="shared" si="14"/>
        <v/>
      </c>
      <c r="BP43" s="1" t="str">
        <f t="shared" si="14"/>
        <v/>
      </c>
      <c r="BQ43" s="1" t="str">
        <f t="shared" si="14"/>
        <v/>
      </c>
      <c r="BR43" s="1" t="str">
        <f t="shared" si="14"/>
        <v/>
      </c>
      <c r="BS43" s="1" t="str">
        <f t="shared" si="14"/>
        <v/>
      </c>
      <c r="BT43" s="1" t="str">
        <f t="shared" si="14"/>
        <v/>
      </c>
      <c r="BU43" s="1" t="str">
        <f t="shared" si="14"/>
        <v/>
      </c>
      <c r="BV43" s="1" t="str">
        <f t="shared" si="14"/>
        <v/>
      </c>
    </row>
    <row r="44" spans="1:74" x14ac:dyDescent="0.25">
      <c r="B44" s="23" t="str">
        <f t="shared" si="15"/>
        <v/>
      </c>
      <c r="C44" s="299"/>
      <c r="D44" s="299"/>
      <c r="E44" s="300"/>
      <c r="F44" s="301"/>
      <c r="G44" s="180"/>
      <c r="H44" s="180"/>
      <c r="I44" s="180"/>
      <c r="J44" s="180"/>
      <c r="K44" s="180"/>
      <c r="L44" s="180"/>
      <c r="M44" s="180"/>
      <c r="N44" s="180"/>
      <c r="O44" s="398" t="str">
        <f t="shared" si="16"/>
        <v/>
      </c>
      <c r="P44" s="180"/>
      <c r="Q44" s="180"/>
      <c r="R44" s="180"/>
      <c r="S44" s="180"/>
      <c r="T44" s="180"/>
      <c r="U44" s="180"/>
      <c r="V44" s="25"/>
      <c r="W44" s="25"/>
      <c r="X44" s="180"/>
      <c r="Y44" s="180"/>
      <c r="Z44" s="180"/>
      <c r="AA44" s="180"/>
      <c r="AB44" s="180"/>
      <c r="AC44" s="180"/>
      <c r="AD44" s="180"/>
      <c r="AE44" s="23"/>
      <c r="AF44" s="23" t="str" cm="1">
        <f t="array" ref="AF44">IF($D44="","",IF(AE44=1,1,IF(AH44&lt;&gt;1,$AI$1,IF(SUMPRODUCT(--(G44:AD44&gt;=$G$6:$AD$6)*($G$6:$AD$6&lt;&gt;"")*($G$4:$AD$4=1))=COUNTIF($G$4:$AD$4,1),1,0))))</f>
        <v/>
      </c>
      <c r="AG44" s="24"/>
      <c r="AH44" s="1">
        <f t="shared" si="11"/>
        <v>0</v>
      </c>
      <c r="AI44" s="1" t="str">
        <f t="shared" si="17"/>
        <v/>
      </c>
      <c r="AJ44" s="1" t="str">
        <f t="shared" si="17"/>
        <v/>
      </c>
      <c r="AK44" s="1">
        <f t="shared" si="18"/>
        <v>0</v>
      </c>
      <c r="AL44" s="1">
        <f t="shared" si="19"/>
        <v>0</v>
      </c>
      <c r="AM44" s="1">
        <f t="shared" si="20"/>
        <v>0</v>
      </c>
      <c r="AN44" s="1">
        <f t="shared" si="21"/>
        <v>0</v>
      </c>
      <c r="AO44" s="1">
        <f t="shared" si="22"/>
        <v>0</v>
      </c>
      <c r="AP44" s="1">
        <f t="shared" si="23"/>
        <v>0</v>
      </c>
      <c r="AQ44" s="1">
        <f t="shared" si="24"/>
        <v>1</v>
      </c>
      <c r="AR44" s="1">
        <f t="shared" si="25"/>
        <v>1</v>
      </c>
      <c r="AS44" s="1">
        <f t="shared" si="26"/>
        <v>0</v>
      </c>
      <c r="AT44" s="1">
        <f t="shared" si="27"/>
        <v>0</v>
      </c>
      <c r="AU44" s="1">
        <f t="shared" si="28"/>
        <v>0</v>
      </c>
      <c r="AV44" s="1">
        <f t="shared" si="29"/>
        <v>1</v>
      </c>
      <c r="AW44" s="1">
        <f t="shared" si="30"/>
        <v>0</v>
      </c>
      <c r="AX44" s="1">
        <f t="shared" si="31"/>
        <v>0</v>
      </c>
      <c r="AY44" s="1">
        <f t="shared" si="32"/>
        <v>0</v>
      </c>
      <c r="AZ44" s="1">
        <f t="shared" si="33"/>
        <v>0</v>
      </c>
      <c r="BA44" s="1">
        <f t="shared" si="34"/>
        <v>0</v>
      </c>
      <c r="BB44" s="1">
        <f t="shared" si="35"/>
        <v>0</v>
      </c>
      <c r="BC44" s="1">
        <f t="shared" si="36"/>
        <v>0</v>
      </c>
      <c r="BD44" s="1">
        <f t="shared" si="37"/>
        <v>0</v>
      </c>
      <c r="BE44" s="1">
        <f t="shared" si="38"/>
        <v>0</v>
      </c>
      <c r="BF44" s="1">
        <f t="shared" si="38"/>
        <v>0</v>
      </c>
      <c r="BG44" s="1">
        <f t="shared" si="39"/>
        <v>0</v>
      </c>
      <c r="BH44" s="1">
        <f t="shared" si="40"/>
        <v>1</v>
      </c>
      <c r="BI44" s="1">
        <f t="shared" si="41"/>
        <v>1</v>
      </c>
      <c r="BJ44" s="1">
        <f t="shared" si="42"/>
        <v>0</v>
      </c>
      <c r="BM44" s="1" t="str">
        <f t="shared" si="43"/>
        <v/>
      </c>
      <c r="BN44" s="1" t="str">
        <f t="shared" si="14"/>
        <v/>
      </c>
      <c r="BO44" s="1" t="str">
        <f t="shared" si="14"/>
        <v/>
      </c>
      <c r="BP44" s="1" t="str">
        <f t="shared" si="14"/>
        <v/>
      </c>
      <c r="BQ44" s="1" t="str">
        <f t="shared" si="14"/>
        <v/>
      </c>
      <c r="BR44" s="1" t="str">
        <f t="shared" si="14"/>
        <v/>
      </c>
      <c r="BS44" s="1" t="str">
        <f t="shared" si="14"/>
        <v/>
      </c>
      <c r="BT44" s="1" t="str">
        <f t="shared" si="14"/>
        <v/>
      </c>
      <c r="BU44" s="1" t="str">
        <f t="shared" si="14"/>
        <v/>
      </c>
      <c r="BV44" s="1" t="str">
        <f t="shared" si="14"/>
        <v/>
      </c>
    </row>
    <row r="45" spans="1:74" x14ac:dyDescent="0.25">
      <c r="B45" s="23" t="str">
        <f t="shared" si="15"/>
        <v/>
      </c>
      <c r="C45" s="299"/>
      <c r="D45" s="299"/>
      <c r="E45" s="300"/>
      <c r="F45" s="301"/>
      <c r="G45" s="180"/>
      <c r="H45" s="180"/>
      <c r="I45" s="180"/>
      <c r="J45" s="180"/>
      <c r="K45" s="180"/>
      <c r="L45" s="180"/>
      <c r="M45" s="180"/>
      <c r="N45" s="180"/>
      <c r="O45" s="398" t="str">
        <f t="shared" si="16"/>
        <v/>
      </c>
      <c r="P45" s="180"/>
      <c r="Q45" s="180"/>
      <c r="R45" s="180"/>
      <c r="S45" s="180"/>
      <c r="T45" s="180"/>
      <c r="U45" s="180"/>
      <c r="V45" s="25"/>
      <c r="W45" s="25"/>
      <c r="X45" s="180"/>
      <c r="Y45" s="180"/>
      <c r="Z45" s="180"/>
      <c r="AA45" s="180"/>
      <c r="AB45" s="180"/>
      <c r="AC45" s="180"/>
      <c r="AD45" s="180"/>
      <c r="AE45" s="23"/>
      <c r="AF45" s="23" t="str" cm="1">
        <f t="array" ref="AF45">IF($D45="","",IF(AE45=1,1,IF(AH45&lt;&gt;1,$AI$1,IF(SUMPRODUCT(--(G45:AD45&gt;=$G$6:$AD$6)*($G$6:$AD$6&lt;&gt;"")*($G$4:$AD$4=1))=COUNTIF($G$4:$AD$4,1),1,0))))</f>
        <v/>
      </c>
      <c r="AG45" s="24"/>
      <c r="AH45" s="1">
        <f t="shared" si="11"/>
        <v>0</v>
      </c>
      <c r="AI45" s="1" t="str">
        <f t="shared" si="17"/>
        <v/>
      </c>
      <c r="AJ45" s="1" t="str">
        <f t="shared" si="17"/>
        <v/>
      </c>
      <c r="AK45" s="1">
        <f t="shared" si="18"/>
        <v>0</v>
      </c>
      <c r="AL45" s="1">
        <f t="shared" si="19"/>
        <v>0</v>
      </c>
      <c r="AM45" s="1">
        <f t="shared" si="20"/>
        <v>0</v>
      </c>
      <c r="AN45" s="1">
        <f t="shared" si="21"/>
        <v>0</v>
      </c>
      <c r="AO45" s="1">
        <f t="shared" si="22"/>
        <v>0</v>
      </c>
      <c r="AP45" s="1">
        <f t="shared" si="23"/>
        <v>0</v>
      </c>
      <c r="AQ45" s="1">
        <f t="shared" si="24"/>
        <v>1</v>
      </c>
      <c r="AR45" s="1">
        <f t="shared" si="25"/>
        <v>1</v>
      </c>
      <c r="AS45" s="1">
        <f t="shared" si="26"/>
        <v>0</v>
      </c>
      <c r="AT45" s="1">
        <f t="shared" si="27"/>
        <v>0</v>
      </c>
      <c r="AU45" s="1">
        <f t="shared" si="28"/>
        <v>0</v>
      </c>
      <c r="AV45" s="1">
        <f t="shared" si="29"/>
        <v>1</v>
      </c>
      <c r="AW45" s="1">
        <f t="shared" si="30"/>
        <v>0</v>
      </c>
      <c r="AX45" s="1">
        <f t="shared" si="31"/>
        <v>0</v>
      </c>
      <c r="AY45" s="1">
        <f t="shared" si="32"/>
        <v>0</v>
      </c>
      <c r="AZ45" s="1">
        <f t="shared" si="33"/>
        <v>0</v>
      </c>
      <c r="BA45" s="1">
        <f t="shared" si="34"/>
        <v>0</v>
      </c>
      <c r="BB45" s="1">
        <f t="shared" si="35"/>
        <v>0</v>
      </c>
      <c r="BC45" s="1">
        <f t="shared" si="36"/>
        <v>0</v>
      </c>
      <c r="BD45" s="1">
        <f t="shared" si="37"/>
        <v>0</v>
      </c>
      <c r="BE45" s="1">
        <f t="shared" si="38"/>
        <v>0</v>
      </c>
      <c r="BF45" s="1">
        <f t="shared" si="38"/>
        <v>0</v>
      </c>
      <c r="BG45" s="1">
        <f t="shared" si="39"/>
        <v>0</v>
      </c>
      <c r="BH45" s="1">
        <f t="shared" si="40"/>
        <v>1</v>
      </c>
      <c r="BI45" s="1">
        <f t="shared" si="41"/>
        <v>1</v>
      </c>
      <c r="BJ45" s="1">
        <f t="shared" si="42"/>
        <v>0</v>
      </c>
      <c r="BM45" s="1" t="str">
        <f t="shared" si="43"/>
        <v/>
      </c>
      <c r="BN45" s="1" t="str">
        <f t="shared" si="14"/>
        <v/>
      </c>
      <c r="BO45" s="1" t="str">
        <f t="shared" si="14"/>
        <v/>
      </c>
      <c r="BP45" s="1" t="str">
        <f t="shared" si="14"/>
        <v/>
      </c>
      <c r="BQ45" s="1" t="str">
        <f t="shared" si="14"/>
        <v/>
      </c>
      <c r="BR45" s="1" t="str">
        <f t="shared" si="14"/>
        <v/>
      </c>
      <c r="BS45" s="1" t="str">
        <f t="shared" si="14"/>
        <v/>
      </c>
      <c r="BT45" s="1" t="str">
        <f t="shared" si="14"/>
        <v/>
      </c>
      <c r="BU45" s="1" t="str">
        <f t="shared" si="14"/>
        <v/>
      </c>
      <c r="BV45" s="1" t="str">
        <f t="shared" si="14"/>
        <v/>
      </c>
    </row>
    <row r="46" spans="1:74" x14ac:dyDescent="0.25">
      <c r="B46" s="23" t="str">
        <f t="shared" si="15"/>
        <v/>
      </c>
      <c r="C46" s="299"/>
      <c r="D46" s="299"/>
      <c r="E46" s="300"/>
      <c r="F46" s="301"/>
      <c r="G46" s="180"/>
      <c r="H46" s="180"/>
      <c r="I46" s="180"/>
      <c r="J46" s="180"/>
      <c r="K46" s="180"/>
      <c r="L46" s="180"/>
      <c r="M46" s="180"/>
      <c r="N46" s="180"/>
      <c r="O46" s="398" t="str">
        <f t="shared" si="16"/>
        <v/>
      </c>
      <c r="P46" s="180"/>
      <c r="Q46" s="180"/>
      <c r="R46" s="180"/>
      <c r="S46" s="180"/>
      <c r="T46" s="180"/>
      <c r="U46" s="180"/>
      <c r="V46" s="25"/>
      <c r="W46" s="25"/>
      <c r="X46" s="180"/>
      <c r="Y46" s="180"/>
      <c r="Z46" s="180"/>
      <c r="AA46" s="180"/>
      <c r="AB46" s="180"/>
      <c r="AC46" s="180"/>
      <c r="AD46" s="180"/>
      <c r="AE46" s="23"/>
      <c r="AF46" s="23" t="str" cm="1">
        <f t="array" ref="AF46">IF($D46="","",IF(AE46=1,1,IF(AH46&lt;&gt;1,$AI$1,IF(SUMPRODUCT(--(G46:AD46&gt;=$G$6:$AD$6)*($G$6:$AD$6&lt;&gt;"")*($G$4:$AD$4=1))=COUNTIF($G$4:$AD$4,1),1,0))))</f>
        <v/>
      </c>
      <c r="AG46" s="24"/>
      <c r="AH46" s="1">
        <f t="shared" si="11"/>
        <v>0</v>
      </c>
      <c r="AI46" s="1" t="str">
        <f t="shared" si="17"/>
        <v/>
      </c>
      <c r="AJ46" s="1" t="str">
        <f t="shared" si="17"/>
        <v/>
      </c>
      <c r="AK46" s="1">
        <f t="shared" si="18"/>
        <v>0</v>
      </c>
      <c r="AL46" s="1">
        <f t="shared" si="19"/>
        <v>0</v>
      </c>
      <c r="AM46" s="1">
        <f t="shared" si="20"/>
        <v>0</v>
      </c>
      <c r="AN46" s="1">
        <f t="shared" si="21"/>
        <v>0</v>
      </c>
      <c r="AO46" s="1">
        <f t="shared" si="22"/>
        <v>0</v>
      </c>
      <c r="AP46" s="1">
        <f t="shared" si="23"/>
        <v>0</v>
      </c>
      <c r="AQ46" s="1">
        <f t="shared" si="24"/>
        <v>1</v>
      </c>
      <c r="AR46" s="1">
        <f t="shared" si="25"/>
        <v>1</v>
      </c>
      <c r="AS46" s="1">
        <f t="shared" si="26"/>
        <v>0</v>
      </c>
      <c r="AT46" s="1">
        <f t="shared" si="27"/>
        <v>0</v>
      </c>
      <c r="AU46" s="1">
        <f t="shared" si="28"/>
        <v>0</v>
      </c>
      <c r="AV46" s="1">
        <f t="shared" si="29"/>
        <v>1</v>
      </c>
      <c r="AW46" s="1">
        <f t="shared" si="30"/>
        <v>0</v>
      </c>
      <c r="AX46" s="1">
        <f t="shared" si="31"/>
        <v>0</v>
      </c>
      <c r="AY46" s="1">
        <f t="shared" si="32"/>
        <v>0</v>
      </c>
      <c r="AZ46" s="1">
        <f t="shared" si="33"/>
        <v>0</v>
      </c>
      <c r="BA46" s="1">
        <f t="shared" si="34"/>
        <v>0</v>
      </c>
      <c r="BB46" s="1">
        <f t="shared" si="35"/>
        <v>0</v>
      </c>
      <c r="BC46" s="1">
        <f t="shared" si="36"/>
        <v>0</v>
      </c>
      <c r="BD46" s="1">
        <f t="shared" si="37"/>
        <v>0</v>
      </c>
      <c r="BE46" s="1">
        <f t="shared" si="38"/>
        <v>0</v>
      </c>
      <c r="BF46" s="1">
        <f t="shared" si="38"/>
        <v>0</v>
      </c>
      <c r="BG46" s="1">
        <f t="shared" si="39"/>
        <v>0</v>
      </c>
      <c r="BH46" s="1">
        <f t="shared" si="40"/>
        <v>1</v>
      </c>
      <c r="BI46" s="1">
        <f t="shared" si="41"/>
        <v>1</v>
      </c>
      <c r="BJ46" s="1">
        <f t="shared" si="42"/>
        <v>0</v>
      </c>
      <c r="BM46" s="1" t="str">
        <f t="shared" si="43"/>
        <v/>
      </c>
      <c r="BN46" s="1" t="str">
        <f t="shared" si="14"/>
        <v/>
      </c>
      <c r="BO46" s="1" t="str">
        <f t="shared" si="14"/>
        <v/>
      </c>
      <c r="BP46" s="1" t="str">
        <f t="shared" si="14"/>
        <v/>
      </c>
      <c r="BQ46" s="1" t="str">
        <f t="shared" si="14"/>
        <v/>
      </c>
      <c r="BR46" s="1" t="str">
        <f t="shared" si="14"/>
        <v/>
      </c>
      <c r="BS46" s="1" t="str">
        <f t="shared" si="14"/>
        <v/>
      </c>
      <c r="BT46" s="1" t="str">
        <f t="shared" si="14"/>
        <v/>
      </c>
      <c r="BU46" s="1" t="str">
        <f t="shared" si="14"/>
        <v/>
      </c>
      <c r="BV46" s="1" t="str">
        <f t="shared" si="14"/>
        <v/>
      </c>
    </row>
    <row r="47" spans="1:74" x14ac:dyDescent="0.25">
      <c r="B47" s="23" t="str">
        <f t="shared" si="15"/>
        <v/>
      </c>
      <c r="C47" s="299"/>
      <c r="D47" s="299"/>
      <c r="E47" s="300"/>
      <c r="F47" s="301"/>
      <c r="G47" s="180"/>
      <c r="H47" s="180"/>
      <c r="I47" s="180"/>
      <c r="J47" s="180"/>
      <c r="K47" s="180"/>
      <c r="L47" s="180"/>
      <c r="M47" s="180"/>
      <c r="N47" s="180"/>
      <c r="O47" s="398" t="str">
        <f t="shared" si="16"/>
        <v/>
      </c>
      <c r="P47" s="180"/>
      <c r="Q47" s="180"/>
      <c r="R47" s="180"/>
      <c r="S47" s="180"/>
      <c r="T47" s="180"/>
      <c r="U47" s="180"/>
      <c r="V47" s="25"/>
      <c r="W47" s="25"/>
      <c r="X47" s="180"/>
      <c r="Y47" s="180"/>
      <c r="Z47" s="180"/>
      <c r="AA47" s="180"/>
      <c r="AB47" s="180"/>
      <c r="AC47" s="180"/>
      <c r="AD47" s="180"/>
      <c r="AE47" s="23"/>
      <c r="AF47" s="23" t="str" cm="1">
        <f t="array" ref="AF47">IF($D47="","",IF(AE47=1,1,IF(AH47&lt;&gt;1,$AI$1,IF(SUMPRODUCT(--(G47:AD47&gt;=$G$6:$AD$6)*($G$6:$AD$6&lt;&gt;"")*($G$4:$AD$4=1))=COUNTIF($G$4:$AD$4,1),1,0))))</f>
        <v/>
      </c>
      <c r="AG47" s="24"/>
      <c r="AH47" s="1">
        <f t="shared" si="11"/>
        <v>0</v>
      </c>
      <c r="AI47" s="1" t="str">
        <f t="shared" si="17"/>
        <v/>
      </c>
      <c r="AJ47" s="1" t="str">
        <f t="shared" si="17"/>
        <v/>
      </c>
      <c r="AK47" s="1">
        <f t="shared" si="18"/>
        <v>0</v>
      </c>
      <c r="AL47" s="1">
        <f t="shared" si="19"/>
        <v>0</v>
      </c>
      <c r="AM47" s="1">
        <f t="shared" si="20"/>
        <v>0</v>
      </c>
      <c r="AN47" s="1">
        <f t="shared" si="21"/>
        <v>0</v>
      </c>
      <c r="AO47" s="1">
        <f t="shared" si="22"/>
        <v>0</v>
      </c>
      <c r="AP47" s="1">
        <f t="shared" si="23"/>
        <v>0</v>
      </c>
      <c r="AQ47" s="1">
        <f t="shared" si="24"/>
        <v>1</v>
      </c>
      <c r="AR47" s="1">
        <f t="shared" si="25"/>
        <v>1</v>
      </c>
      <c r="AS47" s="1">
        <f t="shared" si="26"/>
        <v>0</v>
      </c>
      <c r="AT47" s="1">
        <f t="shared" si="27"/>
        <v>0</v>
      </c>
      <c r="AU47" s="1">
        <f t="shared" si="28"/>
        <v>0</v>
      </c>
      <c r="AV47" s="1">
        <f t="shared" si="29"/>
        <v>1</v>
      </c>
      <c r="AW47" s="1">
        <f t="shared" si="30"/>
        <v>0</v>
      </c>
      <c r="AX47" s="1">
        <f t="shared" si="31"/>
        <v>0</v>
      </c>
      <c r="AY47" s="1">
        <f t="shared" si="32"/>
        <v>0</v>
      </c>
      <c r="AZ47" s="1">
        <f t="shared" si="33"/>
        <v>0</v>
      </c>
      <c r="BA47" s="1">
        <f t="shared" si="34"/>
        <v>0</v>
      </c>
      <c r="BB47" s="1">
        <f t="shared" si="35"/>
        <v>0</v>
      </c>
      <c r="BC47" s="1">
        <f t="shared" si="36"/>
        <v>0</v>
      </c>
      <c r="BD47" s="1">
        <f t="shared" si="37"/>
        <v>0</v>
      </c>
      <c r="BE47" s="1">
        <f t="shared" si="38"/>
        <v>0</v>
      </c>
      <c r="BF47" s="1">
        <f t="shared" si="38"/>
        <v>0</v>
      </c>
      <c r="BG47" s="1">
        <f t="shared" si="39"/>
        <v>0</v>
      </c>
      <c r="BH47" s="1">
        <f t="shared" si="40"/>
        <v>1</v>
      </c>
      <c r="BI47" s="1">
        <f t="shared" si="41"/>
        <v>1</v>
      </c>
      <c r="BJ47" s="1">
        <f t="shared" si="42"/>
        <v>0</v>
      </c>
      <c r="BM47" s="1" t="str">
        <f t="shared" si="43"/>
        <v/>
      </c>
      <c r="BN47" s="1" t="str">
        <f t="shared" si="43"/>
        <v/>
      </c>
      <c r="BO47" s="1" t="str">
        <f t="shared" si="43"/>
        <v/>
      </c>
      <c r="BP47" s="1" t="str">
        <f t="shared" si="43"/>
        <v/>
      </c>
      <c r="BQ47" s="1" t="str">
        <f t="shared" si="43"/>
        <v/>
      </c>
      <c r="BR47" s="1" t="str">
        <f t="shared" si="43"/>
        <v/>
      </c>
      <c r="BS47" s="1" t="str">
        <f t="shared" si="43"/>
        <v/>
      </c>
      <c r="BT47" s="1" t="str">
        <f t="shared" si="43"/>
        <v/>
      </c>
      <c r="BU47" s="1" t="str">
        <f t="shared" si="43"/>
        <v/>
      </c>
      <c r="BV47" s="1" t="str">
        <f t="shared" si="43"/>
        <v/>
      </c>
    </row>
    <row r="48" spans="1:74" x14ac:dyDescent="0.25">
      <c r="B48" s="23" t="str">
        <f t="shared" si="15"/>
        <v/>
      </c>
      <c r="C48" s="299"/>
      <c r="D48" s="299"/>
      <c r="E48" s="300"/>
      <c r="F48" s="301"/>
      <c r="G48" s="180"/>
      <c r="H48" s="180"/>
      <c r="I48" s="180"/>
      <c r="J48" s="180"/>
      <c r="K48" s="180"/>
      <c r="L48" s="180"/>
      <c r="M48" s="180"/>
      <c r="N48" s="180"/>
      <c r="O48" s="398" t="str">
        <f t="shared" si="16"/>
        <v/>
      </c>
      <c r="P48" s="180"/>
      <c r="Q48" s="180"/>
      <c r="R48" s="180"/>
      <c r="S48" s="180"/>
      <c r="T48" s="180"/>
      <c r="U48" s="180"/>
      <c r="V48" s="25"/>
      <c r="W48" s="25"/>
      <c r="X48" s="180"/>
      <c r="Y48" s="180"/>
      <c r="Z48" s="180"/>
      <c r="AA48" s="180"/>
      <c r="AB48" s="180"/>
      <c r="AC48" s="180"/>
      <c r="AD48" s="180"/>
      <c r="AE48" s="23"/>
      <c r="AF48" s="23" t="str" cm="1">
        <f t="array" ref="AF48">IF($D48="","",IF(AE48=1,1,IF(AH48&lt;&gt;1,$AI$1,IF(SUMPRODUCT(--(G48:AD48&gt;=$G$6:$AD$6)*($G$6:$AD$6&lt;&gt;"")*($G$4:$AD$4=1))=COUNTIF($G$4:$AD$4,1),1,0))))</f>
        <v/>
      </c>
      <c r="AG48" s="24"/>
      <c r="AH48" s="1">
        <f t="shared" si="11"/>
        <v>0</v>
      </c>
      <c r="AI48" s="1" t="str">
        <f t="shared" si="17"/>
        <v/>
      </c>
      <c r="AJ48" s="1" t="str">
        <f t="shared" si="17"/>
        <v/>
      </c>
      <c r="AK48" s="1">
        <f t="shared" si="18"/>
        <v>0</v>
      </c>
      <c r="AL48" s="1">
        <f t="shared" si="19"/>
        <v>0</v>
      </c>
      <c r="AM48" s="1">
        <f t="shared" si="20"/>
        <v>0</v>
      </c>
      <c r="AN48" s="1">
        <f t="shared" si="21"/>
        <v>0</v>
      </c>
      <c r="AO48" s="1">
        <f t="shared" si="22"/>
        <v>0</v>
      </c>
      <c r="AP48" s="1">
        <f t="shared" si="23"/>
        <v>0</v>
      </c>
      <c r="AQ48" s="1">
        <f t="shared" si="24"/>
        <v>1</v>
      </c>
      <c r="AR48" s="1">
        <f t="shared" si="25"/>
        <v>1</v>
      </c>
      <c r="AS48" s="1">
        <f t="shared" si="26"/>
        <v>0</v>
      </c>
      <c r="AT48" s="1">
        <f t="shared" si="27"/>
        <v>0</v>
      </c>
      <c r="AU48" s="1">
        <f t="shared" si="28"/>
        <v>0</v>
      </c>
      <c r="AV48" s="1">
        <f t="shared" si="29"/>
        <v>1</v>
      </c>
      <c r="AW48" s="1">
        <f t="shared" si="30"/>
        <v>0</v>
      </c>
      <c r="AX48" s="1">
        <f t="shared" si="31"/>
        <v>0</v>
      </c>
      <c r="AY48" s="1">
        <f t="shared" si="32"/>
        <v>0</v>
      </c>
      <c r="AZ48" s="1">
        <f t="shared" si="33"/>
        <v>0</v>
      </c>
      <c r="BA48" s="1">
        <f t="shared" si="34"/>
        <v>0</v>
      </c>
      <c r="BB48" s="1">
        <f t="shared" si="35"/>
        <v>0</v>
      </c>
      <c r="BC48" s="1">
        <f t="shared" si="36"/>
        <v>0</v>
      </c>
      <c r="BD48" s="1">
        <f t="shared" si="37"/>
        <v>0</v>
      </c>
      <c r="BE48" s="1">
        <f t="shared" si="38"/>
        <v>0</v>
      </c>
      <c r="BF48" s="1">
        <f t="shared" si="38"/>
        <v>0</v>
      </c>
      <c r="BG48" s="1">
        <f t="shared" si="39"/>
        <v>0</v>
      </c>
      <c r="BH48" s="1">
        <f t="shared" si="40"/>
        <v>1</v>
      </c>
      <c r="BI48" s="1">
        <f t="shared" si="41"/>
        <v>1</v>
      </c>
      <c r="BJ48" s="1">
        <f t="shared" si="42"/>
        <v>0</v>
      </c>
      <c r="BM48" s="1" t="str">
        <f t="shared" si="43"/>
        <v/>
      </c>
      <c r="BN48" s="1" t="str">
        <f t="shared" si="43"/>
        <v/>
      </c>
      <c r="BO48" s="1" t="str">
        <f t="shared" si="43"/>
        <v/>
      </c>
      <c r="BP48" s="1" t="str">
        <f t="shared" si="43"/>
        <v/>
      </c>
      <c r="BQ48" s="1" t="str">
        <f t="shared" si="43"/>
        <v/>
      </c>
      <c r="BR48" s="1" t="str">
        <f t="shared" si="43"/>
        <v/>
      </c>
      <c r="BS48" s="1" t="str">
        <f t="shared" si="43"/>
        <v/>
      </c>
      <c r="BT48" s="1" t="str">
        <f t="shared" si="43"/>
        <v/>
      </c>
      <c r="BU48" s="1" t="str">
        <f t="shared" si="43"/>
        <v/>
      </c>
      <c r="BV48" s="1" t="str">
        <f t="shared" si="43"/>
        <v/>
      </c>
    </row>
    <row r="49" spans="2:74" x14ac:dyDescent="0.25">
      <c r="B49" s="23" t="str">
        <f t="shared" si="15"/>
        <v/>
      </c>
      <c r="C49" s="299"/>
      <c r="D49" s="299"/>
      <c r="E49" s="300"/>
      <c r="F49" s="301"/>
      <c r="G49" s="180"/>
      <c r="H49" s="180"/>
      <c r="I49" s="180"/>
      <c r="J49" s="180"/>
      <c r="K49" s="180"/>
      <c r="L49" s="180"/>
      <c r="M49" s="180"/>
      <c r="N49" s="180"/>
      <c r="O49" s="398" t="str">
        <f t="shared" si="16"/>
        <v/>
      </c>
      <c r="P49" s="180"/>
      <c r="Q49" s="180"/>
      <c r="R49" s="180"/>
      <c r="S49" s="180"/>
      <c r="T49" s="180"/>
      <c r="U49" s="180"/>
      <c r="V49" s="25"/>
      <c r="W49" s="25"/>
      <c r="X49" s="180"/>
      <c r="Y49" s="180"/>
      <c r="Z49" s="180"/>
      <c r="AA49" s="180"/>
      <c r="AB49" s="180"/>
      <c r="AC49" s="180"/>
      <c r="AD49" s="180"/>
      <c r="AE49" s="23"/>
      <c r="AF49" s="23" t="str" cm="1">
        <f t="array" ref="AF49">IF($D49="","",IF(AE49=1,1,IF(AH49&lt;&gt;1,$AI$1,IF(SUMPRODUCT(--(G49:AD49&gt;=$G$6:$AD$6)*($G$6:$AD$6&lt;&gt;"")*($G$4:$AD$4=1))=COUNTIF($G$4:$AD$4,1),1,0))))</f>
        <v/>
      </c>
      <c r="AG49" s="24"/>
      <c r="AH49" s="1">
        <f t="shared" si="11"/>
        <v>0</v>
      </c>
      <c r="AI49" s="1" t="str">
        <f t="shared" si="17"/>
        <v/>
      </c>
      <c r="AJ49" s="1" t="str">
        <f t="shared" si="17"/>
        <v/>
      </c>
      <c r="AK49" s="1">
        <f t="shared" si="18"/>
        <v>0</v>
      </c>
      <c r="AL49" s="1">
        <f t="shared" si="19"/>
        <v>0</v>
      </c>
      <c r="AM49" s="1">
        <f t="shared" si="20"/>
        <v>0</v>
      </c>
      <c r="AN49" s="1">
        <f t="shared" si="21"/>
        <v>0</v>
      </c>
      <c r="AO49" s="1">
        <f t="shared" si="22"/>
        <v>0</v>
      </c>
      <c r="AP49" s="1">
        <f t="shared" si="23"/>
        <v>0</v>
      </c>
      <c r="AQ49" s="1">
        <f t="shared" si="24"/>
        <v>1</v>
      </c>
      <c r="AR49" s="1">
        <f t="shared" si="25"/>
        <v>1</v>
      </c>
      <c r="AS49" s="1">
        <f t="shared" si="26"/>
        <v>0</v>
      </c>
      <c r="AT49" s="1">
        <f t="shared" si="27"/>
        <v>0</v>
      </c>
      <c r="AU49" s="1">
        <f t="shared" si="28"/>
        <v>0</v>
      </c>
      <c r="AV49" s="1">
        <f t="shared" si="29"/>
        <v>1</v>
      </c>
      <c r="AW49" s="1">
        <f t="shared" si="30"/>
        <v>0</v>
      </c>
      <c r="AX49" s="1">
        <f t="shared" si="31"/>
        <v>0</v>
      </c>
      <c r="AY49" s="1">
        <f t="shared" si="32"/>
        <v>0</v>
      </c>
      <c r="AZ49" s="1">
        <f t="shared" si="33"/>
        <v>0</v>
      </c>
      <c r="BA49" s="1">
        <f t="shared" si="34"/>
        <v>0</v>
      </c>
      <c r="BB49" s="1">
        <f t="shared" si="35"/>
        <v>0</v>
      </c>
      <c r="BC49" s="1">
        <f t="shared" si="36"/>
        <v>0</v>
      </c>
      <c r="BD49" s="1">
        <f t="shared" si="37"/>
        <v>0</v>
      </c>
      <c r="BE49" s="1">
        <f t="shared" si="38"/>
        <v>0</v>
      </c>
      <c r="BF49" s="1">
        <f t="shared" si="38"/>
        <v>0</v>
      </c>
      <c r="BG49" s="1">
        <f t="shared" si="39"/>
        <v>0</v>
      </c>
      <c r="BH49" s="1">
        <f t="shared" si="40"/>
        <v>1</v>
      </c>
      <c r="BI49" s="1">
        <f t="shared" si="41"/>
        <v>1</v>
      </c>
      <c r="BJ49" s="1">
        <f t="shared" si="42"/>
        <v>0</v>
      </c>
      <c r="BM49" s="1" t="str">
        <f t="shared" si="43"/>
        <v/>
      </c>
      <c r="BN49" s="1" t="str">
        <f t="shared" si="43"/>
        <v/>
      </c>
      <c r="BO49" s="1" t="str">
        <f t="shared" si="43"/>
        <v/>
      </c>
      <c r="BP49" s="1" t="str">
        <f t="shared" si="43"/>
        <v/>
      </c>
      <c r="BQ49" s="1" t="str">
        <f t="shared" si="43"/>
        <v/>
      </c>
      <c r="BR49" s="1" t="str">
        <f t="shared" si="43"/>
        <v/>
      </c>
      <c r="BS49" s="1" t="str">
        <f t="shared" si="43"/>
        <v/>
      </c>
      <c r="BT49" s="1" t="str">
        <f t="shared" si="43"/>
        <v/>
      </c>
      <c r="BU49" s="1" t="str">
        <f t="shared" si="43"/>
        <v/>
      </c>
      <c r="BV49" s="1" t="str">
        <f t="shared" si="43"/>
        <v/>
      </c>
    </row>
    <row r="50" spans="2:74" x14ac:dyDescent="0.25">
      <c r="B50" s="23" t="str">
        <f t="shared" si="15"/>
        <v/>
      </c>
      <c r="C50" s="299"/>
      <c r="D50" s="299"/>
      <c r="E50" s="300"/>
      <c r="F50" s="301"/>
      <c r="G50" s="180"/>
      <c r="H50" s="180"/>
      <c r="I50" s="180"/>
      <c r="J50" s="180"/>
      <c r="K50" s="180"/>
      <c r="L50" s="180"/>
      <c r="M50" s="180"/>
      <c r="N50" s="180"/>
      <c r="O50" s="398" t="str">
        <f t="shared" si="16"/>
        <v/>
      </c>
      <c r="P50" s="180"/>
      <c r="Q50" s="180"/>
      <c r="R50" s="180"/>
      <c r="S50" s="180"/>
      <c r="T50" s="180"/>
      <c r="U50" s="180"/>
      <c r="V50" s="25"/>
      <c r="W50" s="25"/>
      <c r="X50" s="180"/>
      <c r="Y50" s="180"/>
      <c r="Z50" s="180"/>
      <c r="AA50" s="180"/>
      <c r="AB50" s="180"/>
      <c r="AC50" s="180"/>
      <c r="AD50" s="180"/>
      <c r="AE50" s="23"/>
      <c r="AF50" s="23" t="str" cm="1">
        <f t="array" ref="AF50">IF($D50="","",IF(AE50=1,1,IF(AH50&lt;&gt;1,$AI$1,IF(SUMPRODUCT(--(G50:AD50&gt;=$G$6:$AD$6)*($G$6:$AD$6&lt;&gt;"")*($G$4:$AD$4=1))=COUNTIF($G$4:$AD$4,1),1,0))))</f>
        <v/>
      </c>
      <c r="AG50" s="24"/>
      <c r="AH50" s="1">
        <f t="shared" si="11"/>
        <v>0</v>
      </c>
      <c r="AI50" s="1" t="str">
        <f t="shared" si="17"/>
        <v/>
      </c>
      <c r="AJ50" s="1" t="str">
        <f t="shared" si="17"/>
        <v/>
      </c>
      <c r="AK50" s="1">
        <f t="shared" si="18"/>
        <v>0</v>
      </c>
      <c r="AL50" s="1">
        <f t="shared" si="19"/>
        <v>0</v>
      </c>
      <c r="AM50" s="1">
        <f t="shared" si="20"/>
        <v>0</v>
      </c>
      <c r="AN50" s="1">
        <f t="shared" si="21"/>
        <v>0</v>
      </c>
      <c r="AO50" s="1">
        <f t="shared" si="22"/>
        <v>0</v>
      </c>
      <c r="AP50" s="1">
        <f t="shared" si="23"/>
        <v>0</v>
      </c>
      <c r="AQ50" s="1">
        <f t="shared" si="24"/>
        <v>1</v>
      </c>
      <c r="AR50" s="1">
        <f t="shared" si="25"/>
        <v>1</v>
      </c>
      <c r="AS50" s="1">
        <f t="shared" si="26"/>
        <v>0</v>
      </c>
      <c r="AT50" s="1">
        <f t="shared" si="27"/>
        <v>0</v>
      </c>
      <c r="AU50" s="1">
        <f t="shared" si="28"/>
        <v>0</v>
      </c>
      <c r="AV50" s="1">
        <f t="shared" si="29"/>
        <v>1</v>
      </c>
      <c r="AW50" s="1">
        <f t="shared" si="30"/>
        <v>0</v>
      </c>
      <c r="AX50" s="1">
        <f t="shared" si="31"/>
        <v>0</v>
      </c>
      <c r="AY50" s="1">
        <f t="shared" si="32"/>
        <v>0</v>
      </c>
      <c r="AZ50" s="1">
        <f t="shared" si="33"/>
        <v>0</v>
      </c>
      <c r="BA50" s="1">
        <f t="shared" si="34"/>
        <v>0</v>
      </c>
      <c r="BB50" s="1">
        <f t="shared" si="35"/>
        <v>0</v>
      </c>
      <c r="BC50" s="1">
        <f t="shared" si="36"/>
        <v>0</v>
      </c>
      <c r="BD50" s="1">
        <f t="shared" si="37"/>
        <v>0</v>
      </c>
      <c r="BE50" s="1">
        <f t="shared" si="38"/>
        <v>0</v>
      </c>
      <c r="BF50" s="1">
        <f t="shared" si="38"/>
        <v>0</v>
      </c>
      <c r="BG50" s="1">
        <f t="shared" si="39"/>
        <v>0</v>
      </c>
      <c r="BH50" s="1">
        <f t="shared" si="40"/>
        <v>1</v>
      </c>
      <c r="BI50" s="1">
        <f t="shared" si="41"/>
        <v>1</v>
      </c>
      <c r="BJ50" s="1">
        <f t="shared" si="42"/>
        <v>0</v>
      </c>
      <c r="BM50" s="1" t="str">
        <f t="shared" si="43"/>
        <v/>
      </c>
      <c r="BN50" s="1" t="str">
        <f t="shared" si="43"/>
        <v/>
      </c>
      <c r="BO50" s="1" t="str">
        <f t="shared" si="43"/>
        <v/>
      </c>
      <c r="BP50" s="1" t="str">
        <f t="shared" si="43"/>
        <v/>
      </c>
      <c r="BQ50" s="1" t="str">
        <f t="shared" si="43"/>
        <v/>
      </c>
      <c r="BR50" s="1" t="str">
        <f t="shared" si="43"/>
        <v/>
      </c>
      <c r="BS50" s="1" t="str">
        <f t="shared" si="43"/>
        <v/>
      </c>
      <c r="BT50" s="1" t="str">
        <f t="shared" si="43"/>
        <v/>
      </c>
      <c r="BU50" s="1" t="str">
        <f t="shared" si="43"/>
        <v/>
      </c>
      <c r="BV50" s="1" t="str">
        <f t="shared" si="43"/>
        <v/>
      </c>
    </row>
    <row r="51" spans="2:74" x14ac:dyDescent="0.25">
      <c r="B51" s="23" t="str">
        <f t="shared" si="15"/>
        <v/>
      </c>
      <c r="C51" s="299"/>
      <c r="D51" s="299"/>
      <c r="E51" s="300"/>
      <c r="F51" s="301"/>
      <c r="G51" s="180"/>
      <c r="H51" s="180"/>
      <c r="I51" s="180"/>
      <c r="J51" s="180"/>
      <c r="K51" s="180"/>
      <c r="L51" s="180"/>
      <c r="M51" s="180"/>
      <c r="N51" s="180"/>
      <c r="O51" s="398" t="str">
        <f t="shared" si="16"/>
        <v/>
      </c>
      <c r="P51" s="180"/>
      <c r="Q51" s="180"/>
      <c r="R51" s="180"/>
      <c r="S51" s="180"/>
      <c r="T51" s="180"/>
      <c r="U51" s="180"/>
      <c r="V51" s="25"/>
      <c r="W51" s="25"/>
      <c r="X51" s="180"/>
      <c r="Y51" s="180"/>
      <c r="Z51" s="180"/>
      <c r="AA51" s="180"/>
      <c r="AB51" s="180"/>
      <c r="AC51" s="180"/>
      <c r="AD51" s="180"/>
      <c r="AE51" s="23"/>
      <c r="AF51" s="23" t="str" cm="1">
        <f t="array" ref="AF51">IF($D51="","",IF(AE51=1,1,IF(AH51&lt;&gt;1,$AI$1,IF(SUMPRODUCT(--(G51:AD51&gt;=$G$6:$AD$6)*($G$6:$AD$6&lt;&gt;"")*($G$4:$AD$4=1))=COUNTIF($G$4:$AD$4,1),1,0))))</f>
        <v/>
      </c>
      <c r="AG51" s="24"/>
      <c r="AH51" s="1">
        <f t="shared" si="11"/>
        <v>0</v>
      </c>
      <c r="AI51" s="1" t="str">
        <f t="shared" si="17"/>
        <v/>
      </c>
      <c r="AJ51" s="1" t="str">
        <f t="shared" si="17"/>
        <v/>
      </c>
      <c r="AK51" s="1">
        <f t="shared" si="18"/>
        <v>0</v>
      </c>
      <c r="AL51" s="1">
        <f t="shared" si="19"/>
        <v>0</v>
      </c>
      <c r="AM51" s="1">
        <f t="shared" si="20"/>
        <v>0</v>
      </c>
      <c r="AN51" s="1">
        <f t="shared" si="21"/>
        <v>0</v>
      </c>
      <c r="AO51" s="1">
        <f t="shared" si="22"/>
        <v>0</v>
      </c>
      <c r="AP51" s="1">
        <f t="shared" si="23"/>
        <v>0</v>
      </c>
      <c r="AQ51" s="1">
        <f t="shared" si="24"/>
        <v>1</v>
      </c>
      <c r="AR51" s="1">
        <f t="shared" si="25"/>
        <v>1</v>
      </c>
      <c r="AS51" s="1">
        <f t="shared" si="26"/>
        <v>0</v>
      </c>
      <c r="AT51" s="1">
        <f t="shared" si="27"/>
        <v>0</v>
      </c>
      <c r="AU51" s="1">
        <f t="shared" si="28"/>
        <v>0</v>
      </c>
      <c r="AV51" s="1">
        <f t="shared" si="29"/>
        <v>1</v>
      </c>
      <c r="AW51" s="1">
        <f t="shared" si="30"/>
        <v>0</v>
      </c>
      <c r="AX51" s="1">
        <f t="shared" si="31"/>
        <v>0</v>
      </c>
      <c r="AY51" s="1">
        <f t="shared" si="32"/>
        <v>0</v>
      </c>
      <c r="AZ51" s="1">
        <f t="shared" si="33"/>
        <v>0</v>
      </c>
      <c r="BA51" s="1">
        <f t="shared" si="34"/>
        <v>0</v>
      </c>
      <c r="BB51" s="1">
        <f t="shared" si="35"/>
        <v>0</v>
      </c>
      <c r="BC51" s="1">
        <f t="shared" si="36"/>
        <v>0</v>
      </c>
      <c r="BD51" s="1">
        <f t="shared" si="37"/>
        <v>0</v>
      </c>
      <c r="BE51" s="1">
        <f t="shared" si="38"/>
        <v>0</v>
      </c>
      <c r="BF51" s="1">
        <f t="shared" si="38"/>
        <v>0</v>
      </c>
      <c r="BG51" s="1">
        <f t="shared" si="39"/>
        <v>0</v>
      </c>
      <c r="BH51" s="1">
        <f t="shared" si="40"/>
        <v>1</v>
      </c>
      <c r="BI51" s="1">
        <f t="shared" si="41"/>
        <v>1</v>
      </c>
      <c r="BJ51" s="1">
        <f t="shared" si="42"/>
        <v>0</v>
      </c>
      <c r="BM51" s="1" t="str">
        <f t="shared" si="43"/>
        <v/>
      </c>
      <c r="BN51" s="1" t="str">
        <f t="shared" si="43"/>
        <v/>
      </c>
      <c r="BO51" s="1" t="str">
        <f t="shared" si="43"/>
        <v/>
      </c>
      <c r="BP51" s="1" t="str">
        <f t="shared" si="43"/>
        <v/>
      </c>
      <c r="BQ51" s="1" t="str">
        <f t="shared" si="43"/>
        <v/>
      </c>
      <c r="BR51" s="1" t="str">
        <f t="shared" si="43"/>
        <v/>
      </c>
      <c r="BS51" s="1" t="str">
        <f t="shared" si="43"/>
        <v/>
      </c>
      <c r="BT51" s="1" t="str">
        <f t="shared" si="43"/>
        <v/>
      </c>
      <c r="BU51" s="1" t="str">
        <f t="shared" si="43"/>
        <v/>
      </c>
      <c r="BV51" s="1" t="str">
        <f t="shared" si="43"/>
        <v/>
      </c>
    </row>
    <row r="52" spans="2:74" x14ac:dyDescent="0.25">
      <c r="B52" s="23" t="str">
        <f t="shared" si="15"/>
        <v/>
      </c>
      <c r="C52" s="299"/>
      <c r="D52" s="299"/>
      <c r="E52" s="300"/>
      <c r="F52" s="301"/>
      <c r="G52" s="180"/>
      <c r="H52" s="180"/>
      <c r="I52" s="180"/>
      <c r="J52" s="180"/>
      <c r="K52" s="180"/>
      <c r="L52" s="180"/>
      <c r="M52" s="180"/>
      <c r="N52" s="180"/>
      <c r="O52" s="398" t="str">
        <f t="shared" si="16"/>
        <v/>
      </c>
      <c r="P52" s="180"/>
      <c r="Q52" s="180"/>
      <c r="R52" s="180"/>
      <c r="S52" s="180"/>
      <c r="T52" s="180"/>
      <c r="U52" s="180"/>
      <c r="V52" s="25"/>
      <c r="W52" s="25"/>
      <c r="X52" s="180"/>
      <c r="Y52" s="180"/>
      <c r="Z52" s="180"/>
      <c r="AA52" s="180"/>
      <c r="AB52" s="180"/>
      <c r="AC52" s="180"/>
      <c r="AD52" s="180"/>
      <c r="AE52" s="23"/>
      <c r="AF52" s="23" t="str" cm="1">
        <f t="array" ref="AF52">IF($D52="","",IF(AE52=1,1,IF(AH52&lt;&gt;1,$AI$1,IF(SUMPRODUCT(--(G52:AD52&gt;=$G$6:$AD$6)*($G$6:$AD$6&lt;&gt;"")*($G$4:$AD$4=1))=COUNTIF($G$4:$AD$4,1),1,0))))</f>
        <v/>
      </c>
      <c r="AG52" s="24"/>
      <c r="AH52" s="1">
        <f t="shared" si="11"/>
        <v>0</v>
      </c>
      <c r="AI52" s="1" t="str">
        <f t="shared" si="17"/>
        <v/>
      </c>
      <c r="AJ52" s="1" t="str">
        <f t="shared" si="17"/>
        <v/>
      </c>
      <c r="AK52" s="1">
        <f t="shared" si="18"/>
        <v>0</v>
      </c>
      <c r="AL52" s="1">
        <f t="shared" si="19"/>
        <v>0</v>
      </c>
      <c r="AM52" s="1">
        <f t="shared" si="20"/>
        <v>0</v>
      </c>
      <c r="AN52" s="1">
        <f t="shared" si="21"/>
        <v>0</v>
      </c>
      <c r="AO52" s="1">
        <f t="shared" si="22"/>
        <v>0</v>
      </c>
      <c r="AP52" s="1">
        <f t="shared" si="23"/>
        <v>0</v>
      </c>
      <c r="AQ52" s="1">
        <f t="shared" si="24"/>
        <v>1</v>
      </c>
      <c r="AR52" s="1">
        <f t="shared" si="25"/>
        <v>1</v>
      </c>
      <c r="AS52" s="1">
        <f t="shared" si="26"/>
        <v>0</v>
      </c>
      <c r="AT52" s="1">
        <f t="shared" si="27"/>
        <v>0</v>
      </c>
      <c r="AU52" s="1">
        <f t="shared" si="28"/>
        <v>0</v>
      </c>
      <c r="AV52" s="1">
        <f t="shared" si="29"/>
        <v>1</v>
      </c>
      <c r="AW52" s="1">
        <f t="shared" si="30"/>
        <v>0</v>
      </c>
      <c r="AX52" s="1">
        <f t="shared" si="31"/>
        <v>0</v>
      </c>
      <c r="AY52" s="1">
        <f t="shared" si="32"/>
        <v>0</v>
      </c>
      <c r="AZ52" s="1">
        <f t="shared" si="33"/>
        <v>0</v>
      </c>
      <c r="BA52" s="1">
        <f t="shared" si="34"/>
        <v>0</v>
      </c>
      <c r="BB52" s="1">
        <f t="shared" si="35"/>
        <v>0</v>
      </c>
      <c r="BC52" s="1">
        <f t="shared" si="36"/>
        <v>0</v>
      </c>
      <c r="BD52" s="1">
        <f t="shared" si="37"/>
        <v>0</v>
      </c>
      <c r="BE52" s="1">
        <f t="shared" si="38"/>
        <v>0</v>
      </c>
      <c r="BF52" s="1">
        <f t="shared" si="38"/>
        <v>0</v>
      </c>
      <c r="BG52" s="1">
        <f t="shared" si="39"/>
        <v>0</v>
      </c>
      <c r="BH52" s="1">
        <f t="shared" si="40"/>
        <v>1</v>
      </c>
      <c r="BI52" s="1">
        <f t="shared" si="41"/>
        <v>1</v>
      </c>
      <c r="BJ52" s="1">
        <f t="shared" si="42"/>
        <v>0</v>
      </c>
      <c r="BM52" s="1" t="str">
        <f t="shared" si="43"/>
        <v/>
      </c>
      <c r="BN52" s="1" t="str">
        <f t="shared" si="43"/>
        <v/>
      </c>
      <c r="BO52" s="1" t="str">
        <f t="shared" si="43"/>
        <v/>
      </c>
      <c r="BP52" s="1" t="str">
        <f t="shared" si="43"/>
        <v/>
      </c>
      <c r="BQ52" s="1" t="str">
        <f t="shared" si="43"/>
        <v/>
      </c>
      <c r="BR52" s="1" t="str">
        <f t="shared" si="43"/>
        <v/>
      </c>
      <c r="BS52" s="1" t="str">
        <f t="shared" si="43"/>
        <v/>
      </c>
      <c r="BT52" s="1" t="str">
        <f t="shared" si="43"/>
        <v/>
      </c>
      <c r="BU52" s="1" t="str">
        <f t="shared" si="43"/>
        <v/>
      </c>
      <c r="BV52" s="1" t="str">
        <f t="shared" si="43"/>
        <v/>
      </c>
    </row>
    <row r="53" spans="2:74" x14ac:dyDescent="0.25">
      <c r="B53" s="23" t="str">
        <f t="shared" si="15"/>
        <v/>
      </c>
      <c r="C53" s="299"/>
      <c r="D53" s="299"/>
      <c r="E53" s="300"/>
      <c r="F53" s="301"/>
      <c r="G53" s="180"/>
      <c r="H53" s="180"/>
      <c r="I53" s="180"/>
      <c r="J53" s="180"/>
      <c r="K53" s="180"/>
      <c r="L53" s="180"/>
      <c r="M53" s="180"/>
      <c r="N53" s="180"/>
      <c r="O53" s="398" t="str">
        <f t="shared" si="16"/>
        <v/>
      </c>
      <c r="P53" s="180"/>
      <c r="Q53" s="180"/>
      <c r="R53" s="180"/>
      <c r="S53" s="180"/>
      <c r="T53" s="180"/>
      <c r="U53" s="180"/>
      <c r="V53" s="25"/>
      <c r="W53" s="25"/>
      <c r="X53" s="180"/>
      <c r="Y53" s="180"/>
      <c r="Z53" s="180"/>
      <c r="AA53" s="180"/>
      <c r="AB53" s="180"/>
      <c r="AC53" s="180"/>
      <c r="AD53" s="180"/>
      <c r="AE53" s="23"/>
      <c r="AF53" s="23" t="str" cm="1">
        <f t="array" ref="AF53">IF($D53="","",IF(AE53=1,1,IF(AH53&lt;&gt;1,$AI$1,IF(SUMPRODUCT(--(G53:AD53&gt;=$G$6:$AD$6)*($G$6:$AD$6&lt;&gt;"")*($G$4:$AD$4=1))=COUNTIF($G$4:$AD$4,1),1,0))))</f>
        <v/>
      </c>
      <c r="AG53" s="24"/>
      <c r="AH53" s="1">
        <f t="shared" si="11"/>
        <v>0</v>
      </c>
      <c r="AI53" s="1" t="str">
        <f t="shared" si="17"/>
        <v/>
      </c>
      <c r="AJ53" s="1" t="str">
        <f t="shared" si="17"/>
        <v/>
      </c>
      <c r="AK53" s="1">
        <f t="shared" si="18"/>
        <v>0</v>
      </c>
      <c r="AL53" s="1">
        <f t="shared" si="19"/>
        <v>0</v>
      </c>
      <c r="AM53" s="1">
        <f t="shared" si="20"/>
        <v>0</v>
      </c>
      <c r="AN53" s="1">
        <f t="shared" si="21"/>
        <v>0</v>
      </c>
      <c r="AO53" s="1">
        <f t="shared" si="22"/>
        <v>0</v>
      </c>
      <c r="AP53" s="1">
        <f t="shared" si="23"/>
        <v>0</v>
      </c>
      <c r="AQ53" s="1">
        <f t="shared" si="24"/>
        <v>1</v>
      </c>
      <c r="AR53" s="1">
        <f t="shared" si="25"/>
        <v>1</v>
      </c>
      <c r="AS53" s="1">
        <f t="shared" si="26"/>
        <v>0</v>
      </c>
      <c r="AT53" s="1">
        <f t="shared" si="27"/>
        <v>0</v>
      </c>
      <c r="AU53" s="1">
        <f t="shared" si="28"/>
        <v>0</v>
      </c>
      <c r="AV53" s="1">
        <f t="shared" si="29"/>
        <v>1</v>
      </c>
      <c r="AW53" s="1">
        <f t="shared" si="30"/>
        <v>0</v>
      </c>
      <c r="AX53" s="1">
        <f t="shared" si="31"/>
        <v>0</v>
      </c>
      <c r="AY53" s="1">
        <f t="shared" si="32"/>
        <v>0</v>
      </c>
      <c r="AZ53" s="1">
        <f t="shared" si="33"/>
        <v>0</v>
      </c>
      <c r="BA53" s="1">
        <f t="shared" si="34"/>
        <v>0</v>
      </c>
      <c r="BB53" s="1">
        <f t="shared" si="35"/>
        <v>0</v>
      </c>
      <c r="BC53" s="1">
        <f t="shared" si="36"/>
        <v>0</v>
      </c>
      <c r="BD53" s="1">
        <f t="shared" si="37"/>
        <v>0</v>
      </c>
      <c r="BE53" s="1">
        <f t="shared" si="38"/>
        <v>0</v>
      </c>
      <c r="BF53" s="1">
        <f t="shared" si="38"/>
        <v>0</v>
      </c>
      <c r="BG53" s="1">
        <f t="shared" si="39"/>
        <v>0</v>
      </c>
      <c r="BH53" s="1">
        <f t="shared" si="40"/>
        <v>1</v>
      </c>
      <c r="BI53" s="1">
        <f t="shared" si="41"/>
        <v>1</v>
      </c>
      <c r="BJ53" s="1">
        <f t="shared" si="42"/>
        <v>0</v>
      </c>
      <c r="BM53" s="1" t="str">
        <f t="shared" si="43"/>
        <v/>
      </c>
      <c r="BN53" s="1" t="str">
        <f t="shared" si="43"/>
        <v/>
      </c>
      <c r="BO53" s="1" t="str">
        <f t="shared" si="43"/>
        <v/>
      </c>
      <c r="BP53" s="1" t="str">
        <f t="shared" si="43"/>
        <v/>
      </c>
      <c r="BQ53" s="1" t="str">
        <f t="shared" si="43"/>
        <v/>
      </c>
      <c r="BR53" s="1" t="str">
        <f t="shared" si="43"/>
        <v/>
      </c>
      <c r="BS53" s="1" t="str">
        <f t="shared" si="43"/>
        <v/>
      </c>
      <c r="BT53" s="1" t="str">
        <f t="shared" si="43"/>
        <v/>
      </c>
      <c r="BU53" s="1" t="str">
        <f t="shared" si="43"/>
        <v/>
      </c>
      <c r="BV53" s="1" t="str">
        <f t="shared" si="43"/>
        <v/>
      </c>
    </row>
    <row r="54" spans="2:74" x14ac:dyDescent="0.25">
      <c r="B54" s="23" t="str">
        <f t="shared" si="15"/>
        <v/>
      </c>
      <c r="C54" s="299"/>
      <c r="D54" s="299"/>
      <c r="E54" s="300"/>
      <c r="F54" s="301"/>
      <c r="G54" s="180"/>
      <c r="H54" s="180"/>
      <c r="I54" s="180"/>
      <c r="J54" s="180"/>
      <c r="K54" s="180"/>
      <c r="L54" s="180"/>
      <c r="M54" s="180"/>
      <c r="N54" s="180"/>
      <c r="O54" s="398" t="str">
        <f t="shared" si="16"/>
        <v/>
      </c>
      <c r="P54" s="180"/>
      <c r="Q54" s="180"/>
      <c r="R54" s="180"/>
      <c r="S54" s="180"/>
      <c r="T54" s="180"/>
      <c r="U54" s="180"/>
      <c r="V54" s="25"/>
      <c r="W54" s="25"/>
      <c r="X54" s="180"/>
      <c r="Y54" s="180"/>
      <c r="Z54" s="180"/>
      <c r="AA54" s="180"/>
      <c r="AB54" s="180"/>
      <c r="AC54" s="180"/>
      <c r="AD54" s="180"/>
      <c r="AE54" s="23"/>
      <c r="AF54" s="23" t="str" cm="1">
        <f t="array" ref="AF54">IF($D54="","",IF(AE54=1,1,IF(AH54&lt;&gt;1,$AI$1,IF(SUMPRODUCT(--(G54:AD54&gt;=$G$6:$AD$6)*($G$6:$AD$6&lt;&gt;"")*($G$4:$AD$4=1))=COUNTIF($G$4:$AD$4,1),1,0))))</f>
        <v/>
      </c>
      <c r="AG54" s="24"/>
      <c r="AH54" s="1">
        <f t="shared" si="11"/>
        <v>0</v>
      </c>
      <c r="AI54" s="1" t="str">
        <f t="shared" si="17"/>
        <v/>
      </c>
      <c r="AJ54" s="1" t="str">
        <f t="shared" si="17"/>
        <v/>
      </c>
      <c r="AK54" s="1">
        <f t="shared" si="18"/>
        <v>0</v>
      </c>
      <c r="AL54" s="1">
        <f t="shared" si="19"/>
        <v>0</v>
      </c>
      <c r="AM54" s="1">
        <f t="shared" si="20"/>
        <v>0</v>
      </c>
      <c r="AN54" s="1">
        <f t="shared" si="21"/>
        <v>0</v>
      </c>
      <c r="AO54" s="1">
        <f t="shared" si="22"/>
        <v>0</v>
      </c>
      <c r="AP54" s="1">
        <f t="shared" si="23"/>
        <v>0</v>
      </c>
      <c r="AQ54" s="1">
        <f t="shared" si="24"/>
        <v>1</v>
      </c>
      <c r="AR54" s="1">
        <f t="shared" si="25"/>
        <v>1</v>
      </c>
      <c r="AS54" s="1">
        <f t="shared" si="26"/>
        <v>0</v>
      </c>
      <c r="AT54" s="1">
        <f t="shared" si="27"/>
        <v>0</v>
      </c>
      <c r="AU54" s="1">
        <f t="shared" si="28"/>
        <v>0</v>
      </c>
      <c r="AV54" s="1">
        <f t="shared" si="29"/>
        <v>1</v>
      </c>
      <c r="AW54" s="1">
        <f t="shared" si="30"/>
        <v>0</v>
      </c>
      <c r="AX54" s="1">
        <f t="shared" si="31"/>
        <v>0</v>
      </c>
      <c r="AY54" s="1">
        <f t="shared" si="32"/>
        <v>0</v>
      </c>
      <c r="AZ54" s="1">
        <f t="shared" si="33"/>
        <v>0</v>
      </c>
      <c r="BA54" s="1">
        <f t="shared" si="34"/>
        <v>0</v>
      </c>
      <c r="BB54" s="1">
        <f t="shared" si="35"/>
        <v>0</v>
      </c>
      <c r="BC54" s="1">
        <f t="shared" si="36"/>
        <v>0</v>
      </c>
      <c r="BD54" s="1">
        <f t="shared" si="37"/>
        <v>0</v>
      </c>
      <c r="BE54" s="1">
        <f t="shared" si="38"/>
        <v>0</v>
      </c>
      <c r="BF54" s="1">
        <f t="shared" si="38"/>
        <v>0</v>
      </c>
      <c r="BG54" s="1">
        <f t="shared" si="39"/>
        <v>0</v>
      </c>
      <c r="BH54" s="1">
        <f t="shared" si="40"/>
        <v>1</v>
      </c>
      <c r="BI54" s="1">
        <f t="shared" si="41"/>
        <v>1</v>
      </c>
      <c r="BJ54" s="1">
        <f t="shared" si="42"/>
        <v>0</v>
      </c>
      <c r="BM54" s="1" t="str">
        <f t="shared" si="43"/>
        <v/>
      </c>
      <c r="BN54" s="1" t="str">
        <f t="shared" si="43"/>
        <v/>
      </c>
      <c r="BO54" s="1" t="str">
        <f t="shared" si="43"/>
        <v/>
      </c>
      <c r="BP54" s="1" t="str">
        <f t="shared" si="43"/>
        <v/>
      </c>
      <c r="BQ54" s="1" t="str">
        <f t="shared" si="43"/>
        <v/>
      </c>
      <c r="BR54" s="1" t="str">
        <f t="shared" si="43"/>
        <v/>
      </c>
      <c r="BS54" s="1" t="str">
        <f t="shared" si="43"/>
        <v/>
      </c>
      <c r="BT54" s="1" t="str">
        <f t="shared" si="43"/>
        <v/>
      </c>
      <c r="BU54" s="1" t="str">
        <f t="shared" si="43"/>
        <v/>
      </c>
      <c r="BV54" s="1" t="str">
        <f t="shared" si="43"/>
        <v/>
      </c>
    </row>
    <row r="55" spans="2:74" x14ac:dyDescent="0.25">
      <c r="B55" s="23" t="str">
        <f t="shared" si="15"/>
        <v/>
      </c>
      <c r="C55" s="299"/>
      <c r="D55" s="299"/>
      <c r="E55" s="300"/>
      <c r="F55" s="301"/>
      <c r="G55" s="180"/>
      <c r="H55" s="180"/>
      <c r="I55" s="180"/>
      <c r="J55" s="180"/>
      <c r="K55" s="180"/>
      <c r="L55" s="180"/>
      <c r="M55" s="180"/>
      <c r="N55" s="180"/>
      <c r="O55" s="398" t="str">
        <f t="shared" si="16"/>
        <v/>
      </c>
      <c r="P55" s="180"/>
      <c r="Q55" s="180"/>
      <c r="R55" s="180"/>
      <c r="S55" s="180"/>
      <c r="T55" s="180"/>
      <c r="U55" s="180"/>
      <c r="V55" s="25"/>
      <c r="W55" s="25"/>
      <c r="X55" s="180"/>
      <c r="Y55" s="180"/>
      <c r="Z55" s="180"/>
      <c r="AA55" s="180"/>
      <c r="AB55" s="180"/>
      <c r="AC55" s="180"/>
      <c r="AD55" s="180"/>
      <c r="AE55" s="23"/>
      <c r="AF55" s="23" t="str" cm="1">
        <f t="array" ref="AF55">IF($D55="","",IF(AE55=1,1,IF(AH55&lt;&gt;1,$AI$1,IF(SUMPRODUCT(--(G55:AD55&gt;=$G$6:$AD$6)*($G$6:$AD$6&lt;&gt;"")*($G$4:$AD$4=1))=COUNTIF($G$4:$AD$4,1),1,0))))</f>
        <v/>
      </c>
      <c r="AG55" s="24"/>
      <c r="AH55" s="1">
        <f t="shared" si="11"/>
        <v>0</v>
      </c>
      <c r="AI55" s="1" t="str">
        <f t="shared" si="17"/>
        <v/>
      </c>
      <c r="AJ55" s="1" t="str">
        <f t="shared" si="17"/>
        <v/>
      </c>
      <c r="AK55" s="1">
        <f t="shared" si="18"/>
        <v>0</v>
      </c>
      <c r="AL55" s="1">
        <f t="shared" si="19"/>
        <v>0</v>
      </c>
      <c r="AM55" s="1">
        <f t="shared" si="20"/>
        <v>0</v>
      </c>
      <c r="AN55" s="1">
        <f t="shared" si="21"/>
        <v>0</v>
      </c>
      <c r="AO55" s="1">
        <f t="shared" si="22"/>
        <v>0</v>
      </c>
      <c r="AP55" s="1">
        <f t="shared" si="23"/>
        <v>0</v>
      </c>
      <c r="AQ55" s="1">
        <f t="shared" si="24"/>
        <v>1</v>
      </c>
      <c r="AR55" s="1">
        <f t="shared" si="25"/>
        <v>1</v>
      </c>
      <c r="AS55" s="1">
        <f t="shared" si="26"/>
        <v>0</v>
      </c>
      <c r="AT55" s="1">
        <f t="shared" si="27"/>
        <v>0</v>
      </c>
      <c r="AU55" s="1">
        <f t="shared" si="28"/>
        <v>0</v>
      </c>
      <c r="AV55" s="1">
        <f t="shared" si="29"/>
        <v>1</v>
      </c>
      <c r="AW55" s="1">
        <f t="shared" si="30"/>
        <v>0</v>
      </c>
      <c r="AX55" s="1">
        <f t="shared" si="31"/>
        <v>0</v>
      </c>
      <c r="AY55" s="1">
        <f t="shared" si="32"/>
        <v>0</v>
      </c>
      <c r="AZ55" s="1">
        <f t="shared" si="33"/>
        <v>0</v>
      </c>
      <c r="BA55" s="1">
        <f t="shared" si="34"/>
        <v>0</v>
      </c>
      <c r="BB55" s="1">
        <f t="shared" si="35"/>
        <v>0</v>
      </c>
      <c r="BC55" s="1">
        <f t="shared" si="36"/>
        <v>0</v>
      </c>
      <c r="BD55" s="1">
        <f t="shared" si="37"/>
        <v>0</v>
      </c>
      <c r="BE55" s="1">
        <f t="shared" si="38"/>
        <v>0</v>
      </c>
      <c r="BF55" s="1">
        <f t="shared" si="38"/>
        <v>0</v>
      </c>
      <c r="BG55" s="1">
        <f t="shared" si="39"/>
        <v>0</v>
      </c>
      <c r="BH55" s="1">
        <f t="shared" si="40"/>
        <v>1</v>
      </c>
      <c r="BI55" s="1">
        <f t="shared" si="41"/>
        <v>1</v>
      </c>
      <c r="BJ55" s="1">
        <f t="shared" si="42"/>
        <v>0</v>
      </c>
      <c r="BM55" s="1" t="str">
        <f t="shared" si="43"/>
        <v/>
      </c>
      <c r="BN55" s="1" t="str">
        <f t="shared" si="43"/>
        <v/>
      </c>
      <c r="BO55" s="1" t="str">
        <f t="shared" si="43"/>
        <v/>
      </c>
      <c r="BP55" s="1" t="str">
        <f t="shared" si="43"/>
        <v/>
      </c>
      <c r="BQ55" s="1" t="str">
        <f t="shared" si="43"/>
        <v/>
      </c>
      <c r="BR55" s="1" t="str">
        <f t="shared" si="43"/>
        <v/>
      </c>
      <c r="BS55" s="1" t="str">
        <f t="shared" si="43"/>
        <v/>
      </c>
      <c r="BT55" s="1" t="str">
        <f t="shared" si="43"/>
        <v/>
      </c>
      <c r="BU55" s="1" t="str">
        <f t="shared" si="43"/>
        <v/>
      </c>
      <c r="BV55" s="1" t="str">
        <f t="shared" si="43"/>
        <v/>
      </c>
    </row>
    <row r="56" spans="2:74" x14ac:dyDescent="0.25">
      <c r="B56" s="23" t="str">
        <f t="shared" si="15"/>
        <v/>
      </c>
      <c r="C56" s="299"/>
      <c r="D56" s="299"/>
      <c r="E56" s="300"/>
      <c r="F56" s="301"/>
      <c r="G56" s="180"/>
      <c r="H56" s="180"/>
      <c r="I56" s="180"/>
      <c r="J56" s="180"/>
      <c r="K56" s="180"/>
      <c r="L56" s="180"/>
      <c r="M56" s="180"/>
      <c r="N56" s="180"/>
      <c r="O56" s="398" t="str">
        <f t="shared" si="16"/>
        <v/>
      </c>
      <c r="P56" s="180"/>
      <c r="Q56" s="180"/>
      <c r="R56" s="180"/>
      <c r="S56" s="180"/>
      <c r="T56" s="180"/>
      <c r="U56" s="180"/>
      <c r="V56" s="25"/>
      <c r="W56" s="25"/>
      <c r="X56" s="180"/>
      <c r="Y56" s="180"/>
      <c r="Z56" s="180"/>
      <c r="AA56" s="180"/>
      <c r="AB56" s="180"/>
      <c r="AC56" s="180"/>
      <c r="AD56" s="180"/>
      <c r="AE56" s="23"/>
      <c r="AF56" s="23" t="str" cm="1">
        <f t="array" ref="AF56">IF($D56="","",IF(AE56=1,1,IF(AH56&lt;&gt;1,$AI$1,IF(SUMPRODUCT(--(G56:AD56&gt;=$G$6:$AD$6)*($G$6:$AD$6&lt;&gt;"")*($G$4:$AD$4=1))=COUNTIF($G$4:$AD$4,1),1,0))))</f>
        <v/>
      </c>
      <c r="AG56" s="24"/>
      <c r="AH56" s="1">
        <f t="shared" si="11"/>
        <v>0</v>
      </c>
      <c r="AI56" s="1" t="str">
        <f t="shared" si="17"/>
        <v/>
      </c>
      <c r="AJ56" s="1" t="str">
        <f t="shared" si="17"/>
        <v/>
      </c>
      <c r="AK56" s="1">
        <f t="shared" si="18"/>
        <v>0</v>
      </c>
      <c r="AL56" s="1">
        <f t="shared" si="19"/>
        <v>0</v>
      </c>
      <c r="AM56" s="1">
        <f t="shared" si="20"/>
        <v>0</v>
      </c>
      <c r="AN56" s="1">
        <f t="shared" si="21"/>
        <v>0</v>
      </c>
      <c r="AO56" s="1">
        <f t="shared" si="22"/>
        <v>0</v>
      </c>
      <c r="AP56" s="1">
        <f t="shared" si="23"/>
        <v>0</v>
      </c>
      <c r="AQ56" s="1">
        <f t="shared" si="24"/>
        <v>1</v>
      </c>
      <c r="AR56" s="1">
        <f t="shared" si="25"/>
        <v>1</v>
      </c>
      <c r="AS56" s="1">
        <f t="shared" si="26"/>
        <v>0</v>
      </c>
      <c r="AT56" s="1">
        <f t="shared" si="27"/>
        <v>0</v>
      </c>
      <c r="AU56" s="1">
        <f t="shared" si="28"/>
        <v>0</v>
      </c>
      <c r="AV56" s="1">
        <f t="shared" si="29"/>
        <v>1</v>
      </c>
      <c r="AW56" s="1">
        <f t="shared" si="30"/>
        <v>0</v>
      </c>
      <c r="AX56" s="1">
        <f t="shared" si="31"/>
        <v>0</v>
      </c>
      <c r="AY56" s="1">
        <f t="shared" si="32"/>
        <v>0</v>
      </c>
      <c r="AZ56" s="1">
        <f t="shared" si="33"/>
        <v>0</v>
      </c>
      <c r="BA56" s="1">
        <f t="shared" si="34"/>
        <v>0</v>
      </c>
      <c r="BB56" s="1">
        <f t="shared" si="35"/>
        <v>0</v>
      </c>
      <c r="BC56" s="1">
        <f t="shared" si="36"/>
        <v>0</v>
      </c>
      <c r="BD56" s="1">
        <f t="shared" si="37"/>
        <v>0</v>
      </c>
      <c r="BE56" s="1">
        <f t="shared" si="38"/>
        <v>0</v>
      </c>
      <c r="BF56" s="1">
        <f t="shared" si="38"/>
        <v>0</v>
      </c>
      <c r="BG56" s="1">
        <f t="shared" si="39"/>
        <v>0</v>
      </c>
      <c r="BH56" s="1">
        <f t="shared" si="40"/>
        <v>1</v>
      </c>
      <c r="BI56" s="1">
        <f t="shared" si="41"/>
        <v>1</v>
      </c>
      <c r="BJ56" s="1">
        <f t="shared" si="42"/>
        <v>0</v>
      </c>
      <c r="BM56" s="1" t="str">
        <f t="shared" si="43"/>
        <v/>
      </c>
      <c r="BN56" s="1" t="str">
        <f t="shared" si="43"/>
        <v/>
      </c>
      <c r="BO56" s="1" t="str">
        <f t="shared" si="43"/>
        <v/>
      </c>
      <c r="BP56" s="1" t="str">
        <f t="shared" si="43"/>
        <v/>
      </c>
      <c r="BQ56" s="1" t="str">
        <f t="shared" si="43"/>
        <v/>
      </c>
      <c r="BR56" s="1" t="str">
        <f t="shared" si="43"/>
        <v/>
      </c>
      <c r="BS56" s="1" t="str">
        <f t="shared" si="43"/>
        <v/>
      </c>
      <c r="BT56" s="1" t="str">
        <f t="shared" si="43"/>
        <v/>
      </c>
      <c r="BU56" s="1" t="str">
        <f t="shared" si="43"/>
        <v/>
      </c>
      <c r="BV56" s="1" t="str">
        <f t="shared" si="43"/>
        <v/>
      </c>
    </row>
    <row r="57" spans="2:74" x14ac:dyDescent="0.25">
      <c r="B57" s="23" t="str">
        <f t="shared" si="15"/>
        <v/>
      </c>
      <c r="C57" s="299"/>
      <c r="D57" s="299"/>
      <c r="E57" s="300"/>
      <c r="F57" s="301"/>
      <c r="G57" s="180"/>
      <c r="H57" s="180"/>
      <c r="I57" s="180"/>
      <c r="J57" s="180"/>
      <c r="K57" s="180"/>
      <c r="L57" s="180"/>
      <c r="M57" s="180"/>
      <c r="N57" s="180"/>
      <c r="O57" s="398" t="str">
        <f t="shared" si="16"/>
        <v/>
      </c>
      <c r="P57" s="180"/>
      <c r="Q57" s="180"/>
      <c r="R57" s="180"/>
      <c r="S57" s="180"/>
      <c r="T57" s="180"/>
      <c r="U57" s="180"/>
      <c r="V57" s="25"/>
      <c r="W57" s="25"/>
      <c r="X57" s="180"/>
      <c r="Y57" s="180"/>
      <c r="Z57" s="180"/>
      <c r="AA57" s="180"/>
      <c r="AB57" s="180"/>
      <c r="AC57" s="180"/>
      <c r="AD57" s="180"/>
      <c r="AE57" s="23"/>
      <c r="AF57" s="23" t="str" cm="1">
        <f t="array" ref="AF57">IF($D57="","",IF(AE57=1,1,IF(AH57&lt;&gt;1,$AI$1,IF(SUMPRODUCT(--(G57:AD57&gt;=$G$6:$AD$6)*($G$6:$AD$6&lt;&gt;"")*($G$4:$AD$4=1))=COUNTIF($G$4:$AD$4,1),1,0))))</f>
        <v/>
      </c>
      <c r="AG57" s="24"/>
      <c r="AH57" s="1">
        <f t="shared" si="11"/>
        <v>0</v>
      </c>
      <c r="AI57" s="1" t="str">
        <f t="shared" si="17"/>
        <v/>
      </c>
      <c r="AJ57" s="1" t="str">
        <f t="shared" si="17"/>
        <v/>
      </c>
      <c r="AK57" s="1">
        <f t="shared" si="18"/>
        <v>0</v>
      </c>
      <c r="AL57" s="1">
        <f t="shared" si="19"/>
        <v>0</v>
      </c>
      <c r="AM57" s="1">
        <f t="shared" si="20"/>
        <v>0</v>
      </c>
      <c r="AN57" s="1">
        <f t="shared" si="21"/>
        <v>0</v>
      </c>
      <c r="AO57" s="1">
        <f t="shared" si="22"/>
        <v>0</v>
      </c>
      <c r="AP57" s="1">
        <f t="shared" si="23"/>
        <v>0</v>
      </c>
      <c r="AQ57" s="1">
        <f t="shared" si="24"/>
        <v>1</v>
      </c>
      <c r="AR57" s="1">
        <f t="shared" si="25"/>
        <v>1</v>
      </c>
      <c r="AS57" s="1">
        <f t="shared" si="26"/>
        <v>0</v>
      </c>
      <c r="AT57" s="1">
        <f t="shared" si="27"/>
        <v>0</v>
      </c>
      <c r="AU57" s="1">
        <f t="shared" si="28"/>
        <v>0</v>
      </c>
      <c r="AV57" s="1">
        <f t="shared" si="29"/>
        <v>1</v>
      </c>
      <c r="AW57" s="1">
        <f t="shared" si="30"/>
        <v>0</v>
      </c>
      <c r="AX57" s="1">
        <f t="shared" si="31"/>
        <v>0</v>
      </c>
      <c r="AY57" s="1">
        <f t="shared" si="32"/>
        <v>0</v>
      </c>
      <c r="AZ57" s="1">
        <f t="shared" si="33"/>
        <v>0</v>
      </c>
      <c r="BA57" s="1">
        <f t="shared" si="34"/>
        <v>0</v>
      </c>
      <c r="BB57" s="1">
        <f t="shared" si="35"/>
        <v>0</v>
      </c>
      <c r="BC57" s="1">
        <f t="shared" si="36"/>
        <v>0</v>
      </c>
      <c r="BD57" s="1">
        <f t="shared" si="37"/>
        <v>0</v>
      </c>
      <c r="BE57" s="1">
        <f t="shared" si="38"/>
        <v>0</v>
      </c>
      <c r="BF57" s="1">
        <f t="shared" si="38"/>
        <v>0</v>
      </c>
      <c r="BG57" s="1">
        <f t="shared" si="39"/>
        <v>0</v>
      </c>
      <c r="BH57" s="1">
        <f t="shared" si="40"/>
        <v>1</v>
      </c>
      <c r="BI57" s="1">
        <f t="shared" si="41"/>
        <v>1</v>
      </c>
      <c r="BJ57" s="1">
        <f t="shared" si="42"/>
        <v>0</v>
      </c>
      <c r="BM57" s="1" t="str">
        <f t="shared" si="43"/>
        <v/>
      </c>
      <c r="BN57" s="1" t="str">
        <f t="shared" si="43"/>
        <v/>
      </c>
      <c r="BO57" s="1" t="str">
        <f t="shared" si="43"/>
        <v/>
      </c>
      <c r="BP57" s="1" t="str">
        <f t="shared" si="43"/>
        <v/>
      </c>
      <c r="BQ57" s="1" t="str">
        <f t="shared" si="43"/>
        <v/>
      </c>
      <c r="BR57" s="1" t="str">
        <f t="shared" si="43"/>
        <v/>
      </c>
      <c r="BS57" s="1" t="str">
        <f t="shared" si="43"/>
        <v/>
      </c>
      <c r="BT57" s="1" t="str">
        <f t="shared" si="43"/>
        <v/>
      </c>
      <c r="BU57" s="1" t="str">
        <f t="shared" si="43"/>
        <v/>
      </c>
      <c r="BV57" s="1" t="str">
        <f t="shared" si="43"/>
        <v/>
      </c>
    </row>
    <row r="58" spans="2:74" x14ac:dyDescent="0.25">
      <c r="B58" s="23" t="str">
        <f t="shared" si="15"/>
        <v/>
      </c>
      <c r="C58" s="299"/>
      <c r="D58" s="299"/>
      <c r="E58" s="300"/>
      <c r="F58" s="301"/>
      <c r="G58" s="180"/>
      <c r="H58" s="180"/>
      <c r="I58" s="180"/>
      <c r="J58" s="180"/>
      <c r="K58" s="180"/>
      <c r="L58" s="180"/>
      <c r="M58" s="180"/>
      <c r="N58" s="180"/>
      <c r="O58" s="398" t="str">
        <f t="shared" si="16"/>
        <v/>
      </c>
      <c r="P58" s="180"/>
      <c r="Q58" s="180"/>
      <c r="R58" s="180"/>
      <c r="S58" s="180"/>
      <c r="T58" s="180"/>
      <c r="U58" s="180"/>
      <c r="V58" s="25"/>
      <c r="W58" s="25"/>
      <c r="X58" s="180"/>
      <c r="Y58" s="180"/>
      <c r="Z58" s="180"/>
      <c r="AA58" s="180"/>
      <c r="AB58" s="180"/>
      <c r="AC58" s="180"/>
      <c r="AD58" s="180"/>
      <c r="AE58" s="23"/>
      <c r="AF58" s="23" t="str" cm="1">
        <f t="array" ref="AF58">IF($D58="","",IF(AE58=1,1,IF(AH58&lt;&gt;1,$AI$1,IF(SUMPRODUCT(--(G58:AD58&gt;=$G$6:$AD$6)*($G$6:$AD$6&lt;&gt;"")*($G$4:$AD$4=1))=COUNTIF($G$4:$AD$4,1),1,0))))</f>
        <v/>
      </c>
      <c r="AG58" s="24"/>
      <c r="AH58" s="1">
        <f t="shared" si="11"/>
        <v>0</v>
      </c>
      <c r="AI58" s="1" t="str">
        <f t="shared" si="17"/>
        <v/>
      </c>
      <c r="AJ58" s="1" t="str">
        <f t="shared" si="17"/>
        <v/>
      </c>
      <c r="AK58" s="1">
        <f t="shared" si="18"/>
        <v>0</v>
      </c>
      <c r="AL58" s="1">
        <f t="shared" si="19"/>
        <v>0</v>
      </c>
      <c r="AM58" s="1">
        <f t="shared" si="20"/>
        <v>0</v>
      </c>
      <c r="AN58" s="1">
        <f t="shared" si="21"/>
        <v>0</v>
      </c>
      <c r="AO58" s="1">
        <f t="shared" si="22"/>
        <v>0</v>
      </c>
      <c r="AP58" s="1">
        <f t="shared" si="23"/>
        <v>0</v>
      </c>
      <c r="AQ58" s="1">
        <f t="shared" si="24"/>
        <v>1</v>
      </c>
      <c r="AR58" s="1">
        <f t="shared" si="25"/>
        <v>1</v>
      </c>
      <c r="AS58" s="1">
        <f t="shared" si="26"/>
        <v>0</v>
      </c>
      <c r="AT58" s="1">
        <f t="shared" si="27"/>
        <v>0</v>
      </c>
      <c r="AU58" s="1">
        <f t="shared" si="28"/>
        <v>0</v>
      </c>
      <c r="AV58" s="1">
        <f t="shared" si="29"/>
        <v>1</v>
      </c>
      <c r="AW58" s="1">
        <f t="shared" si="30"/>
        <v>0</v>
      </c>
      <c r="AX58" s="1">
        <f t="shared" si="31"/>
        <v>0</v>
      </c>
      <c r="AY58" s="1">
        <f t="shared" si="32"/>
        <v>0</v>
      </c>
      <c r="AZ58" s="1">
        <f t="shared" si="33"/>
        <v>0</v>
      </c>
      <c r="BA58" s="1">
        <f t="shared" si="34"/>
        <v>0</v>
      </c>
      <c r="BB58" s="1">
        <f t="shared" si="35"/>
        <v>0</v>
      </c>
      <c r="BC58" s="1">
        <f t="shared" si="36"/>
        <v>0</v>
      </c>
      <c r="BD58" s="1">
        <f t="shared" si="37"/>
        <v>0</v>
      </c>
      <c r="BE58" s="1">
        <f t="shared" si="38"/>
        <v>0</v>
      </c>
      <c r="BF58" s="1">
        <f t="shared" si="38"/>
        <v>0</v>
      </c>
      <c r="BG58" s="1">
        <f t="shared" si="39"/>
        <v>0</v>
      </c>
      <c r="BH58" s="1">
        <f t="shared" si="40"/>
        <v>1</v>
      </c>
      <c r="BI58" s="1">
        <f t="shared" si="41"/>
        <v>1</v>
      </c>
      <c r="BJ58" s="1">
        <f t="shared" si="42"/>
        <v>0</v>
      </c>
      <c r="BM58" s="1" t="str">
        <f t="shared" si="43"/>
        <v/>
      </c>
      <c r="BN58" s="1" t="str">
        <f t="shared" si="43"/>
        <v/>
      </c>
      <c r="BO58" s="1" t="str">
        <f t="shared" si="43"/>
        <v/>
      </c>
      <c r="BP58" s="1" t="str">
        <f t="shared" si="43"/>
        <v/>
      </c>
      <c r="BQ58" s="1" t="str">
        <f t="shared" si="43"/>
        <v/>
      </c>
      <c r="BR58" s="1" t="str">
        <f t="shared" si="43"/>
        <v/>
      </c>
      <c r="BS58" s="1" t="str">
        <f t="shared" si="43"/>
        <v/>
      </c>
      <c r="BT58" s="1" t="str">
        <f t="shared" si="43"/>
        <v/>
      </c>
      <c r="BU58" s="1" t="str">
        <f t="shared" si="43"/>
        <v/>
      </c>
      <c r="BV58" s="1" t="str">
        <f t="shared" si="43"/>
        <v/>
      </c>
    </row>
    <row r="59" spans="2:74" x14ac:dyDescent="0.25">
      <c r="B59" s="23" t="str">
        <f t="shared" si="15"/>
        <v/>
      </c>
      <c r="C59" s="299"/>
      <c r="D59" s="299"/>
      <c r="E59" s="300"/>
      <c r="F59" s="301"/>
      <c r="G59" s="180"/>
      <c r="H59" s="180"/>
      <c r="I59" s="180"/>
      <c r="J59" s="180"/>
      <c r="K59" s="180"/>
      <c r="L59" s="180"/>
      <c r="M59" s="180"/>
      <c r="N59" s="180"/>
      <c r="O59" s="398" t="str">
        <f t="shared" si="16"/>
        <v/>
      </c>
      <c r="P59" s="180"/>
      <c r="Q59" s="180"/>
      <c r="R59" s="180"/>
      <c r="S59" s="180"/>
      <c r="T59" s="180"/>
      <c r="U59" s="180"/>
      <c r="V59" s="25"/>
      <c r="W59" s="25"/>
      <c r="X59" s="180"/>
      <c r="Y59" s="180"/>
      <c r="Z59" s="180"/>
      <c r="AA59" s="180"/>
      <c r="AB59" s="180"/>
      <c r="AC59" s="180"/>
      <c r="AD59" s="180"/>
      <c r="AE59" s="23"/>
      <c r="AF59" s="23" t="str" cm="1">
        <f t="array" ref="AF59">IF($D59="","",IF(AE59=1,1,IF(AH59&lt;&gt;1,$AI$1,IF(SUMPRODUCT(--(G59:AD59&gt;=$G$6:$AD$6)*($G$6:$AD$6&lt;&gt;"")*($G$4:$AD$4=1))=COUNTIF($G$4:$AD$4,1),1,0))))</f>
        <v/>
      </c>
      <c r="AG59" s="24"/>
      <c r="AH59" s="1">
        <f t="shared" si="11"/>
        <v>0</v>
      </c>
      <c r="AI59" s="1" t="str">
        <f t="shared" si="17"/>
        <v/>
      </c>
      <c r="AJ59" s="1" t="str">
        <f t="shared" si="17"/>
        <v/>
      </c>
      <c r="AK59" s="1">
        <f t="shared" si="18"/>
        <v>0</v>
      </c>
      <c r="AL59" s="1">
        <f t="shared" si="19"/>
        <v>0</v>
      </c>
      <c r="AM59" s="1">
        <f t="shared" si="20"/>
        <v>0</v>
      </c>
      <c r="AN59" s="1">
        <f t="shared" si="21"/>
        <v>0</v>
      </c>
      <c r="AO59" s="1">
        <f t="shared" si="22"/>
        <v>0</v>
      </c>
      <c r="AP59" s="1">
        <f t="shared" si="23"/>
        <v>0</v>
      </c>
      <c r="AQ59" s="1">
        <f t="shared" si="24"/>
        <v>1</v>
      </c>
      <c r="AR59" s="1">
        <f t="shared" si="25"/>
        <v>1</v>
      </c>
      <c r="AS59" s="1">
        <f t="shared" si="26"/>
        <v>0</v>
      </c>
      <c r="AT59" s="1">
        <f t="shared" si="27"/>
        <v>0</v>
      </c>
      <c r="AU59" s="1">
        <f t="shared" si="28"/>
        <v>0</v>
      </c>
      <c r="AV59" s="1">
        <f t="shared" si="29"/>
        <v>1</v>
      </c>
      <c r="AW59" s="1">
        <f t="shared" si="30"/>
        <v>0</v>
      </c>
      <c r="AX59" s="1">
        <f t="shared" si="31"/>
        <v>0</v>
      </c>
      <c r="AY59" s="1">
        <f t="shared" si="32"/>
        <v>0</v>
      </c>
      <c r="AZ59" s="1">
        <f t="shared" si="33"/>
        <v>0</v>
      </c>
      <c r="BA59" s="1">
        <f t="shared" si="34"/>
        <v>0</v>
      </c>
      <c r="BB59" s="1">
        <f t="shared" si="35"/>
        <v>0</v>
      </c>
      <c r="BC59" s="1">
        <f t="shared" si="36"/>
        <v>0</v>
      </c>
      <c r="BD59" s="1">
        <f t="shared" si="37"/>
        <v>0</v>
      </c>
      <c r="BE59" s="1">
        <f t="shared" si="38"/>
        <v>0</v>
      </c>
      <c r="BF59" s="1">
        <f t="shared" si="38"/>
        <v>0</v>
      </c>
      <c r="BG59" s="1">
        <f t="shared" si="39"/>
        <v>0</v>
      </c>
      <c r="BH59" s="1">
        <f t="shared" si="40"/>
        <v>1</v>
      </c>
      <c r="BI59" s="1">
        <f t="shared" si="41"/>
        <v>1</v>
      </c>
      <c r="BJ59" s="1">
        <f t="shared" si="42"/>
        <v>0</v>
      </c>
      <c r="BM59" s="1" t="str">
        <f t="shared" si="43"/>
        <v/>
      </c>
      <c r="BN59" s="1" t="str">
        <f t="shared" si="43"/>
        <v/>
      </c>
      <c r="BO59" s="1" t="str">
        <f t="shared" si="43"/>
        <v/>
      </c>
      <c r="BP59" s="1" t="str">
        <f t="shared" si="43"/>
        <v/>
      </c>
      <c r="BQ59" s="1" t="str">
        <f t="shared" si="43"/>
        <v/>
      </c>
      <c r="BR59" s="1" t="str">
        <f t="shared" si="43"/>
        <v/>
      </c>
      <c r="BS59" s="1" t="str">
        <f t="shared" si="43"/>
        <v/>
      </c>
      <c r="BT59" s="1" t="str">
        <f t="shared" si="43"/>
        <v/>
      </c>
      <c r="BU59" s="1" t="str">
        <f t="shared" si="43"/>
        <v/>
      </c>
      <c r="BV59" s="1" t="str">
        <f t="shared" si="43"/>
        <v/>
      </c>
    </row>
    <row r="60" spans="2:74" x14ac:dyDescent="0.25">
      <c r="B60" s="23" t="str">
        <f t="shared" si="15"/>
        <v/>
      </c>
      <c r="C60" s="299"/>
      <c r="D60" s="299"/>
      <c r="E60" s="300"/>
      <c r="F60" s="301"/>
      <c r="G60" s="180"/>
      <c r="H60" s="180"/>
      <c r="I60" s="180"/>
      <c r="J60" s="180"/>
      <c r="K60" s="180"/>
      <c r="L60" s="180"/>
      <c r="M60" s="180"/>
      <c r="N60" s="180"/>
      <c r="O60" s="398" t="str">
        <f t="shared" si="16"/>
        <v/>
      </c>
      <c r="P60" s="180"/>
      <c r="Q60" s="180"/>
      <c r="R60" s="180"/>
      <c r="S60" s="180"/>
      <c r="T60" s="180"/>
      <c r="U60" s="180"/>
      <c r="V60" s="25"/>
      <c r="W60" s="25"/>
      <c r="X60" s="180"/>
      <c r="Y60" s="180"/>
      <c r="Z60" s="180"/>
      <c r="AA60" s="180"/>
      <c r="AB60" s="180"/>
      <c r="AC60" s="180"/>
      <c r="AD60" s="180"/>
      <c r="AE60" s="23"/>
      <c r="AF60" s="23" t="str" cm="1">
        <f t="array" ref="AF60">IF($D60="","",IF(AE60=1,1,IF(AH60&lt;&gt;1,$AI$1,IF(SUMPRODUCT(--(G60:AD60&gt;=$G$6:$AD$6)*($G$6:$AD$6&lt;&gt;"")*($G$4:$AD$4=1))=COUNTIF($G$4:$AD$4,1),1,0))))</f>
        <v/>
      </c>
      <c r="AG60" s="24"/>
      <c r="AH60" s="1">
        <f t="shared" si="11"/>
        <v>0</v>
      </c>
      <c r="AI60" s="1" t="str">
        <f t="shared" si="17"/>
        <v/>
      </c>
      <c r="AJ60" s="1" t="str">
        <f t="shared" si="17"/>
        <v/>
      </c>
      <c r="AK60" s="1">
        <f t="shared" si="18"/>
        <v>0</v>
      </c>
      <c r="AL60" s="1">
        <f t="shared" si="19"/>
        <v>0</v>
      </c>
      <c r="AM60" s="1">
        <f t="shared" si="20"/>
        <v>0</v>
      </c>
      <c r="AN60" s="1">
        <f t="shared" si="21"/>
        <v>0</v>
      </c>
      <c r="AO60" s="1">
        <f t="shared" si="22"/>
        <v>0</v>
      </c>
      <c r="AP60" s="1">
        <f t="shared" si="23"/>
        <v>0</v>
      </c>
      <c r="AQ60" s="1">
        <f t="shared" si="24"/>
        <v>1</v>
      </c>
      <c r="AR60" s="1">
        <f t="shared" si="25"/>
        <v>1</v>
      </c>
      <c r="AS60" s="1">
        <f t="shared" si="26"/>
        <v>0</v>
      </c>
      <c r="AT60" s="1">
        <f t="shared" si="27"/>
        <v>0</v>
      </c>
      <c r="AU60" s="1">
        <f t="shared" si="28"/>
        <v>0</v>
      </c>
      <c r="AV60" s="1">
        <f t="shared" si="29"/>
        <v>1</v>
      </c>
      <c r="AW60" s="1">
        <f t="shared" si="30"/>
        <v>0</v>
      </c>
      <c r="AX60" s="1">
        <f t="shared" si="31"/>
        <v>0</v>
      </c>
      <c r="AY60" s="1">
        <f t="shared" si="32"/>
        <v>0</v>
      </c>
      <c r="AZ60" s="1">
        <f t="shared" si="33"/>
        <v>0</v>
      </c>
      <c r="BA60" s="1">
        <f t="shared" si="34"/>
        <v>0</v>
      </c>
      <c r="BB60" s="1">
        <f t="shared" si="35"/>
        <v>0</v>
      </c>
      <c r="BC60" s="1">
        <f t="shared" si="36"/>
        <v>0</v>
      </c>
      <c r="BD60" s="1">
        <f t="shared" si="37"/>
        <v>0</v>
      </c>
      <c r="BE60" s="1">
        <f t="shared" si="38"/>
        <v>0</v>
      </c>
      <c r="BF60" s="1">
        <f t="shared" si="38"/>
        <v>0</v>
      </c>
      <c r="BG60" s="1">
        <f t="shared" si="39"/>
        <v>0</v>
      </c>
      <c r="BH60" s="1">
        <f t="shared" si="40"/>
        <v>1</v>
      </c>
      <c r="BI60" s="1">
        <f t="shared" si="41"/>
        <v>1</v>
      </c>
      <c r="BJ60" s="1">
        <f t="shared" si="42"/>
        <v>0</v>
      </c>
      <c r="BM60" s="1" t="str">
        <f t="shared" si="43"/>
        <v/>
      </c>
      <c r="BN60" s="1" t="str">
        <f t="shared" si="43"/>
        <v/>
      </c>
      <c r="BO60" s="1" t="str">
        <f t="shared" si="43"/>
        <v/>
      </c>
      <c r="BP60" s="1" t="str">
        <f t="shared" si="43"/>
        <v/>
      </c>
      <c r="BQ60" s="1" t="str">
        <f t="shared" si="43"/>
        <v/>
      </c>
      <c r="BR60" s="1" t="str">
        <f t="shared" si="43"/>
        <v/>
      </c>
      <c r="BS60" s="1" t="str">
        <f t="shared" si="43"/>
        <v/>
      </c>
      <c r="BT60" s="1" t="str">
        <f t="shared" si="43"/>
        <v/>
      </c>
      <c r="BU60" s="1" t="str">
        <f t="shared" si="43"/>
        <v/>
      </c>
      <c r="BV60" s="1" t="str">
        <f t="shared" si="43"/>
        <v/>
      </c>
    </row>
    <row r="61" spans="2:74" x14ac:dyDescent="0.25">
      <c r="B61" s="23" t="str">
        <f t="shared" si="15"/>
        <v/>
      </c>
      <c r="C61" s="299"/>
      <c r="D61" s="299"/>
      <c r="E61" s="300"/>
      <c r="F61" s="301"/>
      <c r="G61" s="180"/>
      <c r="H61" s="180"/>
      <c r="I61" s="180"/>
      <c r="J61" s="180"/>
      <c r="K61" s="180"/>
      <c r="L61" s="180"/>
      <c r="M61" s="180"/>
      <c r="N61" s="180"/>
      <c r="O61" s="398" t="str">
        <f t="shared" si="16"/>
        <v/>
      </c>
      <c r="P61" s="180"/>
      <c r="Q61" s="180"/>
      <c r="R61" s="180"/>
      <c r="S61" s="180"/>
      <c r="T61" s="180"/>
      <c r="U61" s="180"/>
      <c r="V61" s="25"/>
      <c r="W61" s="25"/>
      <c r="X61" s="180"/>
      <c r="Y61" s="180"/>
      <c r="Z61" s="180"/>
      <c r="AA61" s="180"/>
      <c r="AB61" s="180"/>
      <c r="AC61" s="180"/>
      <c r="AD61" s="180"/>
      <c r="AE61" s="23"/>
      <c r="AF61" s="23" t="str" cm="1">
        <f t="array" ref="AF61">IF($D61="","",IF(AE61=1,1,IF(AH61&lt;&gt;1,$AI$1,IF(SUMPRODUCT(--(G61:AD61&gt;=$G$6:$AD$6)*($G$6:$AD$6&lt;&gt;"")*($G$4:$AD$4=1))=COUNTIF($G$4:$AD$4,1),1,0))))</f>
        <v/>
      </c>
      <c r="AG61" s="24"/>
      <c r="AH61" s="1">
        <f t="shared" si="11"/>
        <v>0</v>
      </c>
      <c r="AI61" s="1" t="str">
        <f t="shared" si="17"/>
        <v/>
      </c>
      <c r="AJ61" s="1" t="str">
        <f t="shared" si="17"/>
        <v/>
      </c>
      <c r="AK61" s="1">
        <f t="shared" si="18"/>
        <v>0</v>
      </c>
      <c r="AL61" s="1">
        <f t="shared" si="19"/>
        <v>0</v>
      </c>
      <c r="AM61" s="1">
        <f t="shared" si="20"/>
        <v>0</v>
      </c>
      <c r="AN61" s="1">
        <f t="shared" si="21"/>
        <v>0</v>
      </c>
      <c r="AO61" s="1">
        <f t="shared" si="22"/>
        <v>0</v>
      </c>
      <c r="AP61" s="1">
        <f t="shared" si="23"/>
        <v>0</v>
      </c>
      <c r="AQ61" s="1">
        <f t="shared" si="24"/>
        <v>1</v>
      </c>
      <c r="AR61" s="1">
        <f t="shared" si="25"/>
        <v>1</v>
      </c>
      <c r="AS61" s="1">
        <f t="shared" si="26"/>
        <v>0</v>
      </c>
      <c r="AT61" s="1">
        <f t="shared" si="27"/>
        <v>0</v>
      </c>
      <c r="AU61" s="1">
        <f t="shared" si="28"/>
        <v>0</v>
      </c>
      <c r="AV61" s="1">
        <f t="shared" si="29"/>
        <v>1</v>
      </c>
      <c r="AW61" s="1">
        <f t="shared" si="30"/>
        <v>0</v>
      </c>
      <c r="AX61" s="1">
        <f t="shared" si="31"/>
        <v>0</v>
      </c>
      <c r="AY61" s="1">
        <f t="shared" si="32"/>
        <v>0</v>
      </c>
      <c r="AZ61" s="1">
        <f t="shared" si="33"/>
        <v>0</v>
      </c>
      <c r="BA61" s="1">
        <f t="shared" si="34"/>
        <v>0</v>
      </c>
      <c r="BB61" s="1">
        <f t="shared" si="35"/>
        <v>0</v>
      </c>
      <c r="BC61" s="1">
        <f t="shared" si="36"/>
        <v>0</v>
      </c>
      <c r="BD61" s="1">
        <f t="shared" si="37"/>
        <v>0</v>
      </c>
      <c r="BE61" s="1">
        <f t="shared" si="38"/>
        <v>0</v>
      </c>
      <c r="BF61" s="1">
        <f t="shared" si="38"/>
        <v>0</v>
      </c>
      <c r="BG61" s="1">
        <f t="shared" si="39"/>
        <v>0</v>
      </c>
      <c r="BH61" s="1">
        <f t="shared" si="40"/>
        <v>1</v>
      </c>
      <c r="BI61" s="1">
        <f t="shared" si="41"/>
        <v>1</v>
      </c>
      <c r="BJ61" s="1">
        <f t="shared" si="42"/>
        <v>0</v>
      </c>
      <c r="BM61" s="1" t="str">
        <f t="shared" si="43"/>
        <v/>
      </c>
      <c r="BN61" s="1" t="str">
        <f t="shared" si="43"/>
        <v/>
      </c>
      <c r="BO61" s="1" t="str">
        <f t="shared" si="43"/>
        <v/>
      </c>
      <c r="BP61" s="1" t="str">
        <f t="shared" si="43"/>
        <v/>
      </c>
      <c r="BQ61" s="1" t="str">
        <f t="shared" si="43"/>
        <v/>
      </c>
      <c r="BR61" s="1" t="str">
        <f t="shared" si="43"/>
        <v/>
      </c>
      <c r="BS61" s="1" t="str">
        <f t="shared" si="43"/>
        <v/>
      </c>
      <c r="BT61" s="1" t="str">
        <f t="shared" si="43"/>
        <v/>
      </c>
      <c r="BU61" s="1" t="str">
        <f t="shared" si="43"/>
        <v/>
      </c>
      <c r="BV61" s="1" t="str">
        <f t="shared" si="43"/>
        <v/>
      </c>
    </row>
    <row r="62" spans="2:74" x14ac:dyDescent="0.25">
      <c r="B62" s="23" t="str">
        <f t="shared" si="15"/>
        <v/>
      </c>
      <c r="C62" s="299"/>
      <c r="D62" s="299"/>
      <c r="E62" s="300"/>
      <c r="F62" s="301"/>
      <c r="G62" s="180"/>
      <c r="H62" s="180"/>
      <c r="I62" s="180"/>
      <c r="J62" s="180"/>
      <c r="K62" s="180"/>
      <c r="L62" s="180"/>
      <c r="M62" s="180"/>
      <c r="N62" s="180"/>
      <c r="O62" s="398" t="str">
        <f t="shared" si="16"/>
        <v/>
      </c>
      <c r="P62" s="180"/>
      <c r="Q62" s="180"/>
      <c r="R62" s="180"/>
      <c r="S62" s="180"/>
      <c r="T62" s="180"/>
      <c r="U62" s="180"/>
      <c r="V62" s="25"/>
      <c r="W62" s="25"/>
      <c r="X62" s="180"/>
      <c r="Y62" s="180"/>
      <c r="Z62" s="180"/>
      <c r="AA62" s="180"/>
      <c r="AB62" s="180"/>
      <c r="AC62" s="180"/>
      <c r="AD62" s="180"/>
      <c r="AE62" s="23"/>
      <c r="AF62" s="23" t="str" cm="1">
        <f t="array" ref="AF62">IF($D62="","",IF(AE62=1,1,IF(AH62&lt;&gt;1,$AI$1,IF(SUMPRODUCT(--(G62:AD62&gt;=$G$6:$AD$6)*($G$6:$AD$6&lt;&gt;"")*($G$4:$AD$4=1))=COUNTIF($G$4:$AD$4,1),1,0))))</f>
        <v/>
      </c>
      <c r="AG62" s="24"/>
      <c r="AH62" s="1">
        <f t="shared" si="11"/>
        <v>0</v>
      </c>
      <c r="AI62" s="1" t="str">
        <f t="shared" si="17"/>
        <v/>
      </c>
      <c r="AJ62" s="1" t="str">
        <f t="shared" si="17"/>
        <v/>
      </c>
      <c r="AK62" s="1">
        <f t="shared" si="18"/>
        <v>0</v>
      </c>
      <c r="AL62" s="1">
        <f t="shared" si="19"/>
        <v>0</v>
      </c>
      <c r="AM62" s="1">
        <f t="shared" si="20"/>
        <v>0</v>
      </c>
      <c r="AN62" s="1">
        <f t="shared" si="21"/>
        <v>0</v>
      </c>
      <c r="AO62" s="1">
        <f t="shared" si="22"/>
        <v>0</v>
      </c>
      <c r="AP62" s="1">
        <f t="shared" si="23"/>
        <v>0</v>
      </c>
      <c r="AQ62" s="1">
        <f t="shared" si="24"/>
        <v>1</v>
      </c>
      <c r="AR62" s="1">
        <f t="shared" si="25"/>
        <v>1</v>
      </c>
      <c r="AS62" s="1">
        <f t="shared" si="26"/>
        <v>0</v>
      </c>
      <c r="AT62" s="1">
        <f t="shared" si="27"/>
        <v>0</v>
      </c>
      <c r="AU62" s="1">
        <f t="shared" si="28"/>
        <v>0</v>
      </c>
      <c r="AV62" s="1">
        <f t="shared" si="29"/>
        <v>1</v>
      </c>
      <c r="AW62" s="1">
        <f t="shared" si="30"/>
        <v>0</v>
      </c>
      <c r="AX62" s="1">
        <f t="shared" si="31"/>
        <v>0</v>
      </c>
      <c r="AY62" s="1">
        <f t="shared" si="32"/>
        <v>0</v>
      </c>
      <c r="AZ62" s="1">
        <f t="shared" si="33"/>
        <v>0</v>
      </c>
      <c r="BA62" s="1">
        <f t="shared" si="34"/>
        <v>0</v>
      </c>
      <c r="BB62" s="1">
        <f t="shared" si="35"/>
        <v>0</v>
      </c>
      <c r="BC62" s="1">
        <f t="shared" si="36"/>
        <v>0</v>
      </c>
      <c r="BD62" s="1">
        <f t="shared" si="37"/>
        <v>0</v>
      </c>
      <c r="BE62" s="1">
        <f t="shared" si="38"/>
        <v>0</v>
      </c>
      <c r="BF62" s="1">
        <f t="shared" si="38"/>
        <v>0</v>
      </c>
      <c r="BG62" s="1">
        <f t="shared" si="39"/>
        <v>0</v>
      </c>
      <c r="BH62" s="1">
        <f t="shared" si="40"/>
        <v>1</v>
      </c>
      <c r="BI62" s="1">
        <f t="shared" si="41"/>
        <v>1</v>
      </c>
      <c r="BJ62" s="1">
        <f t="shared" si="42"/>
        <v>0</v>
      </c>
      <c r="BM62" s="1" t="str">
        <f t="shared" si="43"/>
        <v/>
      </c>
      <c r="BN62" s="1" t="str">
        <f t="shared" si="43"/>
        <v/>
      </c>
      <c r="BO62" s="1" t="str">
        <f t="shared" si="43"/>
        <v/>
      </c>
      <c r="BP62" s="1" t="str">
        <f t="shared" si="43"/>
        <v/>
      </c>
      <c r="BQ62" s="1" t="str">
        <f t="shared" si="43"/>
        <v/>
      </c>
      <c r="BR62" s="1" t="str">
        <f t="shared" si="43"/>
        <v/>
      </c>
      <c r="BS62" s="1" t="str">
        <f t="shared" si="43"/>
        <v/>
      </c>
      <c r="BT62" s="1" t="str">
        <f t="shared" si="43"/>
        <v/>
      </c>
      <c r="BU62" s="1" t="str">
        <f t="shared" si="43"/>
        <v/>
      </c>
      <c r="BV62" s="1" t="str">
        <f t="shared" si="43"/>
        <v/>
      </c>
    </row>
    <row r="63" spans="2:74" x14ac:dyDescent="0.25">
      <c r="B63" s="23" t="str">
        <f t="shared" si="15"/>
        <v/>
      </c>
      <c r="C63" s="299"/>
      <c r="D63" s="299"/>
      <c r="E63" s="300"/>
      <c r="F63" s="301"/>
      <c r="G63" s="180"/>
      <c r="H63" s="180"/>
      <c r="I63" s="180"/>
      <c r="J63" s="180"/>
      <c r="K63" s="180"/>
      <c r="L63" s="180"/>
      <c r="M63" s="180"/>
      <c r="N63" s="180"/>
      <c r="O63" s="398" t="str">
        <f t="shared" si="16"/>
        <v/>
      </c>
      <c r="P63" s="180"/>
      <c r="Q63" s="180"/>
      <c r="R63" s="180"/>
      <c r="S63" s="180"/>
      <c r="T63" s="180"/>
      <c r="U63" s="180"/>
      <c r="V63" s="25"/>
      <c r="W63" s="25"/>
      <c r="X63" s="180"/>
      <c r="Y63" s="180"/>
      <c r="Z63" s="180"/>
      <c r="AA63" s="180"/>
      <c r="AB63" s="180"/>
      <c r="AC63" s="180"/>
      <c r="AD63" s="180"/>
      <c r="AE63" s="23"/>
      <c r="AF63" s="23" t="str" cm="1">
        <f t="array" ref="AF63">IF($D63="","",IF(AE63=1,1,IF(AH63&lt;&gt;1,$AI$1,IF(SUMPRODUCT(--(G63:AD63&gt;=$G$6:$AD$6)*($G$6:$AD$6&lt;&gt;"")*($G$4:$AD$4=1))=COUNTIF($G$4:$AD$4,1),1,0))))</f>
        <v/>
      </c>
      <c r="AG63" s="24"/>
      <c r="AH63" s="1">
        <f t="shared" ref="AH63:AH94" si="44">IF(SUM(AK63:BI63)=COUNT(AK63:BI63),1,0)</f>
        <v>0</v>
      </c>
      <c r="AI63" s="1" t="str">
        <f t="shared" si="17"/>
        <v/>
      </c>
      <c r="AJ63" s="1" t="str">
        <f t="shared" si="17"/>
        <v/>
      </c>
      <c r="AK63" s="1">
        <f t="shared" si="18"/>
        <v>0</v>
      </c>
      <c r="AL63" s="1">
        <f t="shared" si="19"/>
        <v>0</v>
      </c>
      <c r="AM63" s="1">
        <f t="shared" si="20"/>
        <v>0</v>
      </c>
      <c r="AN63" s="1">
        <f t="shared" si="21"/>
        <v>0</v>
      </c>
      <c r="AO63" s="1">
        <f t="shared" si="22"/>
        <v>0</v>
      </c>
      <c r="AP63" s="1">
        <f t="shared" si="23"/>
        <v>0</v>
      </c>
      <c r="AQ63" s="1">
        <f t="shared" si="24"/>
        <v>1</v>
      </c>
      <c r="AR63" s="1">
        <f t="shared" si="25"/>
        <v>1</v>
      </c>
      <c r="AS63" s="1">
        <f t="shared" si="26"/>
        <v>0</v>
      </c>
      <c r="AT63" s="1">
        <f t="shared" si="27"/>
        <v>0</v>
      </c>
      <c r="AU63" s="1">
        <f t="shared" si="28"/>
        <v>0</v>
      </c>
      <c r="AV63" s="1">
        <f t="shared" si="29"/>
        <v>1</v>
      </c>
      <c r="AW63" s="1">
        <f t="shared" si="30"/>
        <v>0</v>
      </c>
      <c r="AX63" s="1">
        <f t="shared" si="31"/>
        <v>0</v>
      </c>
      <c r="AY63" s="1">
        <f t="shared" si="32"/>
        <v>0</v>
      </c>
      <c r="AZ63" s="1">
        <f t="shared" si="33"/>
        <v>0</v>
      </c>
      <c r="BA63" s="1">
        <f t="shared" si="34"/>
        <v>0</v>
      </c>
      <c r="BB63" s="1">
        <f t="shared" si="35"/>
        <v>0</v>
      </c>
      <c r="BC63" s="1">
        <f t="shared" si="36"/>
        <v>0</v>
      </c>
      <c r="BD63" s="1">
        <f t="shared" si="37"/>
        <v>0</v>
      </c>
      <c r="BE63" s="1">
        <f t="shared" si="38"/>
        <v>0</v>
      </c>
      <c r="BF63" s="1">
        <f t="shared" si="38"/>
        <v>0</v>
      </c>
      <c r="BG63" s="1">
        <f t="shared" si="39"/>
        <v>0</v>
      </c>
      <c r="BH63" s="1">
        <f t="shared" si="40"/>
        <v>1</v>
      </c>
      <c r="BI63" s="1">
        <f t="shared" si="41"/>
        <v>1</v>
      </c>
      <c r="BJ63" s="1">
        <f t="shared" si="42"/>
        <v>0</v>
      </c>
      <c r="BM63" s="1" t="str">
        <f t="shared" si="43"/>
        <v/>
      </c>
      <c r="BN63" s="1" t="str">
        <f t="shared" si="43"/>
        <v/>
      </c>
      <c r="BO63" s="1" t="str">
        <f t="shared" si="43"/>
        <v/>
      </c>
      <c r="BP63" s="1" t="str">
        <f t="shared" si="43"/>
        <v/>
      </c>
      <c r="BQ63" s="1" t="str">
        <f t="shared" si="43"/>
        <v/>
      </c>
      <c r="BR63" s="1" t="str">
        <f t="shared" si="43"/>
        <v/>
      </c>
      <c r="BS63" s="1" t="str">
        <f t="shared" si="43"/>
        <v/>
      </c>
      <c r="BT63" s="1" t="str">
        <f t="shared" si="43"/>
        <v/>
      </c>
      <c r="BU63" s="1" t="str">
        <f t="shared" si="43"/>
        <v/>
      </c>
      <c r="BV63" s="1" t="str">
        <f t="shared" si="43"/>
        <v/>
      </c>
    </row>
    <row r="64" spans="2:74" x14ac:dyDescent="0.25">
      <c r="B64" s="23" t="str">
        <f t="shared" si="15"/>
        <v/>
      </c>
      <c r="C64" s="299"/>
      <c r="D64" s="299"/>
      <c r="E64" s="300"/>
      <c r="F64" s="301"/>
      <c r="G64" s="180"/>
      <c r="H64" s="180"/>
      <c r="I64" s="180"/>
      <c r="J64" s="180"/>
      <c r="K64" s="180"/>
      <c r="L64" s="180"/>
      <c r="M64" s="180"/>
      <c r="N64" s="180"/>
      <c r="O64" s="398" t="str">
        <f t="shared" si="16"/>
        <v/>
      </c>
      <c r="P64" s="180"/>
      <c r="Q64" s="180"/>
      <c r="R64" s="180"/>
      <c r="S64" s="180"/>
      <c r="T64" s="180"/>
      <c r="U64" s="180"/>
      <c r="V64" s="25"/>
      <c r="W64" s="25"/>
      <c r="X64" s="180"/>
      <c r="Y64" s="180"/>
      <c r="Z64" s="180"/>
      <c r="AA64" s="180"/>
      <c r="AB64" s="180"/>
      <c r="AC64" s="180"/>
      <c r="AD64" s="180"/>
      <c r="AE64" s="23"/>
      <c r="AF64" s="23" t="str" cm="1">
        <f t="array" ref="AF64">IF($D64="","",IF(AE64=1,1,IF(AH64&lt;&gt;1,$AI$1,IF(SUMPRODUCT(--(G64:AD64&gt;=$G$6:$AD$6)*($G$6:$AD$6&lt;&gt;"")*($G$4:$AD$4=1))=COUNTIF($G$4:$AD$4,1),1,0))))</f>
        <v/>
      </c>
      <c r="AG64" s="24"/>
      <c r="AH64" s="1">
        <f t="shared" si="44"/>
        <v>0</v>
      </c>
      <c r="AI64" s="1" t="str">
        <f t="shared" ref="AI64:AJ91" si="45">IF($F64="","",AI$30)</f>
        <v/>
      </c>
      <c r="AJ64" s="1" t="str">
        <f t="shared" si="45"/>
        <v/>
      </c>
      <c r="AK64" s="1">
        <f t="shared" si="18"/>
        <v>0</v>
      </c>
      <c r="AL64" s="1">
        <f t="shared" si="19"/>
        <v>0</v>
      </c>
      <c r="AM64" s="1">
        <f t="shared" si="20"/>
        <v>0</v>
      </c>
      <c r="AN64" s="1">
        <f t="shared" si="21"/>
        <v>0</v>
      </c>
      <c r="AO64" s="1">
        <f t="shared" ref="AO64:AO95" si="46">IF(K$30="",1,IF(K$4=99,1,IF(K64="",0,IF(K$30=$AL$1,IF(ISNA(MATCH(K64,$AI$30:$AJ$30,0)),0,1),IF(K$30=$AM$1,IF(IFERROR(K64*1,"bad")="bad",0,1),IF(K$30=$AN$1,IF(IFERROR(IF(K64=TRUNC(K64),1,"bad"),"bad")="bad",0,1),IF(K$30=$AO$1,IF(AND(IF(IFERROR(K64*1,"bad")="bad",0,1)=1,K64&gt;=0),1,0),IF(K$30=$AQ$1,IF(AND(IF(IFERROR(IF(K64=TRUNC(K64),1,"bad"),"bad")="bad",0,1)=1,K64&gt;=0),1,0),IF(K$30=$AR$1,IF(AND(IF(IFERROR(K64*1,"bad")="bad",0,1)=1,K64&gt;0),1,0),IF(K$30=$AS$1,IF(AND(IF(IFERROR(IF(K64=TRUNC(K64),1,"bad"),"bad")="bad",0,1)=1,K64&gt;0),1,0),IF(K$30=$AT$1,1,IF(K$30=$AU$1,IF(IFERROR(HLOOKUP(K64,$AL$4:$AV$4,1,0),"bad")="bad",0,1),0))))))))))))</f>
        <v>0</v>
      </c>
      <c r="AP64" s="1">
        <f t="shared" ref="AP64:AP95" si="47">IF(L$30="",1,IF(L$4=99,1,IF(L64="",0,IF(L$30=$AL$1,IF(ISNA(MATCH(L64,$AI$30:$AJ$30,0)),0,1),IF(L$30=$AM$1,IF(IFERROR(L64*1,"bad")="bad",0,1),IF(L$30=$AN$1,IF(IFERROR(IF(L64=TRUNC(L64),1,"bad"),"bad")="bad",0,1),IF(L$30=$AO$1,IF(AND(IF(IFERROR(L64*1,"bad")="bad",0,1)=1,L64&gt;=0),1,0),IF(L$30=$AQ$1,IF(AND(IF(IFERROR(IF(L64=TRUNC(L64),1,"bad"),"bad")="bad",0,1)=1,L64&gt;=0),1,0),IF(L$30=$AR$1,IF(AND(IF(IFERROR(L64*1,"bad")="bad",0,1)=1,L64&gt;0),1,0),IF(L$30=$AS$1,IF(AND(IF(IFERROR(IF(L64=TRUNC(L64),1,"bad"),"bad")="bad",0,1)=1,L64&gt;0),1,0),IF(L$30=$AT$1,1,IF(L$30=$AU$1,IF(IFERROR(HLOOKUP(L64,$AL$4:$AV$4,1,0),"bad")="bad",0,1),0))))))))))))</f>
        <v>0</v>
      </c>
      <c r="AQ64" s="1">
        <f t="shared" si="24"/>
        <v>1</v>
      </c>
      <c r="AR64" s="1">
        <f t="shared" si="25"/>
        <v>1</v>
      </c>
      <c r="AS64" s="1">
        <f t="shared" si="26"/>
        <v>0</v>
      </c>
      <c r="AT64" s="1">
        <f t="shared" si="27"/>
        <v>0</v>
      </c>
      <c r="AU64" s="1">
        <f t="shared" si="28"/>
        <v>0</v>
      </c>
      <c r="AV64" s="1">
        <f t="shared" si="29"/>
        <v>1</v>
      </c>
      <c r="AW64" s="1">
        <f t="shared" si="30"/>
        <v>0</v>
      </c>
      <c r="AX64" s="1">
        <f t="shared" si="31"/>
        <v>0</v>
      </c>
      <c r="AY64" s="1">
        <f t="shared" si="32"/>
        <v>0</v>
      </c>
      <c r="AZ64" s="1">
        <f t="shared" si="33"/>
        <v>0</v>
      </c>
      <c r="BA64" s="1">
        <f t="shared" si="34"/>
        <v>0</v>
      </c>
      <c r="BB64" s="1">
        <f t="shared" si="35"/>
        <v>0</v>
      </c>
      <c r="BC64" s="1">
        <f t="shared" si="36"/>
        <v>0</v>
      </c>
      <c r="BD64" s="1">
        <f t="shared" si="37"/>
        <v>0</v>
      </c>
      <c r="BE64" s="1">
        <f t="shared" si="38"/>
        <v>0</v>
      </c>
      <c r="BF64" s="1">
        <f t="shared" si="38"/>
        <v>0</v>
      </c>
      <c r="BG64" s="1">
        <f t="shared" ref="BG64:BG95" si="48">IF(AD$30="",1,IF(AD$4=99,1,IF(AD64="",0,IF(AD$30=$AL$1,IF(ISNA(MATCH(AD64,$AI$30:$AJ$30,0)),0,1),IF(AD$30=$AM$1,IF(IFERROR(AD64*1,"bad")="bad",0,1),IF(AD$30=$AN$1,IF(IFERROR(IF(AD64=TRUNC(AD64),1,"bad"),"bad")="bad",0,1),IF(AD$30=$AO$1,IF(AND(IF(IFERROR(AD64*1,"bad")="bad",0,1)=1,AD64&gt;=0),1,0),IF(AD$30=$AQ$1,IF(AND(IF(IFERROR(IF(AD64=TRUNC(AD64),1,"bad"),"bad")="bad",0,1)=1,AD64&gt;=0),1,0),IF(AD$30=$AR$1,IF(AND(IF(IFERROR(AD64*1,"bad")="bad",0,1)=1,AD64&gt;0),1,0),IF(AD$30=$AS$1,IF(AND(IF(IFERROR(IF(AD64=TRUNC(AD64),1,"bad"),"bad")="bad",0,1)=1,AD64&gt;0),1,0),IF(AD$30=$AT$1,1,IF(AD$30=$AU$1,IF(IFERROR(HLOOKUP(AD64,$AL$4:$AV$4,1,0),"bad")="bad",0,1),0))))))))))))</f>
        <v>0</v>
      </c>
      <c r="BH64" s="1">
        <f t="shared" ref="BH64:BH95" si="49">IF(AE$30="",1,IF(AE$4=99,1,IF(AE64="",0,IF(AE$30=$AL$1,IF(ISNA(MATCH(AE64,$AI$30:$AJ$30,0)),0,1),IF(AE$30=$AM$1,IF(IFERROR(AE64*1,"bad")="bad",0,1),IF(AE$30=$AN$1,IF(IFERROR(IF(AE64=TRUNC(AE64),1,"bad"),"bad")="bad",0,1),IF(AE$30=$AO$1,IF(AND(IF(IFERROR(AE64*1,"bad")="bad",0,1)=1,AE64&gt;=0),1,0),IF(AE$30=$AQ$1,IF(AND(IF(IFERROR(IF(AE64=TRUNC(AE64),1,"bad"),"bad")="bad",0,1)=1,AE64&gt;=0),1,0),IF(AE$30=$AR$1,IF(AND(IF(IFERROR(AE64*1,"bad")="bad",0,1)=1,AE64&gt;0),1,0),IF(AE$30=$AS$1,IF(AND(IF(IFERROR(IF(AE64=TRUNC(AE64),1,"bad"),"bad")="bad",0,1)=1,AE64&gt;0),1,0),IF(AE$30=$AT$1,1,IF(AE$30=$AU$1,IF(IFERROR(HLOOKUP(AE64,$AL$4:$AV$4,1,0),"bad")="bad",0,1),0))))))))))))</f>
        <v>1</v>
      </c>
      <c r="BI64" s="1">
        <f t="shared" ref="BI64:BI95" si="50">IF(AF$30="",1,IF(AF$4=99,1,IF(AF64="",0,IF(AF$30=$AL$1,IF(ISNA(MATCH(AF64,$AI$30:$AJ$30,0)),0,1),IF(AF$30=$AM$1,IF(IFERROR(AF64*1,"bad")="bad",0,1),IF(AF$30=$AN$1,IF(IFERROR(IF(AF64=TRUNC(AF64),1,"bad"),"bad")="bad",0,1),IF(AF$30=$AO$1,IF(AND(IF(IFERROR(AF64*1,"bad")="bad",0,1)=1,AF64&gt;=0),1,0),IF(AF$30=$AQ$1,IF(AND(IF(IFERROR(IF(AF64=TRUNC(AF64),1,"bad"),"bad")="bad",0,1)=1,AF64&gt;=0),1,0),IF(AF$30=$AR$1,IF(AND(IF(IFERROR(AF64*1,"bad")="bad",0,1)=1,AF64&gt;0),1,0),IF(AF$30=$AS$1,IF(AND(IF(IFERROR(IF(AF64=TRUNC(AF64),1,"bad"),"bad")="bad",0,1)=1,AF64&gt;0),1,0),IF(AF$30=$AT$1,1,IF(AF$30=$AU$1,IF(IFERROR(HLOOKUP(AF64,$AL$4:$AV$4,1,0),"bad")="bad",0,1),0))))))))))))</f>
        <v>1</v>
      </c>
      <c r="BJ64" s="1">
        <f t="shared" ref="BJ64:BJ95" si="51">IF(AG$30="",1,IF(AG$4=99,1,IF(AG64="",0,IF(AG$30=$AL$1,IF(ISNA(MATCH(AG64,$AI$30:$AJ$30,0)),0,1),IF(AG$30=$AM$1,IF(IFERROR(AG64*1,"bad")="bad",0,1),IF(AG$30=$AN$1,IF(IFERROR(IF(AG64=TRUNC(AG64),1,"bad"),"bad")="bad",0,1),IF(AG$30=$AO$1,IF(AND(IF(IFERROR(AG64*1,"bad")="bad",0,1)=1,AG64&gt;=0),1,0),IF(AG$30=$AQ$1,IF(AND(IF(IFERROR(IF(AG64=TRUNC(AG64),1,"bad"),"bad")="bad",0,1)=1,AG64&gt;=0),1,0),IF(AG$30=$AR$1,IF(AND(IF(IFERROR(AG64*1,"bad")="bad",0,1)=1,AG64&gt;0),1,0),IF(AG$30=$AS$1,IF(AND(IF(IFERROR(IF(AG64=TRUNC(AG64),1,"bad"),"bad")="bad",0,1)=1,AG64&gt;0),1,0),IF(AG$30=$AT$1,1,IF(AG$30=$AU$1,IF(IFERROR(HLOOKUP(AG64,$AL$4:$AV$4,1,0),"bad")="bad",0,1),0))))))))))))</f>
        <v>0</v>
      </c>
      <c r="BM64" s="1" t="str">
        <f t="shared" ref="BM64:BV89" si="52">IF($F64="","",BM$30)</f>
        <v/>
      </c>
      <c r="BN64" s="1" t="str">
        <f t="shared" si="52"/>
        <v/>
      </c>
      <c r="BO64" s="1" t="str">
        <f t="shared" si="52"/>
        <v/>
      </c>
      <c r="BP64" s="1" t="str">
        <f t="shared" si="52"/>
        <v/>
      </c>
      <c r="BQ64" s="1" t="str">
        <f t="shared" si="52"/>
        <v/>
      </c>
      <c r="BR64" s="1" t="str">
        <f t="shared" si="52"/>
        <v/>
      </c>
      <c r="BS64" s="1" t="str">
        <f t="shared" si="52"/>
        <v/>
      </c>
      <c r="BT64" s="1" t="str">
        <f t="shared" si="52"/>
        <v/>
      </c>
      <c r="BU64" s="1" t="str">
        <f t="shared" si="52"/>
        <v/>
      </c>
      <c r="BV64" s="1" t="str">
        <f t="shared" si="52"/>
        <v/>
      </c>
    </row>
    <row r="65" spans="2:74" x14ac:dyDescent="0.25">
      <c r="B65" s="23" t="str">
        <f t="shared" si="15"/>
        <v/>
      </c>
      <c r="C65" s="299"/>
      <c r="D65" s="299"/>
      <c r="E65" s="300"/>
      <c r="F65" s="301"/>
      <c r="G65" s="180"/>
      <c r="H65" s="180"/>
      <c r="I65" s="180"/>
      <c r="J65" s="180"/>
      <c r="K65" s="180"/>
      <c r="L65" s="180"/>
      <c r="M65" s="180"/>
      <c r="N65" s="180"/>
      <c r="O65" s="398" t="str">
        <f t="shared" si="16"/>
        <v/>
      </c>
      <c r="P65" s="180"/>
      <c r="Q65" s="180"/>
      <c r="R65" s="180"/>
      <c r="S65" s="180"/>
      <c r="T65" s="180"/>
      <c r="U65" s="180"/>
      <c r="V65" s="25"/>
      <c r="W65" s="25"/>
      <c r="X65" s="180"/>
      <c r="Y65" s="180"/>
      <c r="Z65" s="180"/>
      <c r="AA65" s="180"/>
      <c r="AB65" s="180"/>
      <c r="AC65" s="180"/>
      <c r="AD65" s="180"/>
      <c r="AE65" s="23"/>
      <c r="AF65" s="23" t="str" cm="1">
        <f t="array" ref="AF65">IF($D65="","",IF(AE65=1,1,IF(AH65&lt;&gt;1,$AI$1,IF(SUMPRODUCT(--(G65:AD65&gt;=$G$6:$AD$6)*($G$6:$AD$6&lt;&gt;"")*($G$4:$AD$4=1))=COUNTIF($G$4:$AD$4,1),1,0))))</f>
        <v/>
      </c>
      <c r="AG65" s="24"/>
      <c r="AH65" s="1">
        <f t="shared" si="44"/>
        <v>0</v>
      </c>
      <c r="AI65" s="1" t="str">
        <f t="shared" si="45"/>
        <v/>
      </c>
      <c r="AJ65" s="1" t="str">
        <f t="shared" si="45"/>
        <v/>
      </c>
      <c r="AK65" s="1">
        <f t="shared" si="18"/>
        <v>0</v>
      </c>
      <c r="AL65" s="1">
        <f t="shared" si="19"/>
        <v>0</v>
      </c>
      <c r="AM65" s="1">
        <f t="shared" si="20"/>
        <v>0</v>
      </c>
      <c r="AN65" s="1">
        <f t="shared" si="21"/>
        <v>0</v>
      </c>
      <c r="AO65" s="1">
        <f t="shared" si="46"/>
        <v>0</v>
      </c>
      <c r="AP65" s="1">
        <f t="shared" si="47"/>
        <v>0</v>
      </c>
      <c r="AQ65" s="1">
        <f t="shared" si="24"/>
        <v>1</v>
      </c>
      <c r="AR65" s="1">
        <f t="shared" si="25"/>
        <v>1</v>
      </c>
      <c r="AS65" s="1">
        <f t="shared" si="26"/>
        <v>0</v>
      </c>
      <c r="AT65" s="1">
        <f t="shared" si="27"/>
        <v>0</v>
      </c>
      <c r="AU65" s="1">
        <f t="shared" si="28"/>
        <v>0</v>
      </c>
      <c r="AV65" s="1">
        <f t="shared" si="29"/>
        <v>1</v>
      </c>
      <c r="AW65" s="1">
        <f t="shared" si="30"/>
        <v>0</v>
      </c>
      <c r="AX65" s="1">
        <f t="shared" si="31"/>
        <v>0</v>
      </c>
      <c r="AY65" s="1">
        <f t="shared" si="32"/>
        <v>0</v>
      </c>
      <c r="AZ65" s="1">
        <f t="shared" si="33"/>
        <v>0</v>
      </c>
      <c r="BA65" s="1">
        <f t="shared" si="34"/>
        <v>0</v>
      </c>
      <c r="BB65" s="1">
        <f t="shared" si="35"/>
        <v>0</v>
      </c>
      <c r="BC65" s="1">
        <f t="shared" si="36"/>
        <v>0</v>
      </c>
      <c r="BD65" s="1">
        <f t="shared" si="37"/>
        <v>0</v>
      </c>
      <c r="BE65" s="1">
        <f t="shared" si="38"/>
        <v>0</v>
      </c>
      <c r="BF65" s="1">
        <f t="shared" si="38"/>
        <v>0</v>
      </c>
      <c r="BG65" s="1">
        <f t="shared" si="48"/>
        <v>0</v>
      </c>
      <c r="BH65" s="1">
        <f t="shared" si="49"/>
        <v>1</v>
      </c>
      <c r="BI65" s="1">
        <f t="shared" si="50"/>
        <v>1</v>
      </c>
      <c r="BJ65" s="1">
        <f t="shared" si="51"/>
        <v>0</v>
      </c>
      <c r="BM65" s="1" t="str">
        <f t="shared" si="52"/>
        <v/>
      </c>
      <c r="BN65" s="1" t="str">
        <f t="shared" si="52"/>
        <v/>
      </c>
      <c r="BO65" s="1" t="str">
        <f t="shared" si="52"/>
        <v/>
      </c>
      <c r="BP65" s="1" t="str">
        <f t="shared" si="52"/>
        <v/>
      </c>
      <c r="BQ65" s="1" t="str">
        <f t="shared" si="52"/>
        <v/>
      </c>
      <c r="BR65" s="1" t="str">
        <f t="shared" si="52"/>
        <v/>
      </c>
      <c r="BS65" s="1" t="str">
        <f t="shared" si="52"/>
        <v/>
      </c>
      <c r="BT65" s="1" t="str">
        <f t="shared" si="52"/>
        <v/>
      </c>
      <c r="BU65" s="1" t="str">
        <f t="shared" si="52"/>
        <v/>
      </c>
      <c r="BV65" s="1" t="str">
        <f t="shared" si="52"/>
        <v/>
      </c>
    </row>
    <row r="66" spans="2:74" x14ac:dyDescent="0.25">
      <c r="B66" s="23" t="str">
        <f t="shared" si="15"/>
        <v/>
      </c>
      <c r="C66" s="299"/>
      <c r="D66" s="299"/>
      <c r="E66" s="300"/>
      <c r="F66" s="301"/>
      <c r="G66" s="180"/>
      <c r="H66" s="180"/>
      <c r="I66" s="180"/>
      <c r="J66" s="180"/>
      <c r="K66" s="180"/>
      <c r="L66" s="180"/>
      <c r="M66" s="180"/>
      <c r="N66" s="180"/>
      <c r="O66" s="398" t="str">
        <f t="shared" si="16"/>
        <v/>
      </c>
      <c r="P66" s="180"/>
      <c r="Q66" s="180"/>
      <c r="R66" s="180"/>
      <c r="S66" s="180"/>
      <c r="T66" s="180"/>
      <c r="U66" s="180"/>
      <c r="V66" s="25"/>
      <c r="W66" s="25"/>
      <c r="X66" s="180"/>
      <c r="Y66" s="180"/>
      <c r="Z66" s="180"/>
      <c r="AA66" s="180"/>
      <c r="AB66" s="180"/>
      <c r="AC66" s="180"/>
      <c r="AD66" s="180"/>
      <c r="AE66" s="23"/>
      <c r="AF66" s="23" t="str" cm="1">
        <f t="array" ref="AF66">IF($D66="","",IF(AE66=1,1,IF(AH66&lt;&gt;1,$AI$1,IF(SUMPRODUCT(--(G66:AD66&gt;=$G$6:$AD$6)*($G$6:$AD$6&lt;&gt;"")*($G$4:$AD$4=1))=COUNTIF($G$4:$AD$4,1),1,0))))</f>
        <v/>
      </c>
      <c r="AG66" s="24"/>
      <c r="AH66" s="1">
        <f t="shared" si="44"/>
        <v>0</v>
      </c>
      <c r="AI66" s="1" t="str">
        <f t="shared" si="45"/>
        <v/>
      </c>
      <c r="AJ66" s="1" t="str">
        <f t="shared" si="45"/>
        <v/>
      </c>
      <c r="AK66" s="1">
        <f t="shared" si="18"/>
        <v>0</v>
      </c>
      <c r="AL66" s="1">
        <f t="shared" si="19"/>
        <v>0</v>
      </c>
      <c r="AM66" s="1">
        <f t="shared" si="20"/>
        <v>0</v>
      </c>
      <c r="AN66" s="1">
        <f t="shared" si="21"/>
        <v>0</v>
      </c>
      <c r="AO66" s="1">
        <f t="shared" si="46"/>
        <v>0</v>
      </c>
      <c r="AP66" s="1">
        <f t="shared" si="47"/>
        <v>0</v>
      </c>
      <c r="AQ66" s="1">
        <f t="shared" si="24"/>
        <v>1</v>
      </c>
      <c r="AR66" s="1">
        <f t="shared" si="25"/>
        <v>1</v>
      </c>
      <c r="AS66" s="1">
        <f t="shared" si="26"/>
        <v>0</v>
      </c>
      <c r="AT66" s="1">
        <f t="shared" si="27"/>
        <v>0</v>
      </c>
      <c r="AU66" s="1">
        <f t="shared" si="28"/>
        <v>0</v>
      </c>
      <c r="AV66" s="1">
        <f t="shared" si="29"/>
        <v>1</v>
      </c>
      <c r="AW66" s="1">
        <f t="shared" si="30"/>
        <v>0</v>
      </c>
      <c r="AX66" s="1">
        <f t="shared" si="31"/>
        <v>0</v>
      </c>
      <c r="AY66" s="1">
        <f t="shared" si="32"/>
        <v>0</v>
      </c>
      <c r="AZ66" s="1">
        <f t="shared" si="33"/>
        <v>0</v>
      </c>
      <c r="BA66" s="1">
        <f t="shared" si="34"/>
        <v>0</v>
      </c>
      <c r="BB66" s="1">
        <f t="shared" si="35"/>
        <v>0</v>
      </c>
      <c r="BC66" s="1">
        <f t="shared" si="36"/>
        <v>0</v>
      </c>
      <c r="BD66" s="1">
        <f t="shared" si="37"/>
        <v>0</v>
      </c>
      <c r="BE66" s="1">
        <f t="shared" si="38"/>
        <v>0</v>
      </c>
      <c r="BF66" s="1">
        <f t="shared" si="38"/>
        <v>0</v>
      </c>
      <c r="BG66" s="1">
        <f t="shared" si="48"/>
        <v>0</v>
      </c>
      <c r="BH66" s="1">
        <f t="shared" si="49"/>
        <v>1</v>
      </c>
      <c r="BI66" s="1">
        <f t="shared" si="50"/>
        <v>1</v>
      </c>
      <c r="BJ66" s="1">
        <f t="shared" si="51"/>
        <v>0</v>
      </c>
      <c r="BM66" s="1" t="str">
        <f t="shared" si="52"/>
        <v/>
      </c>
      <c r="BN66" s="1" t="str">
        <f t="shared" si="52"/>
        <v/>
      </c>
      <c r="BO66" s="1" t="str">
        <f t="shared" si="52"/>
        <v/>
      </c>
      <c r="BP66" s="1" t="str">
        <f t="shared" si="52"/>
        <v/>
      </c>
      <c r="BQ66" s="1" t="str">
        <f t="shared" si="52"/>
        <v/>
      </c>
      <c r="BR66" s="1" t="str">
        <f t="shared" si="52"/>
        <v/>
      </c>
      <c r="BS66" s="1" t="str">
        <f t="shared" si="52"/>
        <v/>
      </c>
      <c r="BT66" s="1" t="str">
        <f t="shared" si="52"/>
        <v/>
      </c>
      <c r="BU66" s="1" t="str">
        <f t="shared" si="52"/>
        <v/>
      </c>
      <c r="BV66" s="1" t="str">
        <f t="shared" si="52"/>
        <v/>
      </c>
    </row>
    <row r="67" spans="2:74" x14ac:dyDescent="0.25">
      <c r="B67" s="23" t="str">
        <f t="shared" si="15"/>
        <v/>
      </c>
      <c r="C67" s="299"/>
      <c r="D67" s="299"/>
      <c r="E67" s="300"/>
      <c r="F67" s="301"/>
      <c r="G67" s="180"/>
      <c r="H67" s="180"/>
      <c r="I67" s="180"/>
      <c r="J67" s="180"/>
      <c r="K67" s="180"/>
      <c r="L67" s="180"/>
      <c r="M67" s="180"/>
      <c r="N67" s="180"/>
      <c r="O67" s="398" t="str">
        <f t="shared" si="16"/>
        <v/>
      </c>
      <c r="P67" s="180"/>
      <c r="Q67" s="180"/>
      <c r="R67" s="180"/>
      <c r="S67" s="180"/>
      <c r="T67" s="180"/>
      <c r="U67" s="180"/>
      <c r="V67" s="25"/>
      <c r="W67" s="25"/>
      <c r="X67" s="180"/>
      <c r="Y67" s="180"/>
      <c r="Z67" s="180"/>
      <c r="AA67" s="180"/>
      <c r="AB67" s="180"/>
      <c r="AC67" s="180"/>
      <c r="AD67" s="180"/>
      <c r="AE67" s="23"/>
      <c r="AF67" s="23" t="str" cm="1">
        <f t="array" ref="AF67">IF($D67="","",IF(AE67=1,1,IF(AH67&lt;&gt;1,$AI$1,IF(SUMPRODUCT(--(G67:AD67&gt;=$G$6:$AD$6)*($G$6:$AD$6&lt;&gt;"")*($G$4:$AD$4=1))=COUNTIF($G$4:$AD$4,1),1,0))))</f>
        <v/>
      </c>
      <c r="AG67" s="24"/>
      <c r="AH67" s="1">
        <f t="shared" si="44"/>
        <v>0</v>
      </c>
      <c r="AI67" s="1" t="str">
        <f t="shared" si="45"/>
        <v/>
      </c>
      <c r="AJ67" s="1" t="str">
        <f t="shared" si="45"/>
        <v/>
      </c>
      <c r="AK67" s="1">
        <f t="shared" si="18"/>
        <v>0</v>
      </c>
      <c r="AL67" s="1">
        <f t="shared" si="19"/>
        <v>0</v>
      </c>
      <c r="AM67" s="1">
        <f t="shared" si="20"/>
        <v>0</v>
      </c>
      <c r="AN67" s="1">
        <f t="shared" si="21"/>
        <v>0</v>
      </c>
      <c r="AO67" s="1">
        <f t="shared" si="46"/>
        <v>0</v>
      </c>
      <c r="AP67" s="1">
        <f t="shared" si="47"/>
        <v>0</v>
      </c>
      <c r="AQ67" s="1">
        <f t="shared" si="24"/>
        <v>1</v>
      </c>
      <c r="AR67" s="1">
        <f t="shared" si="25"/>
        <v>1</v>
      </c>
      <c r="AS67" s="1">
        <f t="shared" si="26"/>
        <v>0</v>
      </c>
      <c r="AT67" s="1">
        <f t="shared" si="27"/>
        <v>0</v>
      </c>
      <c r="AU67" s="1">
        <f t="shared" si="28"/>
        <v>0</v>
      </c>
      <c r="AV67" s="1">
        <f t="shared" si="29"/>
        <v>1</v>
      </c>
      <c r="AW67" s="1">
        <f t="shared" si="30"/>
        <v>0</v>
      </c>
      <c r="AX67" s="1">
        <f t="shared" si="31"/>
        <v>0</v>
      </c>
      <c r="AY67" s="1">
        <f t="shared" si="32"/>
        <v>0</v>
      </c>
      <c r="AZ67" s="1">
        <f t="shared" si="33"/>
        <v>0</v>
      </c>
      <c r="BA67" s="1">
        <f t="shared" si="34"/>
        <v>0</v>
      </c>
      <c r="BB67" s="1">
        <f t="shared" si="35"/>
        <v>0</v>
      </c>
      <c r="BC67" s="1">
        <f t="shared" si="36"/>
        <v>0</v>
      </c>
      <c r="BD67" s="1">
        <f t="shared" si="37"/>
        <v>0</v>
      </c>
      <c r="BE67" s="1">
        <f t="shared" si="38"/>
        <v>0</v>
      </c>
      <c r="BF67" s="1">
        <f t="shared" si="38"/>
        <v>0</v>
      </c>
      <c r="BG67" s="1">
        <f t="shared" si="48"/>
        <v>0</v>
      </c>
      <c r="BH67" s="1">
        <f t="shared" si="49"/>
        <v>1</v>
      </c>
      <c r="BI67" s="1">
        <f t="shared" si="50"/>
        <v>1</v>
      </c>
      <c r="BJ67" s="1">
        <f t="shared" si="51"/>
        <v>0</v>
      </c>
      <c r="BM67" s="1" t="str">
        <f t="shared" si="52"/>
        <v/>
      </c>
      <c r="BN67" s="1" t="str">
        <f t="shared" si="52"/>
        <v/>
      </c>
      <c r="BO67" s="1" t="str">
        <f t="shared" si="52"/>
        <v/>
      </c>
      <c r="BP67" s="1" t="str">
        <f t="shared" si="52"/>
        <v/>
      </c>
      <c r="BQ67" s="1" t="str">
        <f t="shared" si="52"/>
        <v/>
      </c>
      <c r="BR67" s="1" t="str">
        <f t="shared" si="52"/>
        <v/>
      </c>
      <c r="BS67" s="1" t="str">
        <f t="shared" si="52"/>
        <v/>
      </c>
      <c r="BT67" s="1" t="str">
        <f t="shared" si="52"/>
        <v/>
      </c>
      <c r="BU67" s="1" t="str">
        <f t="shared" si="52"/>
        <v/>
      </c>
      <c r="BV67" s="1" t="str">
        <f t="shared" si="52"/>
        <v/>
      </c>
    </row>
    <row r="68" spans="2:74" x14ac:dyDescent="0.25">
      <c r="B68" s="23" t="str">
        <f t="shared" si="15"/>
        <v/>
      </c>
      <c r="C68" s="299"/>
      <c r="D68" s="299"/>
      <c r="E68" s="300"/>
      <c r="F68" s="301"/>
      <c r="G68" s="180"/>
      <c r="H68" s="180"/>
      <c r="I68" s="180"/>
      <c r="J68" s="180"/>
      <c r="K68" s="180"/>
      <c r="L68" s="180"/>
      <c r="M68" s="180"/>
      <c r="N68" s="180"/>
      <c r="O68" s="398" t="str">
        <f t="shared" si="16"/>
        <v/>
      </c>
      <c r="P68" s="180"/>
      <c r="Q68" s="180"/>
      <c r="R68" s="180"/>
      <c r="S68" s="180"/>
      <c r="T68" s="180"/>
      <c r="U68" s="180"/>
      <c r="V68" s="25"/>
      <c r="W68" s="25"/>
      <c r="X68" s="180"/>
      <c r="Y68" s="180"/>
      <c r="Z68" s="180"/>
      <c r="AA68" s="180"/>
      <c r="AB68" s="180"/>
      <c r="AC68" s="180"/>
      <c r="AD68" s="180"/>
      <c r="AE68" s="23"/>
      <c r="AF68" s="23" t="str" cm="1">
        <f t="array" ref="AF68">IF($D68="","",IF(AE68=1,1,IF(AH68&lt;&gt;1,$AI$1,IF(SUMPRODUCT(--(G68:AD68&gt;=$G$6:$AD$6)*($G$6:$AD$6&lt;&gt;"")*($G$4:$AD$4=1))=COUNTIF($G$4:$AD$4,1),1,0))))</f>
        <v/>
      </c>
      <c r="AG68" s="24"/>
      <c r="AH68" s="1">
        <f t="shared" si="44"/>
        <v>0</v>
      </c>
      <c r="AI68" s="1" t="str">
        <f t="shared" si="45"/>
        <v/>
      </c>
      <c r="AJ68" s="1" t="str">
        <f t="shared" si="45"/>
        <v/>
      </c>
      <c r="AK68" s="1">
        <f t="shared" si="18"/>
        <v>0</v>
      </c>
      <c r="AL68" s="1">
        <f t="shared" si="19"/>
        <v>0</v>
      </c>
      <c r="AM68" s="1">
        <f t="shared" si="20"/>
        <v>0</v>
      </c>
      <c r="AN68" s="1">
        <f t="shared" si="21"/>
        <v>0</v>
      </c>
      <c r="AO68" s="1">
        <f t="shared" si="46"/>
        <v>0</v>
      </c>
      <c r="AP68" s="1">
        <f t="shared" si="47"/>
        <v>0</v>
      </c>
      <c r="AQ68" s="1">
        <f t="shared" si="24"/>
        <v>1</v>
      </c>
      <c r="AR68" s="1">
        <f t="shared" si="25"/>
        <v>1</v>
      </c>
      <c r="AS68" s="1">
        <f t="shared" si="26"/>
        <v>0</v>
      </c>
      <c r="AT68" s="1">
        <f t="shared" si="27"/>
        <v>0</v>
      </c>
      <c r="AU68" s="1">
        <f t="shared" si="28"/>
        <v>0</v>
      </c>
      <c r="AV68" s="1">
        <f t="shared" si="29"/>
        <v>1</v>
      </c>
      <c r="AW68" s="1">
        <f t="shared" si="30"/>
        <v>0</v>
      </c>
      <c r="AX68" s="1">
        <f t="shared" si="31"/>
        <v>0</v>
      </c>
      <c r="AY68" s="1">
        <f t="shared" si="32"/>
        <v>0</v>
      </c>
      <c r="AZ68" s="1">
        <f t="shared" si="33"/>
        <v>0</v>
      </c>
      <c r="BA68" s="1">
        <f t="shared" si="34"/>
        <v>0</v>
      </c>
      <c r="BB68" s="1">
        <f t="shared" si="35"/>
        <v>0</v>
      </c>
      <c r="BC68" s="1">
        <f t="shared" si="36"/>
        <v>0</v>
      </c>
      <c r="BD68" s="1">
        <f t="shared" si="37"/>
        <v>0</v>
      </c>
      <c r="BE68" s="1">
        <f t="shared" si="38"/>
        <v>0</v>
      </c>
      <c r="BF68" s="1">
        <f t="shared" si="38"/>
        <v>0</v>
      </c>
      <c r="BG68" s="1">
        <f t="shared" si="48"/>
        <v>0</v>
      </c>
      <c r="BH68" s="1">
        <f t="shared" si="49"/>
        <v>1</v>
      </c>
      <c r="BI68" s="1">
        <f t="shared" si="50"/>
        <v>1</v>
      </c>
      <c r="BJ68" s="1">
        <f t="shared" si="51"/>
        <v>0</v>
      </c>
      <c r="BM68" s="1" t="str">
        <f t="shared" si="52"/>
        <v/>
      </c>
      <c r="BN68" s="1" t="str">
        <f t="shared" si="52"/>
        <v/>
      </c>
      <c r="BO68" s="1" t="str">
        <f t="shared" si="52"/>
        <v/>
      </c>
      <c r="BP68" s="1" t="str">
        <f t="shared" si="52"/>
        <v/>
      </c>
      <c r="BQ68" s="1" t="str">
        <f t="shared" si="52"/>
        <v/>
      </c>
      <c r="BR68" s="1" t="str">
        <f t="shared" si="52"/>
        <v/>
      </c>
      <c r="BS68" s="1" t="str">
        <f t="shared" si="52"/>
        <v/>
      </c>
      <c r="BT68" s="1" t="str">
        <f t="shared" si="52"/>
        <v/>
      </c>
      <c r="BU68" s="1" t="str">
        <f t="shared" si="52"/>
        <v/>
      </c>
      <c r="BV68" s="1" t="str">
        <f t="shared" si="52"/>
        <v/>
      </c>
    </row>
    <row r="69" spans="2:74" x14ac:dyDescent="0.25">
      <c r="B69" s="23" t="str">
        <f t="shared" si="15"/>
        <v/>
      </c>
      <c r="C69" s="299"/>
      <c r="D69" s="299"/>
      <c r="E69" s="300"/>
      <c r="F69" s="301"/>
      <c r="G69" s="180"/>
      <c r="H69" s="180"/>
      <c r="I69" s="180"/>
      <c r="J69" s="180"/>
      <c r="K69" s="180"/>
      <c r="L69" s="180"/>
      <c r="M69" s="180"/>
      <c r="N69" s="180"/>
      <c r="O69" s="398" t="str">
        <f t="shared" si="16"/>
        <v/>
      </c>
      <c r="P69" s="180"/>
      <c r="Q69" s="180"/>
      <c r="R69" s="180"/>
      <c r="S69" s="180"/>
      <c r="T69" s="180"/>
      <c r="U69" s="180"/>
      <c r="V69" s="25"/>
      <c r="W69" s="25"/>
      <c r="X69" s="180"/>
      <c r="Y69" s="180"/>
      <c r="Z69" s="180"/>
      <c r="AA69" s="180"/>
      <c r="AB69" s="180"/>
      <c r="AC69" s="180"/>
      <c r="AD69" s="180"/>
      <c r="AE69" s="23"/>
      <c r="AF69" s="23" t="str" cm="1">
        <f t="array" ref="AF69">IF($D69="","",IF(AE69=1,1,IF(AH69&lt;&gt;1,$AI$1,IF(SUMPRODUCT(--(G69:AD69&gt;=$G$6:$AD$6)*($G$6:$AD$6&lt;&gt;"")*($G$4:$AD$4=1))=COUNTIF($G$4:$AD$4,1),1,0))))</f>
        <v/>
      </c>
      <c r="AG69" s="24"/>
      <c r="AH69" s="1">
        <f t="shared" si="44"/>
        <v>0</v>
      </c>
      <c r="AI69" s="1" t="str">
        <f t="shared" si="45"/>
        <v/>
      </c>
      <c r="AJ69" s="1" t="str">
        <f t="shared" si="45"/>
        <v/>
      </c>
      <c r="AK69" s="1">
        <f t="shared" si="18"/>
        <v>0</v>
      </c>
      <c r="AL69" s="1">
        <f t="shared" si="19"/>
        <v>0</v>
      </c>
      <c r="AM69" s="1">
        <f t="shared" si="20"/>
        <v>0</v>
      </c>
      <c r="AN69" s="1">
        <f t="shared" si="21"/>
        <v>0</v>
      </c>
      <c r="AO69" s="1">
        <f t="shared" si="46"/>
        <v>0</v>
      </c>
      <c r="AP69" s="1">
        <f t="shared" si="47"/>
        <v>0</v>
      </c>
      <c r="AQ69" s="1">
        <f t="shared" si="24"/>
        <v>1</v>
      </c>
      <c r="AR69" s="1">
        <f t="shared" si="25"/>
        <v>1</v>
      </c>
      <c r="AS69" s="1">
        <f t="shared" si="26"/>
        <v>0</v>
      </c>
      <c r="AT69" s="1">
        <f t="shared" si="27"/>
        <v>0</v>
      </c>
      <c r="AU69" s="1">
        <f t="shared" si="28"/>
        <v>0</v>
      </c>
      <c r="AV69" s="1">
        <f t="shared" si="29"/>
        <v>1</v>
      </c>
      <c r="AW69" s="1">
        <f t="shared" si="30"/>
        <v>0</v>
      </c>
      <c r="AX69" s="1">
        <f t="shared" si="31"/>
        <v>0</v>
      </c>
      <c r="AY69" s="1">
        <f t="shared" si="32"/>
        <v>0</v>
      </c>
      <c r="AZ69" s="1">
        <f t="shared" si="33"/>
        <v>0</v>
      </c>
      <c r="BA69" s="1">
        <f t="shared" si="34"/>
        <v>0</v>
      </c>
      <c r="BB69" s="1">
        <f t="shared" si="35"/>
        <v>0</v>
      </c>
      <c r="BC69" s="1">
        <f t="shared" si="36"/>
        <v>0</v>
      </c>
      <c r="BD69" s="1">
        <f t="shared" si="37"/>
        <v>0</v>
      </c>
      <c r="BE69" s="1">
        <f t="shared" si="38"/>
        <v>0</v>
      </c>
      <c r="BF69" s="1">
        <f t="shared" si="38"/>
        <v>0</v>
      </c>
      <c r="BG69" s="1">
        <f t="shared" si="48"/>
        <v>0</v>
      </c>
      <c r="BH69" s="1">
        <f t="shared" si="49"/>
        <v>1</v>
      </c>
      <c r="BI69" s="1">
        <f t="shared" si="50"/>
        <v>1</v>
      </c>
      <c r="BJ69" s="1">
        <f t="shared" si="51"/>
        <v>0</v>
      </c>
      <c r="BM69" s="1" t="str">
        <f t="shared" si="52"/>
        <v/>
      </c>
      <c r="BN69" s="1" t="str">
        <f t="shared" si="52"/>
        <v/>
      </c>
      <c r="BO69" s="1" t="str">
        <f t="shared" si="52"/>
        <v/>
      </c>
      <c r="BP69" s="1" t="str">
        <f t="shared" si="52"/>
        <v/>
      </c>
      <c r="BQ69" s="1" t="str">
        <f t="shared" si="52"/>
        <v/>
      </c>
      <c r="BR69" s="1" t="str">
        <f t="shared" si="52"/>
        <v/>
      </c>
      <c r="BS69" s="1" t="str">
        <f t="shared" si="52"/>
        <v/>
      </c>
      <c r="BT69" s="1" t="str">
        <f t="shared" si="52"/>
        <v/>
      </c>
      <c r="BU69" s="1" t="str">
        <f t="shared" si="52"/>
        <v/>
      </c>
      <c r="BV69" s="1" t="str">
        <f t="shared" si="52"/>
        <v/>
      </c>
    </row>
    <row r="70" spans="2:74" x14ac:dyDescent="0.25">
      <c r="B70" s="23" t="str">
        <f t="shared" si="15"/>
        <v/>
      </c>
      <c r="C70" s="299"/>
      <c r="D70" s="299"/>
      <c r="E70" s="300"/>
      <c r="F70" s="301"/>
      <c r="G70" s="180"/>
      <c r="H70" s="180"/>
      <c r="I70" s="180"/>
      <c r="J70" s="180"/>
      <c r="K70" s="180"/>
      <c r="L70" s="180"/>
      <c r="M70" s="180"/>
      <c r="N70" s="180"/>
      <c r="O70" s="398" t="str">
        <f t="shared" si="16"/>
        <v/>
      </c>
      <c r="P70" s="180"/>
      <c r="Q70" s="180"/>
      <c r="R70" s="180"/>
      <c r="S70" s="180"/>
      <c r="T70" s="180"/>
      <c r="U70" s="180"/>
      <c r="V70" s="25"/>
      <c r="W70" s="25"/>
      <c r="X70" s="180"/>
      <c r="Y70" s="180"/>
      <c r="Z70" s="180"/>
      <c r="AA70" s="180"/>
      <c r="AB70" s="180"/>
      <c r="AC70" s="180"/>
      <c r="AD70" s="180"/>
      <c r="AE70" s="23"/>
      <c r="AF70" s="23" t="str" cm="1">
        <f t="array" ref="AF70">IF($D70="","",IF(AE70=1,1,IF(AH70&lt;&gt;1,$AI$1,IF(SUMPRODUCT(--(G70:AD70&gt;=$G$6:$AD$6)*($G$6:$AD$6&lt;&gt;"")*($G$4:$AD$4=1))=COUNTIF($G$4:$AD$4,1),1,0))))</f>
        <v/>
      </c>
      <c r="AG70" s="24"/>
      <c r="AH70" s="1">
        <f t="shared" si="44"/>
        <v>0</v>
      </c>
      <c r="AI70" s="1" t="str">
        <f t="shared" si="45"/>
        <v/>
      </c>
      <c r="AJ70" s="1" t="str">
        <f t="shared" si="45"/>
        <v/>
      </c>
      <c r="AK70" s="1">
        <f t="shared" si="18"/>
        <v>0</v>
      </c>
      <c r="AL70" s="1">
        <f t="shared" si="19"/>
        <v>0</v>
      </c>
      <c r="AM70" s="1">
        <f t="shared" si="20"/>
        <v>0</v>
      </c>
      <c r="AN70" s="1">
        <f t="shared" si="21"/>
        <v>0</v>
      </c>
      <c r="AO70" s="1">
        <f t="shared" si="46"/>
        <v>0</v>
      </c>
      <c r="AP70" s="1">
        <f t="shared" si="47"/>
        <v>0</v>
      </c>
      <c r="AQ70" s="1">
        <f t="shared" si="24"/>
        <v>1</v>
      </c>
      <c r="AR70" s="1">
        <f t="shared" si="25"/>
        <v>1</v>
      </c>
      <c r="AS70" s="1">
        <f t="shared" si="26"/>
        <v>0</v>
      </c>
      <c r="AT70" s="1">
        <f t="shared" si="27"/>
        <v>0</v>
      </c>
      <c r="AU70" s="1">
        <f t="shared" si="28"/>
        <v>0</v>
      </c>
      <c r="AV70" s="1">
        <f t="shared" si="29"/>
        <v>1</v>
      </c>
      <c r="AW70" s="1">
        <f t="shared" si="30"/>
        <v>0</v>
      </c>
      <c r="AX70" s="1">
        <f t="shared" si="31"/>
        <v>0</v>
      </c>
      <c r="AY70" s="1">
        <f t="shared" si="32"/>
        <v>0</v>
      </c>
      <c r="AZ70" s="1">
        <f t="shared" si="33"/>
        <v>0</v>
      </c>
      <c r="BA70" s="1">
        <f t="shared" si="34"/>
        <v>0</v>
      </c>
      <c r="BB70" s="1">
        <f t="shared" si="35"/>
        <v>0</v>
      </c>
      <c r="BC70" s="1">
        <f t="shared" si="36"/>
        <v>0</v>
      </c>
      <c r="BD70" s="1">
        <f t="shared" si="37"/>
        <v>0</v>
      </c>
      <c r="BE70" s="1">
        <f t="shared" si="38"/>
        <v>0</v>
      </c>
      <c r="BF70" s="1">
        <f t="shared" si="38"/>
        <v>0</v>
      </c>
      <c r="BG70" s="1">
        <f t="shared" si="48"/>
        <v>0</v>
      </c>
      <c r="BH70" s="1">
        <f t="shared" si="49"/>
        <v>1</v>
      </c>
      <c r="BI70" s="1">
        <f t="shared" si="50"/>
        <v>1</v>
      </c>
      <c r="BJ70" s="1">
        <f t="shared" si="51"/>
        <v>0</v>
      </c>
      <c r="BM70" s="1" t="str">
        <f t="shared" si="52"/>
        <v/>
      </c>
      <c r="BN70" s="1" t="str">
        <f t="shared" si="52"/>
        <v/>
      </c>
      <c r="BO70" s="1" t="str">
        <f t="shared" si="52"/>
        <v/>
      </c>
      <c r="BP70" s="1" t="str">
        <f t="shared" si="52"/>
        <v/>
      </c>
      <c r="BQ70" s="1" t="str">
        <f t="shared" si="52"/>
        <v/>
      </c>
      <c r="BR70" s="1" t="str">
        <f t="shared" si="52"/>
        <v/>
      </c>
      <c r="BS70" s="1" t="str">
        <f t="shared" si="52"/>
        <v/>
      </c>
      <c r="BT70" s="1" t="str">
        <f t="shared" si="52"/>
        <v/>
      </c>
      <c r="BU70" s="1" t="str">
        <f t="shared" si="52"/>
        <v/>
      </c>
      <c r="BV70" s="1" t="str">
        <f t="shared" si="52"/>
        <v/>
      </c>
    </row>
    <row r="71" spans="2:74" x14ac:dyDescent="0.25">
      <c r="B71" s="23" t="str">
        <f t="shared" si="15"/>
        <v/>
      </c>
      <c r="C71" s="299"/>
      <c r="D71" s="299"/>
      <c r="E71" s="300"/>
      <c r="F71" s="301"/>
      <c r="G71" s="180"/>
      <c r="H71" s="180"/>
      <c r="I71" s="180"/>
      <c r="J71" s="180"/>
      <c r="K71" s="180"/>
      <c r="L71" s="180"/>
      <c r="M71" s="180"/>
      <c r="N71" s="180"/>
      <c r="O71" s="398" t="str">
        <f t="shared" si="16"/>
        <v/>
      </c>
      <c r="P71" s="180"/>
      <c r="Q71" s="180"/>
      <c r="R71" s="180"/>
      <c r="S71" s="180"/>
      <c r="T71" s="180"/>
      <c r="U71" s="180"/>
      <c r="V71" s="25"/>
      <c r="W71" s="25"/>
      <c r="X71" s="180"/>
      <c r="Y71" s="180"/>
      <c r="Z71" s="180"/>
      <c r="AA71" s="180"/>
      <c r="AB71" s="180"/>
      <c r="AC71" s="180"/>
      <c r="AD71" s="180"/>
      <c r="AE71" s="23"/>
      <c r="AF71" s="23" t="str" cm="1">
        <f t="array" ref="AF71">IF($D71="","",IF(AE71=1,1,IF(AH71&lt;&gt;1,$AI$1,IF(SUMPRODUCT(--(G71:AD71&gt;=$G$6:$AD$6)*($G$6:$AD$6&lt;&gt;"")*($G$4:$AD$4=1))=COUNTIF($G$4:$AD$4,1),1,0))))</f>
        <v/>
      </c>
      <c r="AG71" s="24"/>
      <c r="AH71" s="1">
        <f t="shared" si="44"/>
        <v>0</v>
      </c>
      <c r="AI71" s="1" t="str">
        <f t="shared" si="45"/>
        <v/>
      </c>
      <c r="AJ71" s="1" t="str">
        <f t="shared" si="45"/>
        <v/>
      </c>
      <c r="AK71" s="1">
        <f t="shared" si="18"/>
        <v>0</v>
      </c>
      <c r="AL71" s="1">
        <f t="shared" si="19"/>
        <v>0</v>
      </c>
      <c r="AM71" s="1">
        <f t="shared" si="20"/>
        <v>0</v>
      </c>
      <c r="AN71" s="1">
        <f t="shared" si="21"/>
        <v>0</v>
      </c>
      <c r="AO71" s="1">
        <f t="shared" si="46"/>
        <v>0</v>
      </c>
      <c r="AP71" s="1">
        <f t="shared" si="47"/>
        <v>0</v>
      </c>
      <c r="AQ71" s="1">
        <f t="shared" si="24"/>
        <v>1</v>
      </c>
      <c r="AR71" s="1">
        <f t="shared" si="25"/>
        <v>1</v>
      </c>
      <c r="AS71" s="1">
        <f t="shared" si="26"/>
        <v>0</v>
      </c>
      <c r="AT71" s="1">
        <f t="shared" si="27"/>
        <v>0</v>
      </c>
      <c r="AU71" s="1">
        <f t="shared" si="28"/>
        <v>0</v>
      </c>
      <c r="AV71" s="1">
        <f t="shared" si="29"/>
        <v>1</v>
      </c>
      <c r="AW71" s="1">
        <f t="shared" si="30"/>
        <v>0</v>
      </c>
      <c r="AX71" s="1">
        <f t="shared" si="31"/>
        <v>0</v>
      </c>
      <c r="AY71" s="1">
        <f t="shared" si="32"/>
        <v>0</v>
      </c>
      <c r="AZ71" s="1">
        <f t="shared" si="33"/>
        <v>0</v>
      </c>
      <c r="BA71" s="1">
        <f t="shared" si="34"/>
        <v>0</v>
      </c>
      <c r="BB71" s="1">
        <f t="shared" si="35"/>
        <v>0</v>
      </c>
      <c r="BC71" s="1">
        <f t="shared" si="36"/>
        <v>0</v>
      </c>
      <c r="BD71" s="1">
        <f t="shared" si="37"/>
        <v>0</v>
      </c>
      <c r="BE71" s="1">
        <f t="shared" si="38"/>
        <v>0</v>
      </c>
      <c r="BF71" s="1">
        <f t="shared" si="38"/>
        <v>0</v>
      </c>
      <c r="BG71" s="1">
        <f t="shared" si="48"/>
        <v>0</v>
      </c>
      <c r="BH71" s="1">
        <f t="shared" si="49"/>
        <v>1</v>
      </c>
      <c r="BI71" s="1">
        <f t="shared" si="50"/>
        <v>1</v>
      </c>
      <c r="BJ71" s="1">
        <f t="shared" si="51"/>
        <v>0</v>
      </c>
      <c r="BM71" s="1" t="str">
        <f t="shared" si="52"/>
        <v/>
      </c>
      <c r="BN71" s="1" t="str">
        <f t="shared" si="52"/>
        <v/>
      </c>
      <c r="BO71" s="1" t="str">
        <f t="shared" si="52"/>
        <v/>
      </c>
      <c r="BP71" s="1" t="str">
        <f t="shared" si="52"/>
        <v/>
      </c>
      <c r="BQ71" s="1" t="str">
        <f t="shared" si="52"/>
        <v/>
      </c>
      <c r="BR71" s="1" t="str">
        <f t="shared" si="52"/>
        <v/>
      </c>
      <c r="BS71" s="1" t="str">
        <f t="shared" si="52"/>
        <v/>
      </c>
      <c r="BT71" s="1" t="str">
        <f t="shared" si="52"/>
        <v/>
      </c>
      <c r="BU71" s="1" t="str">
        <f t="shared" si="52"/>
        <v/>
      </c>
      <c r="BV71" s="1" t="str">
        <f t="shared" si="52"/>
        <v/>
      </c>
    </row>
    <row r="72" spans="2:74" x14ac:dyDescent="0.25">
      <c r="B72" s="23" t="str">
        <f t="shared" si="15"/>
        <v/>
      </c>
      <c r="C72" s="299"/>
      <c r="D72" s="299"/>
      <c r="E72" s="300"/>
      <c r="F72" s="301"/>
      <c r="G72" s="180"/>
      <c r="H72" s="180"/>
      <c r="I72" s="180"/>
      <c r="J72" s="180"/>
      <c r="K72" s="180"/>
      <c r="L72" s="180"/>
      <c r="M72" s="180"/>
      <c r="N72" s="180"/>
      <c r="O72" s="398" t="str">
        <f t="shared" si="16"/>
        <v/>
      </c>
      <c r="P72" s="180"/>
      <c r="Q72" s="180"/>
      <c r="R72" s="180"/>
      <c r="S72" s="180"/>
      <c r="T72" s="180"/>
      <c r="U72" s="180"/>
      <c r="V72" s="25"/>
      <c r="W72" s="25"/>
      <c r="X72" s="180"/>
      <c r="Y72" s="180"/>
      <c r="Z72" s="180"/>
      <c r="AA72" s="180"/>
      <c r="AB72" s="180"/>
      <c r="AC72" s="180"/>
      <c r="AD72" s="180"/>
      <c r="AE72" s="23"/>
      <c r="AF72" s="23" t="str" cm="1">
        <f t="array" ref="AF72">IF($D72="","",IF(AE72=1,1,IF(AH72&lt;&gt;1,$AI$1,IF(SUMPRODUCT(--(G72:AD72&gt;=$G$6:$AD$6)*($G$6:$AD$6&lt;&gt;"")*($G$4:$AD$4=1))=COUNTIF($G$4:$AD$4,1),1,0))))</f>
        <v/>
      </c>
      <c r="AG72" s="24"/>
      <c r="AH72" s="1">
        <f t="shared" si="44"/>
        <v>0</v>
      </c>
      <c r="AI72" s="1" t="str">
        <f t="shared" si="45"/>
        <v/>
      </c>
      <c r="AJ72" s="1" t="str">
        <f t="shared" si="45"/>
        <v/>
      </c>
      <c r="AK72" s="1">
        <f t="shared" si="18"/>
        <v>0</v>
      </c>
      <c r="AL72" s="1">
        <f t="shared" si="19"/>
        <v>0</v>
      </c>
      <c r="AM72" s="1">
        <f t="shared" si="20"/>
        <v>0</v>
      </c>
      <c r="AN72" s="1">
        <f t="shared" si="21"/>
        <v>0</v>
      </c>
      <c r="AO72" s="1">
        <f t="shared" si="46"/>
        <v>0</v>
      </c>
      <c r="AP72" s="1">
        <f t="shared" si="47"/>
        <v>0</v>
      </c>
      <c r="AQ72" s="1">
        <f t="shared" si="24"/>
        <v>1</v>
      </c>
      <c r="AR72" s="1">
        <f t="shared" si="25"/>
        <v>1</v>
      </c>
      <c r="AS72" s="1">
        <f t="shared" si="26"/>
        <v>0</v>
      </c>
      <c r="AT72" s="1">
        <f t="shared" si="27"/>
        <v>0</v>
      </c>
      <c r="AU72" s="1">
        <f t="shared" si="28"/>
        <v>0</v>
      </c>
      <c r="AV72" s="1">
        <f t="shared" si="29"/>
        <v>1</v>
      </c>
      <c r="AW72" s="1">
        <f t="shared" si="30"/>
        <v>0</v>
      </c>
      <c r="AX72" s="1">
        <f t="shared" si="31"/>
        <v>0</v>
      </c>
      <c r="AY72" s="1">
        <f t="shared" si="32"/>
        <v>0</v>
      </c>
      <c r="AZ72" s="1">
        <f t="shared" si="33"/>
        <v>0</v>
      </c>
      <c r="BA72" s="1">
        <f t="shared" si="34"/>
        <v>0</v>
      </c>
      <c r="BB72" s="1">
        <f t="shared" si="35"/>
        <v>0</v>
      </c>
      <c r="BC72" s="1">
        <f t="shared" si="36"/>
        <v>0</v>
      </c>
      <c r="BD72" s="1">
        <f t="shared" si="37"/>
        <v>0</v>
      </c>
      <c r="BE72" s="1">
        <f t="shared" si="38"/>
        <v>0</v>
      </c>
      <c r="BF72" s="1">
        <f t="shared" si="38"/>
        <v>0</v>
      </c>
      <c r="BG72" s="1">
        <f t="shared" si="48"/>
        <v>0</v>
      </c>
      <c r="BH72" s="1">
        <f t="shared" si="49"/>
        <v>1</v>
      </c>
      <c r="BI72" s="1">
        <f t="shared" si="50"/>
        <v>1</v>
      </c>
      <c r="BJ72" s="1">
        <f t="shared" si="51"/>
        <v>0</v>
      </c>
      <c r="BM72" s="1" t="str">
        <f t="shared" si="52"/>
        <v/>
      </c>
      <c r="BN72" s="1" t="str">
        <f t="shared" si="52"/>
        <v/>
      </c>
      <c r="BO72" s="1" t="str">
        <f t="shared" si="52"/>
        <v/>
      </c>
      <c r="BP72" s="1" t="str">
        <f t="shared" si="52"/>
        <v/>
      </c>
      <c r="BQ72" s="1" t="str">
        <f t="shared" si="52"/>
        <v/>
      </c>
      <c r="BR72" s="1" t="str">
        <f t="shared" si="52"/>
        <v/>
      </c>
      <c r="BS72" s="1" t="str">
        <f t="shared" si="52"/>
        <v/>
      </c>
      <c r="BT72" s="1" t="str">
        <f t="shared" si="52"/>
        <v/>
      </c>
      <c r="BU72" s="1" t="str">
        <f t="shared" si="52"/>
        <v/>
      </c>
      <c r="BV72" s="1" t="str">
        <f t="shared" si="52"/>
        <v/>
      </c>
    </row>
    <row r="73" spans="2:74" x14ac:dyDescent="0.25">
      <c r="B73" s="23" t="str">
        <f t="shared" si="15"/>
        <v/>
      </c>
      <c r="C73" s="299"/>
      <c r="D73" s="299"/>
      <c r="E73" s="300"/>
      <c r="F73" s="301"/>
      <c r="G73" s="180"/>
      <c r="H73" s="180"/>
      <c r="I73" s="180"/>
      <c r="J73" s="180"/>
      <c r="K73" s="180"/>
      <c r="L73" s="180"/>
      <c r="M73" s="180"/>
      <c r="N73" s="180"/>
      <c r="O73" s="398" t="str">
        <f t="shared" si="16"/>
        <v/>
      </c>
      <c r="P73" s="180"/>
      <c r="Q73" s="180"/>
      <c r="R73" s="180"/>
      <c r="S73" s="180"/>
      <c r="T73" s="180"/>
      <c r="U73" s="180"/>
      <c r="V73" s="25"/>
      <c r="W73" s="25"/>
      <c r="X73" s="180"/>
      <c r="Y73" s="180"/>
      <c r="Z73" s="180"/>
      <c r="AA73" s="180"/>
      <c r="AB73" s="180"/>
      <c r="AC73" s="180"/>
      <c r="AD73" s="180"/>
      <c r="AE73" s="23"/>
      <c r="AF73" s="23" t="str" cm="1">
        <f t="array" ref="AF73">IF($D73="","",IF(AE73=1,1,IF(AH73&lt;&gt;1,$AI$1,IF(SUMPRODUCT(--(G73:AD73&gt;=$G$6:$AD$6)*($G$6:$AD$6&lt;&gt;"")*($G$4:$AD$4=1))=COUNTIF($G$4:$AD$4,1),1,0))))</f>
        <v/>
      </c>
      <c r="AG73" s="24"/>
      <c r="AH73" s="1">
        <f t="shared" si="44"/>
        <v>0</v>
      </c>
      <c r="AI73" s="1" t="str">
        <f t="shared" si="45"/>
        <v/>
      </c>
      <c r="AJ73" s="1" t="str">
        <f t="shared" si="45"/>
        <v/>
      </c>
      <c r="AK73" s="1">
        <f t="shared" si="18"/>
        <v>0</v>
      </c>
      <c r="AL73" s="1">
        <f t="shared" si="19"/>
        <v>0</v>
      </c>
      <c r="AM73" s="1">
        <f t="shared" si="20"/>
        <v>0</v>
      </c>
      <c r="AN73" s="1">
        <f t="shared" si="21"/>
        <v>0</v>
      </c>
      <c r="AO73" s="1">
        <f t="shared" si="46"/>
        <v>0</v>
      </c>
      <c r="AP73" s="1">
        <f t="shared" si="47"/>
        <v>0</v>
      </c>
      <c r="AQ73" s="1">
        <f t="shared" si="24"/>
        <v>1</v>
      </c>
      <c r="AR73" s="1">
        <f t="shared" si="25"/>
        <v>1</v>
      </c>
      <c r="AS73" s="1">
        <f t="shared" si="26"/>
        <v>0</v>
      </c>
      <c r="AT73" s="1">
        <f t="shared" si="27"/>
        <v>0</v>
      </c>
      <c r="AU73" s="1">
        <f t="shared" si="28"/>
        <v>0</v>
      </c>
      <c r="AV73" s="1">
        <f t="shared" si="29"/>
        <v>1</v>
      </c>
      <c r="AW73" s="1">
        <f t="shared" si="30"/>
        <v>0</v>
      </c>
      <c r="AX73" s="1">
        <f t="shared" si="31"/>
        <v>0</v>
      </c>
      <c r="AY73" s="1">
        <f t="shared" si="32"/>
        <v>0</v>
      </c>
      <c r="AZ73" s="1">
        <f t="shared" si="33"/>
        <v>0</v>
      </c>
      <c r="BA73" s="1">
        <f t="shared" si="34"/>
        <v>0</v>
      </c>
      <c r="BB73" s="1">
        <f t="shared" si="35"/>
        <v>0</v>
      </c>
      <c r="BC73" s="1">
        <f t="shared" si="36"/>
        <v>0</v>
      </c>
      <c r="BD73" s="1">
        <f t="shared" si="37"/>
        <v>0</v>
      </c>
      <c r="BE73" s="1">
        <f t="shared" si="38"/>
        <v>0</v>
      </c>
      <c r="BF73" s="1">
        <f t="shared" si="38"/>
        <v>0</v>
      </c>
      <c r="BG73" s="1">
        <f t="shared" si="48"/>
        <v>0</v>
      </c>
      <c r="BH73" s="1">
        <f t="shared" si="49"/>
        <v>1</v>
      </c>
      <c r="BI73" s="1">
        <f t="shared" si="50"/>
        <v>1</v>
      </c>
      <c r="BJ73" s="1">
        <f t="shared" si="51"/>
        <v>0</v>
      </c>
      <c r="BM73" s="1" t="str">
        <f t="shared" si="52"/>
        <v/>
      </c>
      <c r="BN73" s="1" t="str">
        <f t="shared" si="52"/>
        <v/>
      </c>
      <c r="BO73" s="1" t="str">
        <f t="shared" si="52"/>
        <v/>
      </c>
      <c r="BP73" s="1" t="str">
        <f t="shared" si="52"/>
        <v/>
      </c>
      <c r="BQ73" s="1" t="str">
        <f t="shared" si="52"/>
        <v/>
      </c>
      <c r="BR73" s="1" t="str">
        <f t="shared" si="52"/>
        <v/>
      </c>
      <c r="BS73" s="1" t="str">
        <f t="shared" si="52"/>
        <v/>
      </c>
      <c r="BT73" s="1" t="str">
        <f t="shared" si="52"/>
        <v/>
      </c>
      <c r="BU73" s="1" t="str">
        <f t="shared" si="52"/>
        <v/>
      </c>
      <c r="BV73" s="1" t="str">
        <f t="shared" si="52"/>
        <v/>
      </c>
    </row>
    <row r="74" spans="2:74" x14ac:dyDescent="0.25">
      <c r="B74" s="23" t="str">
        <f t="shared" si="15"/>
        <v/>
      </c>
      <c r="C74" s="299"/>
      <c r="D74" s="299"/>
      <c r="E74" s="300"/>
      <c r="F74" s="301"/>
      <c r="G74" s="180"/>
      <c r="H74" s="180"/>
      <c r="I74" s="180"/>
      <c r="J74" s="180"/>
      <c r="K74" s="180"/>
      <c r="L74" s="180"/>
      <c r="M74" s="180"/>
      <c r="N74" s="180"/>
      <c r="O74" s="398" t="str">
        <f t="shared" si="16"/>
        <v/>
      </c>
      <c r="P74" s="180"/>
      <c r="Q74" s="180"/>
      <c r="R74" s="180"/>
      <c r="S74" s="180"/>
      <c r="T74" s="180"/>
      <c r="U74" s="180"/>
      <c r="V74" s="25"/>
      <c r="W74" s="25"/>
      <c r="X74" s="180"/>
      <c r="Y74" s="180"/>
      <c r="Z74" s="180"/>
      <c r="AA74" s="180"/>
      <c r="AB74" s="180"/>
      <c r="AC74" s="180"/>
      <c r="AD74" s="180"/>
      <c r="AE74" s="23"/>
      <c r="AF74" s="23" t="str" cm="1">
        <f t="array" ref="AF74">IF($D74="","",IF(AE74=1,1,IF(AH74&lt;&gt;1,$AI$1,IF(SUMPRODUCT(--(G74:AD74&gt;=$G$6:$AD$6)*($G$6:$AD$6&lt;&gt;"")*($G$4:$AD$4=1))=COUNTIF($G$4:$AD$4,1),1,0))))</f>
        <v/>
      </c>
      <c r="AG74" s="24"/>
      <c r="AH74" s="1">
        <f t="shared" si="44"/>
        <v>0</v>
      </c>
      <c r="AI74" s="1" t="str">
        <f t="shared" si="45"/>
        <v/>
      </c>
      <c r="AJ74" s="1" t="str">
        <f t="shared" si="45"/>
        <v/>
      </c>
      <c r="AK74" s="1">
        <f t="shared" si="18"/>
        <v>0</v>
      </c>
      <c r="AL74" s="1">
        <f t="shared" si="19"/>
        <v>0</v>
      </c>
      <c r="AM74" s="1">
        <f t="shared" si="20"/>
        <v>0</v>
      </c>
      <c r="AN74" s="1">
        <f t="shared" si="21"/>
        <v>0</v>
      </c>
      <c r="AO74" s="1">
        <f t="shared" si="46"/>
        <v>0</v>
      </c>
      <c r="AP74" s="1">
        <f t="shared" si="47"/>
        <v>0</v>
      </c>
      <c r="AQ74" s="1">
        <f t="shared" si="24"/>
        <v>1</v>
      </c>
      <c r="AR74" s="1">
        <f t="shared" si="25"/>
        <v>1</v>
      </c>
      <c r="AS74" s="1">
        <f t="shared" si="26"/>
        <v>0</v>
      </c>
      <c r="AT74" s="1">
        <f t="shared" si="27"/>
        <v>0</v>
      </c>
      <c r="AU74" s="1">
        <f t="shared" si="28"/>
        <v>0</v>
      </c>
      <c r="AV74" s="1">
        <f t="shared" si="29"/>
        <v>1</v>
      </c>
      <c r="AW74" s="1">
        <f t="shared" si="30"/>
        <v>0</v>
      </c>
      <c r="AX74" s="1">
        <f t="shared" si="31"/>
        <v>0</v>
      </c>
      <c r="AY74" s="1">
        <f t="shared" si="32"/>
        <v>0</v>
      </c>
      <c r="AZ74" s="1">
        <f t="shared" si="33"/>
        <v>0</v>
      </c>
      <c r="BA74" s="1">
        <f t="shared" si="34"/>
        <v>0</v>
      </c>
      <c r="BB74" s="1">
        <f t="shared" si="35"/>
        <v>0</v>
      </c>
      <c r="BC74" s="1">
        <f t="shared" si="36"/>
        <v>0</v>
      </c>
      <c r="BD74" s="1">
        <f t="shared" si="37"/>
        <v>0</v>
      </c>
      <c r="BE74" s="1">
        <f t="shared" si="38"/>
        <v>0</v>
      </c>
      <c r="BF74" s="1">
        <f t="shared" si="38"/>
        <v>0</v>
      </c>
      <c r="BG74" s="1">
        <f t="shared" si="48"/>
        <v>0</v>
      </c>
      <c r="BH74" s="1">
        <f t="shared" si="49"/>
        <v>1</v>
      </c>
      <c r="BI74" s="1">
        <f t="shared" si="50"/>
        <v>1</v>
      </c>
      <c r="BJ74" s="1">
        <f t="shared" si="51"/>
        <v>0</v>
      </c>
      <c r="BM74" s="1" t="str">
        <f t="shared" si="52"/>
        <v/>
      </c>
      <c r="BN74" s="1" t="str">
        <f t="shared" si="52"/>
        <v/>
      </c>
      <c r="BO74" s="1" t="str">
        <f t="shared" si="52"/>
        <v/>
      </c>
      <c r="BP74" s="1" t="str">
        <f t="shared" si="52"/>
        <v/>
      </c>
      <c r="BQ74" s="1" t="str">
        <f t="shared" si="52"/>
        <v/>
      </c>
      <c r="BR74" s="1" t="str">
        <f t="shared" si="52"/>
        <v/>
      </c>
      <c r="BS74" s="1" t="str">
        <f t="shared" si="52"/>
        <v/>
      </c>
      <c r="BT74" s="1" t="str">
        <f t="shared" si="52"/>
        <v/>
      </c>
      <c r="BU74" s="1" t="str">
        <f t="shared" si="52"/>
        <v/>
      </c>
      <c r="BV74" s="1" t="str">
        <f t="shared" si="52"/>
        <v/>
      </c>
    </row>
    <row r="75" spans="2:74" x14ac:dyDescent="0.25">
      <c r="B75" s="23" t="str">
        <f t="shared" si="15"/>
        <v/>
      </c>
      <c r="C75" s="299"/>
      <c r="D75" s="299"/>
      <c r="E75" s="300"/>
      <c r="F75" s="301"/>
      <c r="G75" s="180"/>
      <c r="H75" s="180"/>
      <c r="I75" s="180"/>
      <c r="J75" s="180"/>
      <c r="K75" s="180"/>
      <c r="L75" s="180"/>
      <c r="M75" s="180"/>
      <c r="N75" s="180"/>
      <c r="O75" s="398" t="str">
        <f t="shared" si="16"/>
        <v/>
      </c>
      <c r="P75" s="180"/>
      <c r="Q75" s="180"/>
      <c r="R75" s="180"/>
      <c r="S75" s="180"/>
      <c r="T75" s="180"/>
      <c r="U75" s="180"/>
      <c r="V75" s="25"/>
      <c r="W75" s="25"/>
      <c r="X75" s="180"/>
      <c r="Y75" s="180"/>
      <c r="Z75" s="180"/>
      <c r="AA75" s="180"/>
      <c r="AB75" s="180"/>
      <c r="AC75" s="180"/>
      <c r="AD75" s="180"/>
      <c r="AE75" s="23"/>
      <c r="AF75" s="23" t="str" cm="1">
        <f t="array" ref="AF75">IF($D75="","",IF(AE75=1,1,IF(AH75&lt;&gt;1,$AI$1,IF(SUMPRODUCT(--(G75:AD75&gt;=$G$6:$AD$6)*($G$6:$AD$6&lt;&gt;"")*($G$4:$AD$4=1))=COUNTIF($G$4:$AD$4,1),1,0))))</f>
        <v/>
      </c>
      <c r="AG75" s="24"/>
      <c r="AH75" s="1">
        <f t="shared" si="44"/>
        <v>0</v>
      </c>
      <c r="AI75" s="1" t="str">
        <f t="shared" si="45"/>
        <v/>
      </c>
      <c r="AJ75" s="1" t="str">
        <f t="shared" si="45"/>
        <v/>
      </c>
      <c r="AK75" s="1">
        <f t="shared" si="18"/>
        <v>0</v>
      </c>
      <c r="AL75" s="1">
        <f t="shared" si="19"/>
        <v>0</v>
      </c>
      <c r="AM75" s="1">
        <f t="shared" si="20"/>
        <v>0</v>
      </c>
      <c r="AN75" s="1">
        <f t="shared" si="21"/>
        <v>0</v>
      </c>
      <c r="AO75" s="1">
        <f t="shared" si="46"/>
        <v>0</v>
      </c>
      <c r="AP75" s="1">
        <f t="shared" si="47"/>
        <v>0</v>
      </c>
      <c r="AQ75" s="1">
        <f t="shared" si="24"/>
        <v>1</v>
      </c>
      <c r="AR75" s="1">
        <f t="shared" si="25"/>
        <v>1</v>
      </c>
      <c r="AS75" s="1">
        <f t="shared" si="26"/>
        <v>0</v>
      </c>
      <c r="AT75" s="1">
        <f t="shared" si="27"/>
        <v>0</v>
      </c>
      <c r="AU75" s="1">
        <f t="shared" si="28"/>
        <v>0</v>
      </c>
      <c r="AV75" s="1">
        <f t="shared" si="29"/>
        <v>1</v>
      </c>
      <c r="AW75" s="1">
        <f t="shared" si="30"/>
        <v>0</v>
      </c>
      <c r="AX75" s="1">
        <f t="shared" si="31"/>
        <v>0</v>
      </c>
      <c r="AY75" s="1">
        <f t="shared" si="32"/>
        <v>0</v>
      </c>
      <c r="AZ75" s="1">
        <f t="shared" si="33"/>
        <v>0</v>
      </c>
      <c r="BA75" s="1">
        <f t="shared" si="34"/>
        <v>0</v>
      </c>
      <c r="BB75" s="1">
        <f t="shared" si="35"/>
        <v>0</v>
      </c>
      <c r="BC75" s="1">
        <f t="shared" si="36"/>
        <v>0</v>
      </c>
      <c r="BD75" s="1">
        <f t="shared" si="37"/>
        <v>0</v>
      </c>
      <c r="BE75" s="1">
        <f t="shared" si="38"/>
        <v>0</v>
      </c>
      <c r="BF75" s="1">
        <f t="shared" si="38"/>
        <v>0</v>
      </c>
      <c r="BG75" s="1">
        <f t="shared" si="48"/>
        <v>0</v>
      </c>
      <c r="BH75" s="1">
        <f t="shared" si="49"/>
        <v>1</v>
      </c>
      <c r="BI75" s="1">
        <f t="shared" si="50"/>
        <v>1</v>
      </c>
      <c r="BJ75" s="1">
        <f t="shared" si="51"/>
        <v>0</v>
      </c>
      <c r="BM75" s="1" t="str">
        <f t="shared" si="52"/>
        <v/>
      </c>
      <c r="BN75" s="1" t="str">
        <f t="shared" si="52"/>
        <v/>
      </c>
      <c r="BO75" s="1" t="str">
        <f t="shared" si="52"/>
        <v/>
      </c>
      <c r="BP75" s="1" t="str">
        <f t="shared" si="52"/>
        <v/>
      </c>
      <c r="BQ75" s="1" t="str">
        <f t="shared" si="52"/>
        <v/>
      </c>
      <c r="BR75" s="1" t="str">
        <f t="shared" si="52"/>
        <v/>
      </c>
      <c r="BS75" s="1" t="str">
        <f t="shared" si="52"/>
        <v/>
      </c>
      <c r="BT75" s="1" t="str">
        <f t="shared" si="52"/>
        <v/>
      </c>
      <c r="BU75" s="1" t="str">
        <f t="shared" si="52"/>
        <v/>
      </c>
      <c r="BV75" s="1" t="str">
        <f t="shared" si="52"/>
        <v/>
      </c>
    </row>
    <row r="76" spans="2:74" x14ac:dyDescent="0.25">
      <c r="B76" s="23" t="str">
        <f t="shared" si="15"/>
        <v/>
      </c>
      <c r="C76" s="299"/>
      <c r="D76" s="299"/>
      <c r="E76" s="300"/>
      <c r="F76" s="301"/>
      <c r="G76" s="180"/>
      <c r="H76" s="180"/>
      <c r="I76" s="180"/>
      <c r="J76" s="180"/>
      <c r="K76" s="180"/>
      <c r="L76" s="180"/>
      <c r="M76" s="180"/>
      <c r="N76" s="180"/>
      <c r="O76" s="398" t="str">
        <f t="shared" si="16"/>
        <v/>
      </c>
      <c r="P76" s="180"/>
      <c r="Q76" s="180"/>
      <c r="R76" s="180"/>
      <c r="S76" s="180"/>
      <c r="T76" s="180"/>
      <c r="U76" s="180"/>
      <c r="V76" s="25"/>
      <c r="W76" s="25"/>
      <c r="X76" s="180"/>
      <c r="Y76" s="180"/>
      <c r="Z76" s="180"/>
      <c r="AA76" s="180"/>
      <c r="AB76" s="180"/>
      <c r="AC76" s="180"/>
      <c r="AD76" s="180"/>
      <c r="AE76" s="23"/>
      <c r="AF76" s="23" t="str" cm="1">
        <f t="array" ref="AF76">IF($D76="","",IF(AE76=1,1,IF(AH76&lt;&gt;1,$AI$1,IF(SUMPRODUCT(--(G76:AD76&gt;=$G$6:$AD$6)*($G$6:$AD$6&lt;&gt;"")*($G$4:$AD$4=1))=COUNTIF($G$4:$AD$4,1),1,0))))</f>
        <v/>
      </c>
      <c r="AG76" s="24"/>
      <c r="AH76" s="1">
        <f t="shared" si="44"/>
        <v>0</v>
      </c>
      <c r="AI76" s="1" t="str">
        <f t="shared" si="45"/>
        <v/>
      </c>
      <c r="AJ76" s="1" t="str">
        <f t="shared" si="45"/>
        <v/>
      </c>
      <c r="AK76" s="1">
        <f t="shared" si="18"/>
        <v>0</v>
      </c>
      <c r="AL76" s="1">
        <f t="shared" si="19"/>
        <v>0</v>
      </c>
      <c r="AM76" s="1">
        <f t="shared" si="20"/>
        <v>0</v>
      </c>
      <c r="AN76" s="1">
        <f t="shared" si="21"/>
        <v>0</v>
      </c>
      <c r="AO76" s="1">
        <f t="shared" si="46"/>
        <v>0</v>
      </c>
      <c r="AP76" s="1">
        <f t="shared" si="47"/>
        <v>0</v>
      </c>
      <c r="AQ76" s="1">
        <f t="shared" si="24"/>
        <v>1</v>
      </c>
      <c r="AR76" s="1">
        <f t="shared" si="25"/>
        <v>1</v>
      </c>
      <c r="AS76" s="1">
        <f t="shared" si="26"/>
        <v>0</v>
      </c>
      <c r="AT76" s="1">
        <f t="shared" si="27"/>
        <v>0</v>
      </c>
      <c r="AU76" s="1">
        <f t="shared" si="28"/>
        <v>0</v>
      </c>
      <c r="AV76" s="1">
        <f t="shared" si="29"/>
        <v>1</v>
      </c>
      <c r="AW76" s="1">
        <f t="shared" si="30"/>
        <v>0</v>
      </c>
      <c r="AX76" s="1">
        <f t="shared" si="31"/>
        <v>0</v>
      </c>
      <c r="AY76" s="1">
        <f t="shared" si="32"/>
        <v>0</v>
      </c>
      <c r="AZ76" s="1">
        <f t="shared" si="33"/>
        <v>0</v>
      </c>
      <c r="BA76" s="1">
        <f t="shared" si="34"/>
        <v>0</v>
      </c>
      <c r="BB76" s="1">
        <f t="shared" si="35"/>
        <v>0</v>
      </c>
      <c r="BC76" s="1">
        <f t="shared" si="36"/>
        <v>0</v>
      </c>
      <c r="BD76" s="1">
        <f t="shared" si="37"/>
        <v>0</v>
      </c>
      <c r="BE76" s="1">
        <f t="shared" si="38"/>
        <v>0</v>
      </c>
      <c r="BF76" s="1">
        <f t="shared" si="38"/>
        <v>0</v>
      </c>
      <c r="BG76" s="1">
        <f t="shared" si="48"/>
        <v>0</v>
      </c>
      <c r="BH76" s="1">
        <f t="shared" si="49"/>
        <v>1</v>
      </c>
      <c r="BI76" s="1">
        <f t="shared" si="50"/>
        <v>1</v>
      </c>
      <c r="BJ76" s="1">
        <f t="shared" si="51"/>
        <v>0</v>
      </c>
      <c r="BM76" s="1" t="str">
        <f t="shared" si="52"/>
        <v/>
      </c>
      <c r="BN76" s="1" t="str">
        <f t="shared" si="52"/>
        <v/>
      </c>
      <c r="BO76" s="1" t="str">
        <f t="shared" si="52"/>
        <v/>
      </c>
      <c r="BP76" s="1" t="str">
        <f t="shared" si="52"/>
        <v/>
      </c>
      <c r="BQ76" s="1" t="str">
        <f t="shared" si="52"/>
        <v/>
      </c>
      <c r="BR76" s="1" t="str">
        <f t="shared" si="52"/>
        <v/>
      </c>
      <c r="BS76" s="1" t="str">
        <f t="shared" si="52"/>
        <v/>
      </c>
      <c r="BT76" s="1" t="str">
        <f t="shared" si="52"/>
        <v/>
      </c>
      <c r="BU76" s="1" t="str">
        <f t="shared" si="52"/>
        <v/>
      </c>
      <c r="BV76" s="1" t="str">
        <f t="shared" si="52"/>
        <v/>
      </c>
    </row>
    <row r="77" spans="2:74" x14ac:dyDescent="0.25">
      <c r="B77" s="23" t="str">
        <f t="shared" si="15"/>
        <v/>
      </c>
      <c r="C77" s="299"/>
      <c r="D77" s="299"/>
      <c r="E77" s="300"/>
      <c r="F77" s="301"/>
      <c r="G77" s="180"/>
      <c r="H77" s="180"/>
      <c r="I77" s="180"/>
      <c r="J77" s="180"/>
      <c r="K77" s="180"/>
      <c r="L77" s="180"/>
      <c r="M77" s="180"/>
      <c r="N77" s="180"/>
      <c r="O77" s="398" t="str">
        <f t="shared" si="16"/>
        <v/>
      </c>
      <c r="P77" s="180"/>
      <c r="Q77" s="180"/>
      <c r="R77" s="180"/>
      <c r="S77" s="180"/>
      <c r="T77" s="180"/>
      <c r="U77" s="180"/>
      <c r="V77" s="25"/>
      <c r="W77" s="25"/>
      <c r="X77" s="180"/>
      <c r="Y77" s="180"/>
      <c r="Z77" s="180"/>
      <c r="AA77" s="180"/>
      <c r="AB77" s="180"/>
      <c r="AC77" s="180"/>
      <c r="AD77" s="180"/>
      <c r="AE77" s="23"/>
      <c r="AF77" s="23" t="str" cm="1">
        <f t="array" ref="AF77">IF($D77="","",IF(AE77=1,1,IF(AH77&lt;&gt;1,$AI$1,IF(SUMPRODUCT(--(G77:AD77&gt;=$G$6:$AD$6)*($G$6:$AD$6&lt;&gt;"")*($G$4:$AD$4=1))=COUNTIF($G$4:$AD$4,1),1,0))))</f>
        <v/>
      </c>
      <c r="AG77" s="24"/>
      <c r="AH77" s="1">
        <f t="shared" si="44"/>
        <v>0</v>
      </c>
      <c r="AI77" s="1" t="str">
        <f t="shared" si="45"/>
        <v/>
      </c>
      <c r="AJ77" s="1" t="str">
        <f t="shared" si="45"/>
        <v/>
      </c>
      <c r="AK77" s="1">
        <f t="shared" si="18"/>
        <v>0</v>
      </c>
      <c r="AL77" s="1">
        <f t="shared" si="19"/>
        <v>0</v>
      </c>
      <c r="AM77" s="1">
        <f t="shared" si="20"/>
        <v>0</v>
      </c>
      <c r="AN77" s="1">
        <f t="shared" si="21"/>
        <v>0</v>
      </c>
      <c r="AO77" s="1">
        <f t="shared" si="46"/>
        <v>0</v>
      </c>
      <c r="AP77" s="1">
        <f t="shared" si="47"/>
        <v>0</v>
      </c>
      <c r="AQ77" s="1">
        <f t="shared" si="24"/>
        <v>1</v>
      </c>
      <c r="AR77" s="1">
        <f t="shared" si="25"/>
        <v>1</v>
      </c>
      <c r="AS77" s="1">
        <f t="shared" si="26"/>
        <v>0</v>
      </c>
      <c r="AT77" s="1">
        <f t="shared" si="27"/>
        <v>0</v>
      </c>
      <c r="AU77" s="1">
        <f t="shared" si="28"/>
        <v>0</v>
      </c>
      <c r="AV77" s="1">
        <f t="shared" si="29"/>
        <v>1</v>
      </c>
      <c r="AW77" s="1">
        <f t="shared" si="30"/>
        <v>0</v>
      </c>
      <c r="AX77" s="1">
        <f t="shared" si="31"/>
        <v>0</v>
      </c>
      <c r="AY77" s="1">
        <f t="shared" si="32"/>
        <v>0</v>
      </c>
      <c r="AZ77" s="1">
        <f t="shared" si="33"/>
        <v>0</v>
      </c>
      <c r="BA77" s="1">
        <f t="shared" si="34"/>
        <v>0</v>
      </c>
      <c r="BB77" s="1">
        <f t="shared" si="35"/>
        <v>0</v>
      </c>
      <c r="BC77" s="1">
        <f t="shared" si="36"/>
        <v>0</v>
      </c>
      <c r="BD77" s="1">
        <f t="shared" si="37"/>
        <v>0</v>
      </c>
      <c r="BE77" s="1">
        <f t="shared" si="38"/>
        <v>0</v>
      </c>
      <c r="BF77" s="1">
        <f t="shared" si="38"/>
        <v>0</v>
      </c>
      <c r="BG77" s="1">
        <f t="shared" si="48"/>
        <v>0</v>
      </c>
      <c r="BH77" s="1">
        <f t="shared" si="49"/>
        <v>1</v>
      </c>
      <c r="BI77" s="1">
        <f t="shared" si="50"/>
        <v>1</v>
      </c>
      <c r="BJ77" s="1">
        <f t="shared" si="51"/>
        <v>0</v>
      </c>
      <c r="BM77" s="1" t="str">
        <f t="shared" si="52"/>
        <v/>
      </c>
      <c r="BN77" s="1" t="str">
        <f t="shared" si="52"/>
        <v/>
      </c>
      <c r="BO77" s="1" t="str">
        <f t="shared" si="52"/>
        <v/>
      </c>
      <c r="BP77" s="1" t="str">
        <f t="shared" si="52"/>
        <v/>
      </c>
      <c r="BQ77" s="1" t="str">
        <f t="shared" si="52"/>
        <v/>
      </c>
      <c r="BR77" s="1" t="str">
        <f t="shared" si="52"/>
        <v/>
      </c>
      <c r="BS77" s="1" t="str">
        <f t="shared" si="52"/>
        <v/>
      </c>
      <c r="BT77" s="1" t="str">
        <f t="shared" si="52"/>
        <v/>
      </c>
      <c r="BU77" s="1" t="str">
        <f t="shared" si="52"/>
        <v/>
      </c>
      <c r="BV77" s="1" t="str">
        <f t="shared" si="52"/>
        <v/>
      </c>
    </row>
    <row r="78" spans="2:74" x14ac:dyDescent="0.25">
      <c r="B78" s="23" t="str">
        <f t="shared" si="15"/>
        <v/>
      </c>
      <c r="C78" s="299"/>
      <c r="D78" s="299"/>
      <c r="E78" s="300"/>
      <c r="F78" s="301"/>
      <c r="G78" s="180"/>
      <c r="H78" s="180"/>
      <c r="I78" s="180"/>
      <c r="J78" s="180"/>
      <c r="K78" s="180"/>
      <c r="L78" s="180"/>
      <c r="M78" s="180"/>
      <c r="N78" s="180"/>
      <c r="O78" s="398" t="str">
        <f t="shared" si="16"/>
        <v/>
      </c>
      <c r="P78" s="180"/>
      <c r="Q78" s="180"/>
      <c r="R78" s="180"/>
      <c r="S78" s="180"/>
      <c r="T78" s="180"/>
      <c r="U78" s="180"/>
      <c r="V78" s="25"/>
      <c r="W78" s="25"/>
      <c r="X78" s="180"/>
      <c r="Y78" s="180"/>
      <c r="Z78" s="180"/>
      <c r="AA78" s="180"/>
      <c r="AB78" s="180"/>
      <c r="AC78" s="180"/>
      <c r="AD78" s="180"/>
      <c r="AE78" s="23"/>
      <c r="AF78" s="23" t="str" cm="1">
        <f t="array" ref="AF78">IF($D78="","",IF(AE78=1,1,IF(AH78&lt;&gt;1,$AI$1,IF(SUMPRODUCT(--(G78:AD78&gt;=$G$6:$AD$6)*($G$6:$AD$6&lt;&gt;"")*($G$4:$AD$4=1))=COUNTIF($G$4:$AD$4,1),1,0))))</f>
        <v/>
      </c>
      <c r="AG78" s="24"/>
      <c r="AH78" s="1">
        <f t="shared" si="44"/>
        <v>0</v>
      </c>
      <c r="AI78" s="1" t="str">
        <f t="shared" si="45"/>
        <v/>
      </c>
      <c r="AJ78" s="1" t="str">
        <f t="shared" si="45"/>
        <v/>
      </c>
      <c r="AK78" s="1">
        <f t="shared" si="18"/>
        <v>0</v>
      </c>
      <c r="AL78" s="1">
        <f t="shared" si="19"/>
        <v>0</v>
      </c>
      <c r="AM78" s="1">
        <f t="shared" si="20"/>
        <v>0</v>
      </c>
      <c r="AN78" s="1">
        <f t="shared" si="21"/>
        <v>0</v>
      </c>
      <c r="AO78" s="1">
        <f t="shared" si="46"/>
        <v>0</v>
      </c>
      <c r="AP78" s="1">
        <f t="shared" si="47"/>
        <v>0</v>
      </c>
      <c r="AQ78" s="1">
        <f t="shared" si="24"/>
        <v>1</v>
      </c>
      <c r="AR78" s="1">
        <f t="shared" si="25"/>
        <v>1</v>
      </c>
      <c r="AS78" s="1">
        <f t="shared" si="26"/>
        <v>0</v>
      </c>
      <c r="AT78" s="1">
        <f t="shared" si="27"/>
        <v>0</v>
      </c>
      <c r="AU78" s="1">
        <f t="shared" si="28"/>
        <v>0</v>
      </c>
      <c r="AV78" s="1">
        <f t="shared" si="29"/>
        <v>1</v>
      </c>
      <c r="AW78" s="1">
        <f t="shared" si="30"/>
        <v>0</v>
      </c>
      <c r="AX78" s="1">
        <f t="shared" si="31"/>
        <v>0</v>
      </c>
      <c r="AY78" s="1">
        <f t="shared" si="32"/>
        <v>0</v>
      </c>
      <c r="AZ78" s="1">
        <f t="shared" si="33"/>
        <v>0</v>
      </c>
      <c r="BA78" s="1">
        <f t="shared" si="34"/>
        <v>0</v>
      </c>
      <c r="BB78" s="1">
        <f t="shared" si="35"/>
        <v>0</v>
      </c>
      <c r="BC78" s="1">
        <f t="shared" si="36"/>
        <v>0</v>
      </c>
      <c r="BD78" s="1">
        <f t="shared" si="37"/>
        <v>0</v>
      </c>
      <c r="BE78" s="1">
        <f t="shared" si="38"/>
        <v>0</v>
      </c>
      <c r="BF78" s="1">
        <f t="shared" si="38"/>
        <v>0</v>
      </c>
      <c r="BG78" s="1">
        <f t="shared" si="48"/>
        <v>0</v>
      </c>
      <c r="BH78" s="1">
        <f t="shared" si="49"/>
        <v>1</v>
      </c>
      <c r="BI78" s="1">
        <f t="shared" si="50"/>
        <v>1</v>
      </c>
      <c r="BJ78" s="1">
        <f t="shared" si="51"/>
        <v>0</v>
      </c>
      <c r="BM78" s="1" t="str">
        <f t="shared" si="52"/>
        <v/>
      </c>
      <c r="BN78" s="1" t="str">
        <f t="shared" si="52"/>
        <v/>
      </c>
      <c r="BO78" s="1" t="str">
        <f t="shared" si="52"/>
        <v/>
      </c>
      <c r="BP78" s="1" t="str">
        <f t="shared" si="52"/>
        <v/>
      </c>
      <c r="BQ78" s="1" t="str">
        <f t="shared" si="52"/>
        <v/>
      </c>
      <c r="BR78" s="1" t="str">
        <f t="shared" si="52"/>
        <v/>
      </c>
      <c r="BS78" s="1" t="str">
        <f t="shared" si="52"/>
        <v/>
      </c>
      <c r="BT78" s="1" t="str">
        <f t="shared" si="52"/>
        <v/>
      </c>
      <c r="BU78" s="1" t="str">
        <f t="shared" si="52"/>
        <v/>
      </c>
      <c r="BV78" s="1" t="str">
        <f t="shared" si="52"/>
        <v/>
      </c>
    </row>
    <row r="79" spans="2:74" x14ac:dyDescent="0.25">
      <c r="B79" s="23" t="str">
        <f t="shared" si="15"/>
        <v/>
      </c>
      <c r="C79" s="299"/>
      <c r="D79" s="299"/>
      <c r="E79" s="300"/>
      <c r="F79" s="301"/>
      <c r="G79" s="180"/>
      <c r="H79" s="180"/>
      <c r="I79" s="180"/>
      <c r="J79" s="180"/>
      <c r="K79" s="180"/>
      <c r="L79" s="180"/>
      <c r="M79" s="180"/>
      <c r="N79" s="180"/>
      <c r="O79" s="398" t="str">
        <f t="shared" si="16"/>
        <v/>
      </c>
      <c r="P79" s="180"/>
      <c r="Q79" s="180"/>
      <c r="R79" s="180"/>
      <c r="S79" s="180"/>
      <c r="T79" s="180"/>
      <c r="U79" s="180"/>
      <c r="V79" s="25"/>
      <c r="W79" s="25"/>
      <c r="X79" s="180"/>
      <c r="Y79" s="180"/>
      <c r="Z79" s="180"/>
      <c r="AA79" s="180"/>
      <c r="AB79" s="180"/>
      <c r="AC79" s="180"/>
      <c r="AD79" s="180"/>
      <c r="AE79" s="23"/>
      <c r="AF79" s="23" t="str" cm="1">
        <f t="array" ref="AF79">IF($D79="","",IF(AE79=1,1,IF(AH79&lt;&gt;1,$AI$1,IF(SUMPRODUCT(--(G79:AD79&gt;=$G$6:$AD$6)*($G$6:$AD$6&lt;&gt;"")*($G$4:$AD$4=1))=COUNTIF($G$4:$AD$4,1),1,0))))</f>
        <v/>
      </c>
      <c r="AG79" s="24"/>
      <c r="AH79" s="1">
        <f t="shared" si="44"/>
        <v>0</v>
      </c>
      <c r="AI79" s="1" t="str">
        <f t="shared" si="45"/>
        <v/>
      </c>
      <c r="AJ79" s="1" t="str">
        <f t="shared" si="45"/>
        <v/>
      </c>
      <c r="AK79" s="1">
        <f t="shared" si="18"/>
        <v>0</v>
      </c>
      <c r="AL79" s="1">
        <f t="shared" si="19"/>
        <v>0</v>
      </c>
      <c r="AM79" s="1">
        <f t="shared" si="20"/>
        <v>0</v>
      </c>
      <c r="AN79" s="1">
        <f t="shared" si="21"/>
        <v>0</v>
      </c>
      <c r="AO79" s="1">
        <f t="shared" si="46"/>
        <v>0</v>
      </c>
      <c r="AP79" s="1">
        <f t="shared" si="47"/>
        <v>0</v>
      </c>
      <c r="AQ79" s="1">
        <f t="shared" si="24"/>
        <v>1</v>
      </c>
      <c r="AR79" s="1">
        <f t="shared" si="25"/>
        <v>1</v>
      </c>
      <c r="AS79" s="1">
        <f t="shared" si="26"/>
        <v>0</v>
      </c>
      <c r="AT79" s="1">
        <f t="shared" si="27"/>
        <v>0</v>
      </c>
      <c r="AU79" s="1">
        <f t="shared" si="28"/>
        <v>0</v>
      </c>
      <c r="AV79" s="1">
        <f t="shared" si="29"/>
        <v>1</v>
      </c>
      <c r="AW79" s="1">
        <f t="shared" si="30"/>
        <v>0</v>
      </c>
      <c r="AX79" s="1">
        <f t="shared" si="31"/>
        <v>0</v>
      </c>
      <c r="AY79" s="1">
        <f t="shared" si="32"/>
        <v>0</v>
      </c>
      <c r="AZ79" s="1">
        <f t="shared" si="33"/>
        <v>0</v>
      </c>
      <c r="BA79" s="1">
        <f t="shared" si="34"/>
        <v>0</v>
      </c>
      <c r="BB79" s="1">
        <f t="shared" si="35"/>
        <v>0</v>
      </c>
      <c r="BC79" s="1">
        <f t="shared" si="36"/>
        <v>0</v>
      </c>
      <c r="BD79" s="1">
        <f t="shared" si="37"/>
        <v>0</v>
      </c>
      <c r="BE79" s="1">
        <f t="shared" si="38"/>
        <v>0</v>
      </c>
      <c r="BF79" s="1">
        <f t="shared" si="38"/>
        <v>0</v>
      </c>
      <c r="BG79" s="1">
        <f t="shared" si="48"/>
        <v>0</v>
      </c>
      <c r="BH79" s="1">
        <f t="shared" si="49"/>
        <v>1</v>
      </c>
      <c r="BI79" s="1">
        <f t="shared" si="50"/>
        <v>1</v>
      </c>
      <c r="BJ79" s="1">
        <f t="shared" si="51"/>
        <v>0</v>
      </c>
      <c r="BM79" s="1" t="str">
        <f t="shared" si="52"/>
        <v/>
      </c>
      <c r="BN79" s="1" t="str">
        <f t="shared" si="52"/>
        <v/>
      </c>
      <c r="BO79" s="1" t="str">
        <f t="shared" si="52"/>
        <v/>
      </c>
      <c r="BP79" s="1" t="str">
        <f t="shared" si="52"/>
        <v/>
      </c>
      <c r="BQ79" s="1" t="str">
        <f t="shared" si="52"/>
        <v/>
      </c>
      <c r="BR79" s="1" t="str">
        <f t="shared" si="52"/>
        <v/>
      </c>
      <c r="BS79" s="1" t="str">
        <f t="shared" si="52"/>
        <v/>
      </c>
      <c r="BT79" s="1" t="str">
        <f t="shared" si="52"/>
        <v/>
      </c>
      <c r="BU79" s="1" t="str">
        <f t="shared" si="52"/>
        <v/>
      </c>
      <c r="BV79" s="1" t="str">
        <f t="shared" si="52"/>
        <v/>
      </c>
    </row>
    <row r="80" spans="2:74" x14ac:dyDescent="0.25">
      <c r="B80" s="23" t="str">
        <f t="shared" si="15"/>
        <v/>
      </c>
      <c r="C80" s="299"/>
      <c r="D80" s="299"/>
      <c r="E80" s="300"/>
      <c r="F80" s="301"/>
      <c r="G80" s="180"/>
      <c r="H80" s="180"/>
      <c r="I80" s="180"/>
      <c r="J80" s="180"/>
      <c r="K80" s="180"/>
      <c r="L80" s="180"/>
      <c r="M80" s="180"/>
      <c r="N80" s="180"/>
      <c r="O80" s="398" t="str">
        <f t="shared" si="16"/>
        <v/>
      </c>
      <c r="P80" s="180"/>
      <c r="Q80" s="180"/>
      <c r="R80" s="180"/>
      <c r="S80" s="180"/>
      <c r="T80" s="180"/>
      <c r="U80" s="180"/>
      <c r="V80" s="25"/>
      <c r="W80" s="25"/>
      <c r="X80" s="180"/>
      <c r="Y80" s="180"/>
      <c r="Z80" s="180"/>
      <c r="AA80" s="180"/>
      <c r="AB80" s="180"/>
      <c r="AC80" s="180"/>
      <c r="AD80" s="180"/>
      <c r="AE80" s="23"/>
      <c r="AF80" s="23" t="str" cm="1">
        <f t="array" ref="AF80">IF($D80="","",IF(AE80=1,1,IF(AH80&lt;&gt;1,$AI$1,IF(SUMPRODUCT(--(G80:AD80&gt;=$G$6:$AD$6)*($G$6:$AD$6&lt;&gt;"")*($G$4:$AD$4=1))=COUNTIF($G$4:$AD$4,1),1,0))))</f>
        <v/>
      </c>
      <c r="AG80" s="24"/>
      <c r="AH80" s="1">
        <f t="shared" si="44"/>
        <v>0</v>
      </c>
      <c r="AI80" s="1" t="str">
        <f t="shared" si="45"/>
        <v/>
      </c>
      <c r="AJ80" s="1" t="str">
        <f t="shared" si="45"/>
        <v/>
      </c>
      <c r="AK80" s="1">
        <f t="shared" si="18"/>
        <v>0</v>
      </c>
      <c r="AL80" s="1">
        <f t="shared" si="19"/>
        <v>0</v>
      </c>
      <c r="AM80" s="1">
        <f t="shared" si="20"/>
        <v>0</v>
      </c>
      <c r="AN80" s="1">
        <f t="shared" si="21"/>
        <v>0</v>
      </c>
      <c r="AO80" s="1">
        <f t="shared" si="46"/>
        <v>0</v>
      </c>
      <c r="AP80" s="1">
        <f t="shared" si="47"/>
        <v>0</v>
      </c>
      <c r="AQ80" s="1">
        <f t="shared" si="24"/>
        <v>1</v>
      </c>
      <c r="AR80" s="1">
        <f t="shared" si="25"/>
        <v>1</v>
      </c>
      <c r="AS80" s="1">
        <f t="shared" si="26"/>
        <v>0</v>
      </c>
      <c r="AT80" s="1">
        <f t="shared" si="27"/>
        <v>0</v>
      </c>
      <c r="AU80" s="1">
        <f t="shared" si="28"/>
        <v>0</v>
      </c>
      <c r="AV80" s="1">
        <f t="shared" si="29"/>
        <v>1</v>
      </c>
      <c r="AW80" s="1">
        <f t="shared" si="30"/>
        <v>0</v>
      </c>
      <c r="AX80" s="1">
        <f t="shared" si="31"/>
        <v>0</v>
      </c>
      <c r="AY80" s="1">
        <f t="shared" si="32"/>
        <v>0</v>
      </c>
      <c r="AZ80" s="1">
        <f t="shared" si="33"/>
        <v>0</v>
      </c>
      <c r="BA80" s="1">
        <f t="shared" si="34"/>
        <v>0</v>
      </c>
      <c r="BB80" s="1">
        <f t="shared" si="35"/>
        <v>0</v>
      </c>
      <c r="BC80" s="1">
        <f t="shared" si="36"/>
        <v>0</v>
      </c>
      <c r="BD80" s="1">
        <f t="shared" si="37"/>
        <v>0</v>
      </c>
      <c r="BE80" s="1">
        <f t="shared" si="38"/>
        <v>0</v>
      </c>
      <c r="BF80" s="1">
        <f t="shared" si="38"/>
        <v>0</v>
      </c>
      <c r="BG80" s="1">
        <f t="shared" si="48"/>
        <v>0</v>
      </c>
      <c r="BH80" s="1">
        <f t="shared" si="49"/>
        <v>1</v>
      </c>
      <c r="BI80" s="1">
        <f t="shared" si="50"/>
        <v>1</v>
      </c>
      <c r="BJ80" s="1">
        <f t="shared" si="51"/>
        <v>0</v>
      </c>
      <c r="BM80" s="1" t="str">
        <f t="shared" si="52"/>
        <v/>
      </c>
      <c r="BN80" s="1" t="str">
        <f t="shared" si="52"/>
        <v/>
      </c>
      <c r="BO80" s="1" t="str">
        <f t="shared" si="52"/>
        <v/>
      </c>
      <c r="BP80" s="1" t="str">
        <f t="shared" si="52"/>
        <v/>
      </c>
      <c r="BQ80" s="1" t="str">
        <f t="shared" si="52"/>
        <v/>
      </c>
      <c r="BR80" s="1" t="str">
        <f t="shared" si="52"/>
        <v/>
      </c>
      <c r="BS80" s="1" t="str">
        <f t="shared" si="52"/>
        <v/>
      </c>
      <c r="BT80" s="1" t="str">
        <f t="shared" si="52"/>
        <v/>
      </c>
      <c r="BU80" s="1" t="str">
        <f t="shared" si="52"/>
        <v/>
      </c>
      <c r="BV80" s="1" t="str">
        <f t="shared" si="52"/>
        <v/>
      </c>
    </row>
    <row r="81" spans="2:74" x14ac:dyDescent="0.25">
      <c r="B81" s="23" t="str">
        <f t="shared" si="15"/>
        <v/>
      </c>
      <c r="C81" s="299"/>
      <c r="D81" s="299"/>
      <c r="E81" s="300"/>
      <c r="F81" s="301"/>
      <c r="G81" s="180"/>
      <c r="H81" s="180"/>
      <c r="I81" s="180"/>
      <c r="J81" s="180"/>
      <c r="K81" s="180"/>
      <c r="L81" s="180"/>
      <c r="M81" s="180"/>
      <c r="N81" s="180"/>
      <c r="O81" s="398" t="str">
        <f t="shared" si="16"/>
        <v/>
      </c>
      <c r="P81" s="180"/>
      <c r="Q81" s="180"/>
      <c r="R81" s="180"/>
      <c r="S81" s="180"/>
      <c r="T81" s="180"/>
      <c r="U81" s="180"/>
      <c r="V81" s="25"/>
      <c r="W81" s="25"/>
      <c r="X81" s="180"/>
      <c r="Y81" s="180"/>
      <c r="Z81" s="180"/>
      <c r="AA81" s="180"/>
      <c r="AB81" s="180"/>
      <c r="AC81" s="180"/>
      <c r="AD81" s="180"/>
      <c r="AE81" s="23"/>
      <c r="AF81" s="23" t="str" cm="1">
        <f t="array" ref="AF81">IF($D81="","",IF(AE81=1,1,IF(AH81&lt;&gt;1,$AI$1,IF(SUMPRODUCT(--(G81:AD81&gt;=$G$6:$AD$6)*($G$6:$AD$6&lt;&gt;"")*($G$4:$AD$4=1))=COUNTIF($G$4:$AD$4,1),1,0))))</f>
        <v/>
      </c>
      <c r="AG81" s="24"/>
      <c r="AH81" s="1">
        <f t="shared" si="44"/>
        <v>0</v>
      </c>
      <c r="AI81" s="1" t="str">
        <f t="shared" si="45"/>
        <v/>
      </c>
      <c r="AJ81" s="1" t="str">
        <f t="shared" si="45"/>
        <v/>
      </c>
      <c r="AK81" s="1">
        <f t="shared" si="18"/>
        <v>0</v>
      </c>
      <c r="AL81" s="1">
        <f t="shared" si="19"/>
        <v>0</v>
      </c>
      <c r="AM81" s="1">
        <f t="shared" si="20"/>
        <v>0</v>
      </c>
      <c r="AN81" s="1">
        <f t="shared" si="21"/>
        <v>0</v>
      </c>
      <c r="AO81" s="1">
        <f t="shared" si="46"/>
        <v>0</v>
      </c>
      <c r="AP81" s="1">
        <f t="shared" si="47"/>
        <v>0</v>
      </c>
      <c r="AQ81" s="1">
        <f t="shared" si="24"/>
        <v>1</v>
      </c>
      <c r="AR81" s="1">
        <f t="shared" si="25"/>
        <v>1</v>
      </c>
      <c r="AS81" s="1">
        <f t="shared" si="26"/>
        <v>0</v>
      </c>
      <c r="AT81" s="1">
        <f t="shared" si="27"/>
        <v>0</v>
      </c>
      <c r="AU81" s="1">
        <f t="shared" si="28"/>
        <v>0</v>
      </c>
      <c r="AV81" s="1">
        <f t="shared" si="29"/>
        <v>1</v>
      </c>
      <c r="AW81" s="1">
        <f t="shared" si="30"/>
        <v>0</v>
      </c>
      <c r="AX81" s="1">
        <f t="shared" si="31"/>
        <v>0</v>
      </c>
      <c r="AY81" s="1">
        <f t="shared" si="32"/>
        <v>0</v>
      </c>
      <c r="AZ81" s="1">
        <f t="shared" si="33"/>
        <v>0</v>
      </c>
      <c r="BA81" s="1">
        <f t="shared" si="34"/>
        <v>0</v>
      </c>
      <c r="BB81" s="1">
        <f t="shared" si="35"/>
        <v>0</v>
      </c>
      <c r="BC81" s="1">
        <f t="shared" si="36"/>
        <v>0</v>
      </c>
      <c r="BD81" s="1">
        <f t="shared" si="37"/>
        <v>0</v>
      </c>
      <c r="BE81" s="1">
        <f t="shared" si="38"/>
        <v>0</v>
      </c>
      <c r="BF81" s="1">
        <f t="shared" si="38"/>
        <v>0</v>
      </c>
      <c r="BG81" s="1">
        <f t="shared" si="48"/>
        <v>0</v>
      </c>
      <c r="BH81" s="1">
        <f t="shared" si="49"/>
        <v>1</v>
      </c>
      <c r="BI81" s="1">
        <f t="shared" si="50"/>
        <v>1</v>
      </c>
      <c r="BJ81" s="1">
        <f t="shared" si="51"/>
        <v>0</v>
      </c>
      <c r="BM81" s="1" t="str">
        <f t="shared" si="52"/>
        <v/>
      </c>
      <c r="BN81" s="1" t="str">
        <f t="shared" si="52"/>
        <v/>
      </c>
      <c r="BO81" s="1" t="str">
        <f t="shared" si="52"/>
        <v/>
      </c>
      <c r="BP81" s="1" t="str">
        <f t="shared" si="52"/>
        <v/>
      </c>
      <c r="BQ81" s="1" t="str">
        <f t="shared" si="52"/>
        <v/>
      </c>
      <c r="BR81" s="1" t="str">
        <f t="shared" si="52"/>
        <v/>
      </c>
      <c r="BS81" s="1" t="str">
        <f t="shared" si="52"/>
        <v/>
      </c>
      <c r="BT81" s="1" t="str">
        <f t="shared" si="52"/>
        <v/>
      </c>
      <c r="BU81" s="1" t="str">
        <f t="shared" si="52"/>
        <v/>
      </c>
      <c r="BV81" s="1" t="str">
        <f t="shared" si="52"/>
        <v/>
      </c>
    </row>
    <row r="82" spans="2:74" x14ac:dyDescent="0.25">
      <c r="B82" s="23" t="str">
        <f t="shared" si="15"/>
        <v/>
      </c>
      <c r="C82" s="299"/>
      <c r="D82" s="299"/>
      <c r="E82" s="300"/>
      <c r="F82" s="301"/>
      <c r="G82" s="180"/>
      <c r="H82" s="180"/>
      <c r="I82" s="180"/>
      <c r="J82" s="180"/>
      <c r="K82" s="180"/>
      <c r="L82" s="180"/>
      <c r="M82" s="180"/>
      <c r="N82" s="180"/>
      <c r="O82" s="398" t="str">
        <f t="shared" si="16"/>
        <v/>
      </c>
      <c r="P82" s="180"/>
      <c r="Q82" s="180"/>
      <c r="R82" s="180"/>
      <c r="S82" s="180"/>
      <c r="T82" s="180"/>
      <c r="U82" s="180"/>
      <c r="V82" s="25"/>
      <c r="W82" s="25"/>
      <c r="X82" s="180"/>
      <c r="Y82" s="180"/>
      <c r="Z82" s="180"/>
      <c r="AA82" s="180"/>
      <c r="AB82" s="180"/>
      <c r="AC82" s="180"/>
      <c r="AD82" s="180"/>
      <c r="AE82" s="23"/>
      <c r="AF82" s="23" t="str" cm="1">
        <f t="array" ref="AF82">IF($D82="","",IF(AE82=1,1,IF(AH82&lt;&gt;1,$AI$1,IF(SUMPRODUCT(--(G82:AD82&gt;=$G$6:$AD$6)*($G$6:$AD$6&lt;&gt;"")*($G$4:$AD$4=1))=COUNTIF($G$4:$AD$4,1),1,0))))</f>
        <v/>
      </c>
      <c r="AG82" s="24"/>
      <c r="AH82" s="1">
        <f t="shared" si="44"/>
        <v>0</v>
      </c>
      <c r="AI82" s="1" t="str">
        <f t="shared" si="45"/>
        <v/>
      </c>
      <c r="AJ82" s="1" t="str">
        <f t="shared" si="45"/>
        <v/>
      </c>
      <c r="AK82" s="1">
        <f t="shared" si="18"/>
        <v>0</v>
      </c>
      <c r="AL82" s="1">
        <f t="shared" si="19"/>
        <v>0</v>
      </c>
      <c r="AM82" s="1">
        <f t="shared" si="20"/>
        <v>0</v>
      </c>
      <c r="AN82" s="1">
        <f t="shared" si="21"/>
        <v>0</v>
      </c>
      <c r="AO82" s="1">
        <f t="shared" si="46"/>
        <v>0</v>
      </c>
      <c r="AP82" s="1">
        <f t="shared" si="47"/>
        <v>0</v>
      </c>
      <c r="AQ82" s="1">
        <f t="shared" si="24"/>
        <v>1</v>
      </c>
      <c r="AR82" s="1">
        <f t="shared" si="25"/>
        <v>1</v>
      </c>
      <c r="AS82" s="1">
        <f t="shared" si="26"/>
        <v>0</v>
      </c>
      <c r="AT82" s="1">
        <f t="shared" si="27"/>
        <v>0</v>
      </c>
      <c r="AU82" s="1">
        <f t="shared" si="28"/>
        <v>0</v>
      </c>
      <c r="AV82" s="1">
        <f t="shared" si="29"/>
        <v>1</v>
      </c>
      <c r="AW82" s="1">
        <f t="shared" si="30"/>
        <v>0</v>
      </c>
      <c r="AX82" s="1">
        <f t="shared" si="31"/>
        <v>0</v>
      </c>
      <c r="AY82" s="1">
        <f t="shared" si="32"/>
        <v>0</v>
      </c>
      <c r="AZ82" s="1">
        <f t="shared" si="33"/>
        <v>0</v>
      </c>
      <c r="BA82" s="1">
        <f t="shared" si="34"/>
        <v>0</v>
      </c>
      <c r="BB82" s="1">
        <f t="shared" si="35"/>
        <v>0</v>
      </c>
      <c r="BC82" s="1">
        <f t="shared" si="36"/>
        <v>0</v>
      </c>
      <c r="BD82" s="1">
        <f t="shared" si="37"/>
        <v>0</v>
      </c>
      <c r="BE82" s="1">
        <f t="shared" si="38"/>
        <v>0</v>
      </c>
      <c r="BF82" s="1">
        <f t="shared" si="38"/>
        <v>0</v>
      </c>
      <c r="BG82" s="1">
        <f t="shared" si="48"/>
        <v>0</v>
      </c>
      <c r="BH82" s="1">
        <f t="shared" si="49"/>
        <v>1</v>
      </c>
      <c r="BI82" s="1">
        <f t="shared" si="50"/>
        <v>1</v>
      </c>
      <c r="BJ82" s="1">
        <f t="shared" si="51"/>
        <v>0</v>
      </c>
      <c r="BM82" s="1" t="str">
        <f t="shared" si="52"/>
        <v/>
      </c>
      <c r="BN82" s="1" t="str">
        <f t="shared" si="52"/>
        <v/>
      </c>
      <c r="BO82" s="1" t="str">
        <f t="shared" si="52"/>
        <v/>
      </c>
      <c r="BP82" s="1" t="str">
        <f t="shared" si="52"/>
        <v/>
      </c>
      <c r="BQ82" s="1" t="str">
        <f t="shared" si="52"/>
        <v/>
      </c>
      <c r="BR82" s="1" t="str">
        <f t="shared" si="52"/>
        <v/>
      </c>
      <c r="BS82" s="1" t="str">
        <f t="shared" si="52"/>
        <v/>
      </c>
      <c r="BT82" s="1" t="str">
        <f t="shared" si="52"/>
        <v/>
      </c>
      <c r="BU82" s="1" t="str">
        <f t="shared" si="52"/>
        <v/>
      </c>
      <c r="BV82" s="1" t="str">
        <f t="shared" si="52"/>
        <v/>
      </c>
    </row>
    <row r="83" spans="2:74" x14ac:dyDescent="0.25">
      <c r="B83" s="23" t="str">
        <f t="shared" si="15"/>
        <v/>
      </c>
      <c r="C83" s="299"/>
      <c r="D83" s="299"/>
      <c r="E83" s="300"/>
      <c r="F83" s="301"/>
      <c r="G83" s="180"/>
      <c r="H83" s="180"/>
      <c r="I83" s="180"/>
      <c r="J83" s="180"/>
      <c r="K83" s="180"/>
      <c r="L83" s="180"/>
      <c r="M83" s="180"/>
      <c r="N83" s="180"/>
      <c r="O83" s="398" t="str">
        <f t="shared" si="16"/>
        <v/>
      </c>
      <c r="P83" s="180"/>
      <c r="Q83" s="180"/>
      <c r="R83" s="180"/>
      <c r="S83" s="180"/>
      <c r="T83" s="180"/>
      <c r="U83" s="180"/>
      <c r="V83" s="25"/>
      <c r="W83" s="25"/>
      <c r="X83" s="180"/>
      <c r="Y83" s="180"/>
      <c r="Z83" s="180"/>
      <c r="AA83" s="180"/>
      <c r="AB83" s="180"/>
      <c r="AC83" s="180"/>
      <c r="AD83" s="180"/>
      <c r="AE83" s="23"/>
      <c r="AF83" s="23" t="str" cm="1">
        <f t="array" ref="AF83">IF($D83="","",IF(AE83=1,1,IF(AH83&lt;&gt;1,$AI$1,IF(SUMPRODUCT(--(G83:AD83&gt;=$G$6:$AD$6)*($G$6:$AD$6&lt;&gt;"")*($G$4:$AD$4=1))=COUNTIF($G$4:$AD$4,1),1,0))))</f>
        <v/>
      </c>
      <c r="AG83" s="24"/>
      <c r="AH83" s="1">
        <f t="shared" si="44"/>
        <v>0</v>
      </c>
      <c r="AI83" s="1" t="str">
        <f t="shared" si="45"/>
        <v/>
      </c>
      <c r="AJ83" s="1" t="str">
        <f t="shared" si="45"/>
        <v/>
      </c>
      <c r="AK83" s="1">
        <f t="shared" si="18"/>
        <v>0</v>
      </c>
      <c r="AL83" s="1">
        <f t="shared" si="19"/>
        <v>0</v>
      </c>
      <c r="AM83" s="1">
        <f t="shared" si="20"/>
        <v>0</v>
      </c>
      <c r="AN83" s="1">
        <f t="shared" si="21"/>
        <v>0</v>
      </c>
      <c r="AO83" s="1">
        <f t="shared" si="46"/>
        <v>0</v>
      </c>
      <c r="AP83" s="1">
        <f t="shared" si="47"/>
        <v>0</v>
      </c>
      <c r="AQ83" s="1">
        <f t="shared" si="24"/>
        <v>1</v>
      </c>
      <c r="AR83" s="1">
        <f t="shared" si="25"/>
        <v>1</v>
      </c>
      <c r="AS83" s="1">
        <f t="shared" si="26"/>
        <v>0</v>
      </c>
      <c r="AT83" s="1">
        <f t="shared" si="27"/>
        <v>0</v>
      </c>
      <c r="AU83" s="1">
        <f t="shared" si="28"/>
        <v>0</v>
      </c>
      <c r="AV83" s="1">
        <f t="shared" si="29"/>
        <v>1</v>
      </c>
      <c r="AW83" s="1">
        <f t="shared" si="30"/>
        <v>0</v>
      </c>
      <c r="AX83" s="1">
        <f t="shared" si="31"/>
        <v>0</v>
      </c>
      <c r="AY83" s="1">
        <f t="shared" si="32"/>
        <v>0</v>
      </c>
      <c r="AZ83" s="1">
        <f t="shared" si="33"/>
        <v>0</v>
      </c>
      <c r="BA83" s="1">
        <f t="shared" si="34"/>
        <v>0</v>
      </c>
      <c r="BB83" s="1">
        <f t="shared" si="35"/>
        <v>0</v>
      </c>
      <c r="BC83" s="1">
        <f t="shared" si="36"/>
        <v>0</v>
      </c>
      <c r="BD83" s="1">
        <f t="shared" si="37"/>
        <v>0</v>
      </c>
      <c r="BE83" s="1">
        <f t="shared" si="38"/>
        <v>0</v>
      </c>
      <c r="BF83" s="1">
        <f t="shared" si="38"/>
        <v>0</v>
      </c>
      <c r="BG83" s="1">
        <f t="shared" si="48"/>
        <v>0</v>
      </c>
      <c r="BH83" s="1">
        <f t="shared" si="49"/>
        <v>1</v>
      </c>
      <c r="BI83" s="1">
        <f t="shared" si="50"/>
        <v>1</v>
      </c>
      <c r="BJ83" s="1">
        <f t="shared" si="51"/>
        <v>0</v>
      </c>
      <c r="BM83" s="1" t="str">
        <f t="shared" si="52"/>
        <v/>
      </c>
      <c r="BN83" s="1" t="str">
        <f t="shared" si="52"/>
        <v/>
      </c>
      <c r="BO83" s="1" t="str">
        <f t="shared" si="52"/>
        <v/>
      </c>
      <c r="BP83" s="1" t="str">
        <f t="shared" si="52"/>
        <v/>
      </c>
      <c r="BQ83" s="1" t="str">
        <f t="shared" si="52"/>
        <v/>
      </c>
      <c r="BR83" s="1" t="str">
        <f t="shared" si="52"/>
        <v/>
      </c>
      <c r="BS83" s="1" t="str">
        <f t="shared" si="52"/>
        <v/>
      </c>
      <c r="BT83" s="1" t="str">
        <f t="shared" si="52"/>
        <v/>
      </c>
      <c r="BU83" s="1" t="str">
        <f t="shared" si="52"/>
        <v/>
      </c>
      <c r="BV83" s="1" t="str">
        <f t="shared" si="52"/>
        <v/>
      </c>
    </row>
    <row r="84" spans="2:74" x14ac:dyDescent="0.25">
      <c r="B84" s="23" t="str">
        <f t="shared" si="15"/>
        <v/>
      </c>
      <c r="C84" s="299"/>
      <c r="D84" s="299"/>
      <c r="E84" s="300"/>
      <c r="F84" s="301"/>
      <c r="G84" s="180"/>
      <c r="H84" s="180"/>
      <c r="I84" s="180"/>
      <c r="J84" s="180"/>
      <c r="K84" s="180"/>
      <c r="L84" s="180"/>
      <c r="M84" s="180"/>
      <c r="N84" s="180"/>
      <c r="O84" s="398" t="str">
        <f t="shared" si="16"/>
        <v/>
      </c>
      <c r="P84" s="180"/>
      <c r="Q84" s="180"/>
      <c r="R84" s="180"/>
      <c r="S84" s="180"/>
      <c r="T84" s="180"/>
      <c r="U84" s="180"/>
      <c r="V84" s="25"/>
      <c r="W84" s="25"/>
      <c r="X84" s="180"/>
      <c r="Y84" s="180"/>
      <c r="Z84" s="180"/>
      <c r="AA84" s="180"/>
      <c r="AB84" s="180"/>
      <c r="AC84" s="180"/>
      <c r="AD84" s="180"/>
      <c r="AE84" s="23"/>
      <c r="AF84" s="23" t="str" cm="1">
        <f t="array" ref="AF84">IF($D84="","",IF(AE84=1,1,IF(AH84&lt;&gt;1,$AI$1,IF(SUMPRODUCT(--(G84:AD84&gt;=$G$6:$AD$6)*($G$6:$AD$6&lt;&gt;"")*($G$4:$AD$4=1))=COUNTIF($G$4:$AD$4,1),1,0))))</f>
        <v/>
      </c>
      <c r="AG84" s="24"/>
      <c r="AH84" s="1">
        <f t="shared" si="44"/>
        <v>0</v>
      </c>
      <c r="AI84" s="1" t="str">
        <f t="shared" si="45"/>
        <v/>
      </c>
      <c r="AJ84" s="1" t="str">
        <f t="shared" si="45"/>
        <v/>
      </c>
      <c r="AK84" s="1">
        <f t="shared" si="18"/>
        <v>0</v>
      </c>
      <c r="AL84" s="1">
        <f t="shared" si="19"/>
        <v>0</v>
      </c>
      <c r="AM84" s="1">
        <f t="shared" si="20"/>
        <v>0</v>
      </c>
      <c r="AN84" s="1">
        <f t="shared" si="21"/>
        <v>0</v>
      </c>
      <c r="AO84" s="1">
        <f t="shared" si="46"/>
        <v>0</v>
      </c>
      <c r="AP84" s="1">
        <f t="shared" si="47"/>
        <v>0</v>
      </c>
      <c r="AQ84" s="1">
        <f t="shared" si="24"/>
        <v>1</v>
      </c>
      <c r="AR84" s="1">
        <f t="shared" si="25"/>
        <v>1</v>
      </c>
      <c r="AS84" s="1">
        <f t="shared" si="26"/>
        <v>0</v>
      </c>
      <c r="AT84" s="1">
        <f t="shared" si="27"/>
        <v>0</v>
      </c>
      <c r="AU84" s="1">
        <f t="shared" si="28"/>
        <v>0</v>
      </c>
      <c r="AV84" s="1">
        <f t="shared" si="29"/>
        <v>1</v>
      </c>
      <c r="AW84" s="1">
        <f t="shared" si="30"/>
        <v>0</v>
      </c>
      <c r="AX84" s="1">
        <f t="shared" si="31"/>
        <v>0</v>
      </c>
      <c r="AY84" s="1">
        <f t="shared" si="32"/>
        <v>0</v>
      </c>
      <c r="AZ84" s="1">
        <f t="shared" si="33"/>
        <v>0</v>
      </c>
      <c r="BA84" s="1">
        <f t="shared" si="34"/>
        <v>0</v>
      </c>
      <c r="BB84" s="1">
        <f t="shared" si="35"/>
        <v>0</v>
      </c>
      <c r="BC84" s="1">
        <f t="shared" si="36"/>
        <v>0</v>
      </c>
      <c r="BD84" s="1">
        <f t="shared" si="37"/>
        <v>0</v>
      </c>
      <c r="BE84" s="1">
        <f t="shared" si="38"/>
        <v>0</v>
      </c>
      <c r="BF84" s="1">
        <f t="shared" si="38"/>
        <v>0</v>
      </c>
      <c r="BG84" s="1">
        <f t="shared" si="48"/>
        <v>0</v>
      </c>
      <c r="BH84" s="1">
        <f t="shared" si="49"/>
        <v>1</v>
      </c>
      <c r="BI84" s="1">
        <f t="shared" si="50"/>
        <v>1</v>
      </c>
      <c r="BJ84" s="1">
        <f t="shared" si="51"/>
        <v>0</v>
      </c>
      <c r="BM84" s="1" t="str">
        <f t="shared" si="52"/>
        <v/>
      </c>
      <c r="BN84" s="1" t="str">
        <f t="shared" si="52"/>
        <v/>
      </c>
      <c r="BO84" s="1" t="str">
        <f t="shared" si="52"/>
        <v/>
      </c>
      <c r="BP84" s="1" t="str">
        <f t="shared" si="52"/>
        <v/>
      </c>
      <c r="BQ84" s="1" t="str">
        <f t="shared" si="52"/>
        <v/>
      </c>
      <c r="BR84" s="1" t="str">
        <f t="shared" si="52"/>
        <v/>
      </c>
      <c r="BS84" s="1" t="str">
        <f t="shared" si="52"/>
        <v/>
      </c>
      <c r="BT84" s="1" t="str">
        <f t="shared" si="52"/>
        <v/>
      </c>
      <c r="BU84" s="1" t="str">
        <f t="shared" si="52"/>
        <v/>
      </c>
      <c r="BV84" s="1" t="str">
        <f t="shared" si="52"/>
        <v/>
      </c>
    </row>
    <row r="85" spans="2:74" x14ac:dyDescent="0.25">
      <c r="B85" s="23" t="str">
        <f t="shared" si="15"/>
        <v/>
      </c>
      <c r="C85" s="299"/>
      <c r="D85" s="299"/>
      <c r="E85" s="300"/>
      <c r="F85" s="301"/>
      <c r="G85" s="180"/>
      <c r="H85" s="180"/>
      <c r="I85" s="180"/>
      <c r="J85" s="180"/>
      <c r="K85" s="180"/>
      <c r="L85" s="180"/>
      <c r="M85" s="180"/>
      <c r="N85" s="180"/>
      <c r="O85" s="398" t="str">
        <f t="shared" si="16"/>
        <v/>
      </c>
      <c r="P85" s="180"/>
      <c r="Q85" s="180"/>
      <c r="R85" s="180"/>
      <c r="S85" s="180"/>
      <c r="T85" s="180"/>
      <c r="U85" s="180"/>
      <c r="V85" s="25"/>
      <c r="W85" s="25"/>
      <c r="X85" s="180"/>
      <c r="Y85" s="180"/>
      <c r="Z85" s="180"/>
      <c r="AA85" s="180"/>
      <c r="AB85" s="180"/>
      <c r="AC85" s="180"/>
      <c r="AD85" s="180"/>
      <c r="AE85" s="23"/>
      <c r="AF85" s="23" t="str" cm="1">
        <f t="array" ref="AF85">IF($D85="","",IF(AE85=1,1,IF(AH85&lt;&gt;1,$AI$1,IF(SUMPRODUCT(--(G85:AD85&gt;=$G$6:$AD$6)*($G$6:$AD$6&lt;&gt;"")*($G$4:$AD$4=1))=COUNTIF($G$4:$AD$4,1),1,0))))</f>
        <v/>
      </c>
      <c r="AG85" s="24"/>
      <c r="AH85" s="1">
        <f t="shared" si="44"/>
        <v>0</v>
      </c>
      <c r="AI85" s="1" t="str">
        <f t="shared" si="45"/>
        <v/>
      </c>
      <c r="AJ85" s="1" t="str">
        <f t="shared" si="45"/>
        <v/>
      </c>
      <c r="AK85" s="1">
        <f t="shared" si="18"/>
        <v>0</v>
      </c>
      <c r="AL85" s="1">
        <f t="shared" si="19"/>
        <v>0</v>
      </c>
      <c r="AM85" s="1">
        <f t="shared" si="20"/>
        <v>0</v>
      </c>
      <c r="AN85" s="1">
        <f t="shared" si="21"/>
        <v>0</v>
      </c>
      <c r="AO85" s="1">
        <f t="shared" si="46"/>
        <v>0</v>
      </c>
      <c r="AP85" s="1">
        <f t="shared" si="47"/>
        <v>0</v>
      </c>
      <c r="AQ85" s="1">
        <f t="shared" si="24"/>
        <v>1</v>
      </c>
      <c r="AR85" s="1">
        <f t="shared" si="25"/>
        <v>1</v>
      </c>
      <c r="AS85" s="1">
        <f t="shared" si="26"/>
        <v>0</v>
      </c>
      <c r="AT85" s="1">
        <f t="shared" si="27"/>
        <v>0</v>
      </c>
      <c r="AU85" s="1">
        <f t="shared" si="28"/>
        <v>0</v>
      </c>
      <c r="AV85" s="1">
        <f t="shared" si="29"/>
        <v>1</v>
      </c>
      <c r="AW85" s="1">
        <f t="shared" si="30"/>
        <v>0</v>
      </c>
      <c r="AX85" s="1">
        <f t="shared" si="31"/>
        <v>0</v>
      </c>
      <c r="AY85" s="1">
        <f t="shared" si="32"/>
        <v>0</v>
      </c>
      <c r="AZ85" s="1">
        <f t="shared" si="33"/>
        <v>0</v>
      </c>
      <c r="BA85" s="1">
        <f t="shared" si="34"/>
        <v>0</v>
      </c>
      <c r="BB85" s="1">
        <f t="shared" si="35"/>
        <v>0</v>
      </c>
      <c r="BC85" s="1">
        <f t="shared" si="36"/>
        <v>0</v>
      </c>
      <c r="BD85" s="1">
        <f t="shared" si="37"/>
        <v>0</v>
      </c>
      <c r="BE85" s="1">
        <f t="shared" si="38"/>
        <v>0</v>
      </c>
      <c r="BF85" s="1">
        <f t="shared" si="38"/>
        <v>0</v>
      </c>
      <c r="BG85" s="1">
        <f t="shared" si="48"/>
        <v>0</v>
      </c>
      <c r="BH85" s="1">
        <f t="shared" si="49"/>
        <v>1</v>
      </c>
      <c r="BI85" s="1">
        <f t="shared" si="50"/>
        <v>1</v>
      </c>
      <c r="BJ85" s="1">
        <f t="shared" si="51"/>
        <v>0</v>
      </c>
      <c r="BM85" s="1" t="str">
        <f t="shared" si="52"/>
        <v/>
      </c>
      <c r="BN85" s="1" t="str">
        <f t="shared" si="52"/>
        <v/>
      </c>
      <c r="BO85" s="1" t="str">
        <f t="shared" si="52"/>
        <v/>
      </c>
      <c r="BP85" s="1" t="str">
        <f t="shared" si="52"/>
        <v/>
      </c>
      <c r="BQ85" s="1" t="str">
        <f t="shared" si="52"/>
        <v/>
      </c>
      <c r="BR85" s="1" t="str">
        <f t="shared" si="52"/>
        <v/>
      </c>
      <c r="BS85" s="1" t="str">
        <f t="shared" si="52"/>
        <v/>
      </c>
      <c r="BT85" s="1" t="str">
        <f t="shared" si="52"/>
        <v/>
      </c>
      <c r="BU85" s="1" t="str">
        <f t="shared" si="52"/>
        <v/>
      </c>
      <c r="BV85" s="1" t="str">
        <f t="shared" si="52"/>
        <v/>
      </c>
    </row>
    <row r="86" spans="2:74" x14ac:dyDescent="0.25">
      <c r="B86" s="23" t="str">
        <f t="shared" si="15"/>
        <v/>
      </c>
      <c r="C86" s="299"/>
      <c r="D86" s="299"/>
      <c r="E86" s="300"/>
      <c r="F86" s="301"/>
      <c r="G86" s="180"/>
      <c r="H86" s="180"/>
      <c r="I86" s="180"/>
      <c r="J86" s="180"/>
      <c r="K86" s="180"/>
      <c r="L86" s="180"/>
      <c r="M86" s="180"/>
      <c r="N86" s="180"/>
      <c r="O86" s="398" t="str">
        <f t="shared" si="16"/>
        <v/>
      </c>
      <c r="P86" s="180"/>
      <c r="Q86" s="180"/>
      <c r="R86" s="180"/>
      <c r="S86" s="180"/>
      <c r="T86" s="180"/>
      <c r="U86" s="180"/>
      <c r="V86" s="25"/>
      <c r="W86" s="25"/>
      <c r="X86" s="180"/>
      <c r="Y86" s="180"/>
      <c r="Z86" s="180"/>
      <c r="AA86" s="180"/>
      <c r="AB86" s="180"/>
      <c r="AC86" s="180"/>
      <c r="AD86" s="180"/>
      <c r="AE86" s="23"/>
      <c r="AF86" s="23" t="str" cm="1">
        <f t="array" ref="AF86">IF($D86="","",IF(AE86=1,1,IF(AH86&lt;&gt;1,$AI$1,IF(SUMPRODUCT(--(G86:AD86&gt;=$G$6:$AD$6)*($G$6:$AD$6&lt;&gt;"")*($G$4:$AD$4=1))=COUNTIF($G$4:$AD$4,1),1,0))))</f>
        <v/>
      </c>
      <c r="AG86" s="24"/>
      <c r="AH86" s="1">
        <f t="shared" si="44"/>
        <v>0</v>
      </c>
      <c r="AI86" s="1" t="str">
        <f t="shared" si="45"/>
        <v/>
      </c>
      <c r="AJ86" s="1" t="str">
        <f t="shared" si="45"/>
        <v/>
      </c>
      <c r="AK86" s="1">
        <f t="shared" si="18"/>
        <v>0</v>
      </c>
      <c r="AL86" s="1">
        <f t="shared" si="19"/>
        <v>0</v>
      </c>
      <c r="AM86" s="1">
        <f t="shared" si="20"/>
        <v>0</v>
      </c>
      <c r="AN86" s="1">
        <f t="shared" si="21"/>
        <v>0</v>
      </c>
      <c r="AO86" s="1">
        <f t="shared" si="46"/>
        <v>0</v>
      </c>
      <c r="AP86" s="1">
        <f t="shared" si="47"/>
        <v>0</v>
      </c>
      <c r="AQ86" s="1">
        <f t="shared" si="24"/>
        <v>1</v>
      </c>
      <c r="AR86" s="1">
        <f t="shared" si="25"/>
        <v>1</v>
      </c>
      <c r="AS86" s="1">
        <f t="shared" si="26"/>
        <v>0</v>
      </c>
      <c r="AT86" s="1">
        <f t="shared" si="27"/>
        <v>0</v>
      </c>
      <c r="AU86" s="1">
        <f t="shared" si="28"/>
        <v>0</v>
      </c>
      <c r="AV86" s="1">
        <f t="shared" si="29"/>
        <v>1</v>
      </c>
      <c r="AW86" s="1">
        <f t="shared" si="30"/>
        <v>0</v>
      </c>
      <c r="AX86" s="1">
        <f t="shared" si="31"/>
        <v>0</v>
      </c>
      <c r="AY86" s="1">
        <f t="shared" si="32"/>
        <v>0</v>
      </c>
      <c r="AZ86" s="1">
        <f t="shared" si="33"/>
        <v>0</v>
      </c>
      <c r="BA86" s="1">
        <f t="shared" si="34"/>
        <v>0</v>
      </c>
      <c r="BB86" s="1">
        <f t="shared" si="35"/>
        <v>0</v>
      </c>
      <c r="BC86" s="1">
        <f t="shared" si="36"/>
        <v>0</v>
      </c>
      <c r="BD86" s="1">
        <f t="shared" si="37"/>
        <v>0</v>
      </c>
      <c r="BE86" s="1">
        <f t="shared" si="38"/>
        <v>0</v>
      </c>
      <c r="BF86" s="1">
        <f t="shared" si="38"/>
        <v>0</v>
      </c>
      <c r="BG86" s="1">
        <f t="shared" si="48"/>
        <v>0</v>
      </c>
      <c r="BH86" s="1">
        <f t="shared" si="49"/>
        <v>1</v>
      </c>
      <c r="BI86" s="1">
        <f t="shared" si="50"/>
        <v>1</v>
      </c>
      <c r="BJ86" s="1">
        <f t="shared" si="51"/>
        <v>0</v>
      </c>
      <c r="BM86" s="1" t="str">
        <f t="shared" si="52"/>
        <v/>
      </c>
      <c r="BN86" s="1" t="str">
        <f t="shared" si="52"/>
        <v/>
      </c>
      <c r="BO86" s="1" t="str">
        <f t="shared" si="52"/>
        <v/>
      </c>
      <c r="BP86" s="1" t="str">
        <f t="shared" si="52"/>
        <v/>
      </c>
      <c r="BQ86" s="1" t="str">
        <f t="shared" si="52"/>
        <v/>
      </c>
      <c r="BR86" s="1" t="str">
        <f t="shared" si="52"/>
        <v/>
      </c>
      <c r="BS86" s="1" t="str">
        <f t="shared" si="52"/>
        <v/>
      </c>
      <c r="BT86" s="1" t="str">
        <f t="shared" si="52"/>
        <v/>
      </c>
      <c r="BU86" s="1" t="str">
        <f t="shared" si="52"/>
        <v/>
      </c>
      <c r="BV86" s="1" t="str">
        <f t="shared" si="52"/>
        <v/>
      </c>
    </row>
    <row r="87" spans="2:74" x14ac:dyDescent="0.25">
      <c r="B87" s="23" t="str">
        <f t="shared" si="15"/>
        <v/>
      </c>
      <c r="C87" s="299"/>
      <c r="D87" s="299"/>
      <c r="E87" s="300"/>
      <c r="F87" s="301"/>
      <c r="G87" s="180"/>
      <c r="H87" s="180"/>
      <c r="I87" s="180"/>
      <c r="J87" s="180"/>
      <c r="K87" s="180"/>
      <c r="L87" s="180"/>
      <c r="M87" s="180"/>
      <c r="N87" s="180"/>
      <c r="O87" s="398" t="str">
        <f t="shared" si="16"/>
        <v/>
      </c>
      <c r="P87" s="180"/>
      <c r="Q87" s="180"/>
      <c r="R87" s="180"/>
      <c r="S87" s="180"/>
      <c r="T87" s="180"/>
      <c r="U87" s="180"/>
      <c r="V87" s="25"/>
      <c r="W87" s="25"/>
      <c r="X87" s="180"/>
      <c r="Y87" s="180"/>
      <c r="Z87" s="180"/>
      <c r="AA87" s="180"/>
      <c r="AB87" s="180"/>
      <c r="AC87" s="180"/>
      <c r="AD87" s="180"/>
      <c r="AE87" s="23"/>
      <c r="AF87" s="23" t="str" cm="1">
        <f t="array" ref="AF87">IF($D87="","",IF(AE87=1,1,IF(AH87&lt;&gt;1,$AI$1,IF(SUMPRODUCT(--(G87:AD87&gt;=$G$6:$AD$6)*($G$6:$AD$6&lt;&gt;"")*($G$4:$AD$4=1))=COUNTIF($G$4:$AD$4,1),1,0))))</f>
        <v/>
      </c>
      <c r="AG87" s="24"/>
      <c r="AH87" s="1">
        <f t="shared" si="44"/>
        <v>0</v>
      </c>
      <c r="AI87" s="1" t="str">
        <f t="shared" si="45"/>
        <v/>
      </c>
      <c r="AJ87" s="1" t="str">
        <f t="shared" si="45"/>
        <v/>
      </c>
      <c r="AK87" s="1">
        <f t="shared" si="18"/>
        <v>0</v>
      </c>
      <c r="AL87" s="1">
        <f t="shared" si="19"/>
        <v>0</v>
      </c>
      <c r="AM87" s="1">
        <f t="shared" si="20"/>
        <v>0</v>
      </c>
      <c r="AN87" s="1">
        <f t="shared" si="21"/>
        <v>0</v>
      </c>
      <c r="AO87" s="1">
        <f t="shared" si="46"/>
        <v>0</v>
      </c>
      <c r="AP87" s="1">
        <f t="shared" si="47"/>
        <v>0</v>
      </c>
      <c r="AQ87" s="1">
        <f t="shared" si="24"/>
        <v>1</v>
      </c>
      <c r="AR87" s="1">
        <f t="shared" si="25"/>
        <v>1</v>
      </c>
      <c r="AS87" s="1">
        <f t="shared" si="26"/>
        <v>0</v>
      </c>
      <c r="AT87" s="1">
        <f t="shared" si="27"/>
        <v>0</v>
      </c>
      <c r="AU87" s="1">
        <f t="shared" si="28"/>
        <v>0</v>
      </c>
      <c r="AV87" s="1">
        <f t="shared" si="29"/>
        <v>1</v>
      </c>
      <c r="AW87" s="1">
        <f t="shared" si="30"/>
        <v>0</v>
      </c>
      <c r="AX87" s="1">
        <f t="shared" si="31"/>
        <v>0</v>
      </c>
      <c r="AY87" s="1">
        <f t="shared" si="32"/>
        <v>0</v>
      </c>
      <c r="AZ87" s="1">
        <f t="shared" si="33"/>
        <v>0</v>
      </c>
      <c r="BA87" s="1">
        <f t="shared" si="34"/>
        <v>0</v>
      </c>
      <c r="BB87" s="1">
        <f t="shared" si="35"/>
        <v>0</v>
      </c>
      <c r="BC87" s="1">
        <f t="shared" si="36"/>
        <v>0</v>
      </c>
      <c r="BD87" s="1">
        <f t="shared" si="37"/>
        <v>0</v>
      </c>
      <c r="BE87" s="1">
        <f t="shared" si="38"/>
        <v>0</v>
      </c>
      <c r="BF87" s="1">
        <f t="shared" si="38"/>
        <v>0</v>
      </c>
      <c r="BG87" s="1">
        <f t="shared" si="48"/>
        <v>0</v>
      </c>
      <c r="BH87" s="1">
        <f t="shared" si="49"/>
        <v>1</v>
      </c>
      <c r="BI87" s="1">
        <f t="shared" si="50"/>
        <v>1</v>
      </c>
      <c r="BJ87" s="1">
        <f t="shared" si="51"/>
        <v>0</v>
      </c>
      <c r="BM87" s="1" t="str">
        <f t="shared" si="52"/>
        <v/>
      </c>
      <c r="BN87" s="1" t="str">
        <f t="shared" si="52"/>
        <v/>
      </c>
      <c r="BO87" s="1" t="str">
        <f t="shared" si="52"/>
        <v/>
      </c>
      <c r="BP87" s="1" t="str">
        <f t="shared" si="52"/>
        <v/>
      </c>
      <c r="BQ87" s="1" t="str">
        <f t="shared" si="52"/>
        <v/>
      </c>
      <c r="BR87" s="1" t="str">
        <f t="shared" si="52"/>
        <v/>
      </c>
      <c r="BS87" s="1" t="str">
        <f t="shared" si="52"/>
        <v/>
      </c>
      <c r="BT87" s="1" t="str">
        <f t="shared" si="52"/>
        <v/>
      </c>
      <c r="BU87" s="1" t="str">
        <f t="shared" si="52"/>
        <v/>
      </c>
      <c r="BV87" s="1" t="str">
        <f t="shared" si="52"/>
        <v/>
      </c>
    </row>
    <row r="88" spans="2:74" x14ac:dyDescent="0.25">
      <c r="B88" s="23" t="str">
        <f t="shared" si="15"/>
        <v/>
      </c>
      <c r="C88" s="299"/>
      <c r="D88" s="299"/>
      <c r="E88" s="300"/>
      <c r="F88" s="301"/>
      <c r="G88" s="180"/>
      <c r="H88" s="180"/>
      <c r="I88" s="180"/>
      <c r="J88" s="180"/>
      <c r="K88" s="180"/>
      <c r="L88" s="180"/>
      <c r="M88" s="180"/>
      <c r="N88" s="180"/>
      <c r="O88" s="398" t="str">
        <f t="shared" si="16"/>
        <v/>
      </c>
      <c r="P88" s="180"/>
      <c r="Q88" s="180"/>
      <c r="R88" s="180"/>
      <c r="S88" s="180"/>
      <c r="T88" s="180"/>
      <c r="U88" s="180"/>
      <c r="V88" s="25"/>
      <c r="W88" s="25"/>
      <c r="X88" s="180"/>
      <c r="Y88" s="180"/>
      <c r="Z88" s="180"/>
      <c r="AA88" s="180"/>
      <c r="AB88" s="180"/>
      <c r="AC88" s="180"/>
      <c r="AD88" s="180"/>
      <c r="AE88" s="23"/>
      <c r="AF88" s="23" t="str" cm="1">
        <f t="array" ref="AF88">IF($D88="","",IF(AE88=1,1,IF(AH88&lt;&gt;1,$AI$1,IF(SUMPRODUCT(--(G88:AD88&gt;=$G$6:$AD$6)*($G$6:$AD$6&lt;&gt;"")*($G$4:$AD$4=1))=COUNTIF($G$4:$AD$4,1),1,0))))</f>
        <v/>
      </c>
      <c r="AG88" s="24"/>
      <c r="AH88" s="1">
        <f t="shared" si="44"/>
        <v>0</v>
      </c>
      <c r="AI88" s="1" t="str">
        <f t="shared" si="45"/>
        <v/>
      </c>
      <c r="AJ88" s="1" t="str">
        <f t="shared" si="45"/>
        <v/>
      </c>
      <c r="AK88" s="1">
        <f t="shared" si="18"/>
        <v>0</v>
      </c>
      <c r="AL88" s="1">
        <f t="shared" si="19"/>
        <v>0</v>
      </c>
      <c r="AM88" s="1">
        <f t="shared" si="20"/>
        <v>0</v>
      </c>
      <c r="AN88" s="1">
        <f t="shared" si="21"/>
        <v>0</v>
      </c>
      <c r="AO88" s="1">
        <f t="shared" si="46"/>
        <v>0</v>
      </c>
      <c r="AP88" s="1">
        <f t="shared" si="47"/>
        <v>0</v>
      </c>
      <c r="AQ88" s="1">
        <f t="shared" si="24"/>
        <v>1</v>
      </c>
      <c r="AR88" s="1">
        <f t="shared" si="25"/>
        <v>1</v>
      </c>
      <c r="AS88" s="1">
        <f t="shared" si="26"/>
        <v>0</v>
      </c>
      <c r="AT88" s="1">
        <f t="shared" si="27"/>
        <v>0</v>
      </c>
      <c r="AU88" s="1">
        <f t="shared" si="28"/>
        <v>0</v>
      </c>
      <c r="AV88" s="1">
        <f t="shared" si="29"/>
        <v>1</v>
      </c>
      <c r="AW88" s="1">
        <f t="shared" si="30"/>
        <v>0</v>
      </c>
      <c r="AX88" s="1">
        <f t="shared" si="31"/>
        <v>0</v>
      </c>
      <c r="AY88" s="1">
        <f t="shared" si="32"/>
        <v>0</v>
      </c>
      <c r="AZ88" s="1">
        <f t="shared" si="33"/>
        <v>0</v>
      </c>
      <c r="BA88" s="1">
        <f t="shared" si="34"/>
        <v>0</v>
      </c>
      <c r="BB88" s="1">
        <f t="shared" si="35"/>
        <v>0</v>
      </c>
      <c r="BC88" s="1">
        <f t="shared" si="36"/>
        <v>0</v>
      </c>
      <c r="BD88" s="1">
        <f t="shared" si="37"/>
        <v>0</v>
      </c>
      <c r="BE88" s="1">
        <f t="shared" si="38"/>
        <v>0</v>
      </c>
      <c r="BF88" s="1">
        <f t="shared" si="38"/>
        <v>0</v>
      </c>
      <c r="BG88" s="1">
        <f t="shared" si="48"/>
        <v>0</v>
      </c>
      <c r="BH88" s="1">
        <f t="shared" si="49"/>
        <v>1</v>
      </c>
      <c r="BI88" s="1">
        <f t="shared" si="50"/>
        <v>1</v>
      </c>
      <c r="BJ88" s="1">
        <f t="shared" si="51"/>
        <v>0</v>
      </c>
      <c r="BM88" s="1" t="str">
        <f t="shared" si="52"/>
        <v/>
      </c>
      <c r="BN88" s="1" t="str">
        <f t="shared" si="52"/>
        <v/>
      </c>
      <c r="BO88" s="1" t="str">
        <f t="shared" si="52"/>
        <v/>
      </c>
      <c r="BP88" s="1" t="str">
        <f t="shared" si="52"/>
        <v/>
      </c>
      <c r="BQ88" s="1" t="str">
        <f t="shared" si="52"/>
        <v/>
      </c>
      <c r="BR88" s="1" t="str">
        <f t="shared" si="52"/>
        <v/>
      </c>
      <c r="BS88" s="1" t="str">
        <f t="shared" si="52"/>
        <v/>
      </c>
      <c r="BT88" s="1" t="str">
        <f t="shared" si="52"/>
        <v/>
      </c>
      <c r="BU88" s="1" t="str">
        <f t="shared" si="52"/>
        <v/>
      </c>
      <c r="BV88" s="1" t="str">
        <f t="shared" si="52"/>
        <v/>
      </c>
    </row>
    <row r="89" spans="2:74" x14ac:dyDescent="0.25">
      <c r="B89" s="23" t="str">
        <f t="shared" si="15"/>
        <v/>
      </c>
      <c r="C89" s="299"/>
      <c r="D89" s="299"/>
      <c r="E89" s="300"/>
      <c r="F89" s="301"/>
      <c r="G89" s="180"/>
      <c r="H89" s="180"/>
      <c r="I89" s="180"/>
      <c r="J89" s="180"/>
      <c r="K89" s="180"/>
      <c r="L89" s="180"/>
      <c r="M89" s="180"/>
      <c r="N89" s="180"/>
      <c r="O89" s="398" t="str">
        <f t="shared" si="16"/>
        <v/>
      </c>
      <c r="P89" s="180"/>
      <c r="Q89" s="180"/>
      <c r="R89" s="180"/>
      <c r="S89" s="180"/>
      <c r="T89" s="180"/>
      <c r="U89" s="180"/>
      <c r="V89" s="25"/>
      <c r="W89" s="25"/>
      <c r="X89" s="180"/>
      <c r="Y89" s="180"/>
      <c r="Z89" s="180"/>
      <c r="AA89" s="180"/>
      <c r="AB89" s="180"/>
      <c r="AC89" s="180"/>
      <c r="AD89" s="180"/>
      <c r="AE89" s="23"/>
      <c r="AF89" s="23" t="str" cm="1">
        <f t="array" ref="AF89">IF($D89="","",IF(AE89=1,1,IF(AH89&lt;&gt;1,$AI$1,IF(SUMPRODUCT(--(G89:AD89&gt;=$G$6:$AD$6)*($G$6:$AD$6&lt;&gt;"")*($G$4:$AD$4=1))=COUNTIF($G$4:$AD$4,1),1,0))))</f>
        <v/>
      </c>
      <c r="AG89" s="24"/>
      <c r="AH89" s="1">
        <f t="shared" si="44"/>
        <v>0</v>
      </c>
      <c r="AI89" s="1" t="str">
        <f t="shared" si="45"/>
        <v/>
      </c>
      <c r="AJ89" s="1" t="str">
        <f t="shared" si="45"/>
        <v/>
      </c>
      <c r="AK89" s="1">
        <f t="shared" si="18"/>
        <v>0</v>
      </c>
      <c r="AL89" s="1">
        <f t="shared" si="19"/>
        <v>0</v>
      </c>
      <c r="AM89" s="1">
        <f t="shared" si="20"/>
        <v>0</v>
      </c>
      <c r="AN89" s="1">
        <f t="shared" si="21"/>
        <v>0</v>
      </c>
      <c r="AO89" s="1">
        <f t="shared" si="46"/>
        <v>0</v>
      </c>
      <c r="AP89" s="1">
        <f t="shared" si="47"/>
        <v>0</v>
      </c>
      <c r="AQ89" s="1">
        <f t="shared" si="24"/>
        <v>1</v>
      </c>
      <c r="AR89" s="1">
        <f t="shared" si="25"/>
        <v>1</v>
      </c>
      <c r="AS89" s="1">
        <f t="shared" si="26"/>
        <v>0</v>
      </c>
      <c r="AT89" s="1">
        <f t="shared" si="27"/>
        <v>0</v>
      </c>
      <c r="AU89" s="1">
        <f t="shared" si="28"/>
        <v>0</v>
      </c>
      <c r="AV89" s="1">
        <f t="shared" si="29"/>
        <v>1</v>
      </c>
      <c r="AW89" s="1">
        <f t="shared" si="30"/>
        <v>0</v>
      </c>
      <c r="AX89" s="1">
        <f t="shared" si="31"/>
        <v>0</v>
      </c>
      <c r="AY89" s="1">
        <f t="shared" si="32"/>
        <v>0</v>
      </c>
      <c r="AZ89" s="1">
        <f t="shared" si="33"/>
        <v>0</v>
      </c>
      <c r="BA89" s="1">
        <f t="shared" si="34"/>
        <v>0</v>
      </c>
      <c r="BB89" s="1">
        <f t="shared" si="35"/>
        <v>0</v>
      </c>
      <c r="BC89" s="1">
        <f t="shared" si="36"/>
        <v>0</v>
      </c>
      <c r="BD89" s="1">
        <f t="shared" si="37"/>
        <v>0</v>
      </c>
      <c r="BE89" s="1">
        <f t="shared" si="38"/>
        <v>0</v>
      </c>
      <c r="BF89" s="1">
        <f t="shared" si="38"/>
        <v>0</v>
      </c>
      <c r="BG89" s="1">
        <f t="shared" si="48"/>
        <v>0</v>
      </c>
      <c r="BH89" s="1">
        <f t="shared" si="49"/>
        <v>1</v>
      </c>
      <c r="BI89" s="1">
        <f t="shared" si="50"/>
        <v>1</v>
      </c>
      <c r="BJ89" s="1">
        <f t="shared" si="51"/>
        <v>0</v>
      </c>
      <c r="BM89" s="1" t="str">
        <f t="shared" si="52"/>
        <v/>
      </c>
      <c r="BN89" s="1" t="str">
        <f t="shared" si="52"/>
        <v/>
      </c>
      <c r="BO89" s="1" t="str">
        <f t="shared" si="52"/>
        <v/>
      </c>
      <c r="BP89" s="1" t="str">
        <f t="shared" si="52"/>
        <v/>
      </c>
      <c r="BQ89" s="1" t="str">
        <f t="shared" si="52"/>
        <v/>
      </c>
      <c r="BR89" s="1" t="str">
        <f t="shared" ref="BN89:BV117" si="53">IF($F89="","",BR$30)</f>
        <v/>
      </c>
      <c r="BS89" s="1" t="str">
        <f t="shared" si="53"/>
        <v/>
      </c>
      <c r="BT89" s="1" t="str">
        <f t="shared" si="53"/>
        <v/>
      </c>
      <c r="BU89" s="1" t="str">
        <f t="shared" si="53"/>
        <v/>
      </c>
      <c r="BV89" s="1" t="str">
        <f t="shared" si="53"/>
        <v/>
      </c>
    </row>
    <row r="90" spans="2:74" x14ac:dyDescent="0.25">
      <c r="B90" s="23" t="str">
        <f t="shared" si="15"/>
        <v/>
      </c>
      <c r="C90" s="299"/>
      <c r="D90" s="299"/>
      <c r="E90" s="300"/>
      <c r="F90" s="301"/>
      <c r="G90" s="180"/>
      <c r="H90" s="180"/>
      <c r="I90" s="180"/>
      <c r="J90" s="180"/>
      <c r="K90" s="180"/>
      <c r="L90" s="180"/>
      <c r="M90" s="180"/>
      <c r="N90" s="180"/>
      <c r="O90" s="398" t="str">
        <f t="shared" si="16"/>
        <v/>
      </c>
      <c r="P90" s="180"/>
      <c r="Q90" s="180"/>
      <c r="R90" s="180"/>
      <c r="S90" s="180"/>
      <c r="T90" s="180"/>
      <c r="U90" s="180"/>
      <c r="V90" s="25"/>
      <c r="W90" s="25"/>
      <c r="X90" s="180"/>
      <c r="Y90" s="180"/>
      <c r="Z90" s="180"/>
      <c r="AA90" s="180"/>
      <c r="AB90" s="180"/>
      <c r="AC90" s="180"/>
      <c r="AD90" s="180"/>
      <c r="AE90" s="23"/>
      <c r="AF90" s="23" t="str" cm="1">
        <f t="array" ref="AF90">IF($D90="","",IF(AE90=1,1,IF(AH90&lt;&gt;1,$AI$1,IF(SUMPRODUCT(--(G90:AD90&gt;=$G$6:$AD$6)*($G$6:$AD$6&lt;&gt;"")*($G$4:$AD$4=1))=COUNTIF($G$4:$AD$4,1),1,0))))</f>
        <v/>
      </c>
      <c r="AG90" s="24"/>
      <c r="AH90" s="1">
        <f t="shared" si="44"/>
        <v>0</v>
      </c>
      <c r="AI90" s="1" t="str">
        <f t="shared" si="45"/>
        <v/>
      </c>
      <c r="AJ90" s="1" t="str">
        <f t="shared" si="45"/>
        <v/>
      </c>
      <c r="AK90" s="1">
        <f t="shared" si="18"/>
        <v>0</v>
      </c>
      <c r="AL90" s="1">
        <f t="shared" si="19"/>
        <v>0</v>
      </c>
      <c r="AM90" s="1">
        <f t="shared" si="20"/>
        <v>0</v>
      </c>
      <c r="AN90" s="1">
        <f t="shared" si="21"/>
        <v>0</v>
      </c>
      <c r="AO90" s="1">
        <f t="shared" si="46"/>
        <v>0</v>
      </c>
      <c r="AP90" s="1">
        <f t="shared" si="47"/>
        <v>0</v>
      </c>
      <c r="AQ90" s="1">
        <f t="shared" si="24"/>
        <v>1</v>
      </c>
      <c r="AR90" s="1">
        <f t="shared" si="25"/>
        <v>1</v>
      </c>
      <c r="AS90" s="1">
        <f t="shared" si="26"/>
        <v>0</v>
      </c>
      <c r="AT90" s="1">
        <f t="shared" si="27"/>
        <v>0</v>
      </c>
      <c r="AU90" s="1">
        <f t="shared" si="28"/>
        <v>0</v>
      </c>
      <c r="AV90" s="1">
        <f t="shared" si="29"/>
        <v>1</v>
      </c>
      <c r="AW90" s="1">
        <f t="shared" si="30"/>
        <v>0</v>
      </c>
      <c r="AX90" s="1">
        <f t="shared" si="31"/>
        <v>0</v>
      </c>
      <c r="AY90" s="1">
        <f t="shared" si="32"/>
        <v>0</v>
      </c>
      <c r="AZ90" s="1">
        <f t="shared" si="33"/>
        <v>0</v>
      </c>
      <c r="BA90" s="1">
        <f t="shared" si="34"/>
        <v>0</v>
      </c>
      <c r="BB90" s="1">
        <f t="shared" si="35"/>
        <v>0</v>
      </c>
      <c r="BC90" s="1">
        <f t="shared" si="36"/>
        <v>0</v>
      </c>
      <c r="BD90" s="1">
        <f t="shared" si="37"/>
        <v>0</v>
      </c>
      <c r="BE90" s="1">
        <f t="shared" si="38"/>
        <v>0</v>
      </c>
      <c r="BF90" s="1">
        <f t="shared" si="38"/>
        <v>0</v>
      </c>
      <c r="BG90" s="1">
        <f t="shared" si="48"/>
        <v>0</v>
      </c>
      <c r="BH90" s="1">
        <f t="shared" si="49"/>
        <v>1</v>
      </c>
      <c r="BI90" s="1">
        <f t="shared" si="50"/>
        <v>1</v>
      </c>
      <c r="BJ90" s="1">
        <f t="shared" si="51"/>
        <v>0</v>
      </c>
      <c r="BM90" s="1" t="str">
        <f t="shared" ref="BM90:BM130" si="54">IF($F90="","",BM$30)</f>
        <v/>
      </c>
      <c r="BN90" s="1" t="str">
        <f t="shared" si="53"/>
        <v/>
      </c>
      <c r="BO90" s="1" t="str">
        <f t="shared" si="53"/>
        <v/>
      </c>
      <c r="BP90" s="1" t="str">
        <f t="shared" si="53"/>
        <v/>
      </c>
      <c r="BQ90" s="1" t="str">
        <f t="shared" si="53"/>
        <v/>
      </c>
      <c r="BR90" s="1" t="str">
        <f t="shared" si="53"/>
        <v/>
      </c>
      <c r="BS90" s="1" t="str">
        <f t="shared" si="53"/>
        <v/>
      </c>
      <c r="BT90" s="1" t="str">
        <f t="shared" si="53"/>
        <v/>
      </c>
      <c r="BU90" s="1" t="str">
        <f t="shared" si="53"/>
        <v/>
      </c>
      <c r="BV90" s="1" t="str">
        <f t="shared" si="53"/>
        <v/>
      </c>
    </row>
    <row r="91" spans="2:74" x14ac:dyDescent="0.25">
      <c r="B91" s="23" t="str">
        <f t="shared" si="15"/>
        <v/>
      </c>
      <c r="C91" s="299"/>
      <c r="D91" s="299"/>
      <c r="E91" s="300"/>
      <c r="F91" s="301"/>
      <c r="G91" s="180"/>
      <c r="H91" s="180"/>
      <c r="I91" s="180"/>
      <c r="J91" s="180"/>
      <c r="K91" s="180"/>
      <c r="L91" s="180"/>
      <c r="M91" s="180"/>
      <c r="N91" s="180"/>
      <c r="O91" s="398" t="str">
        <f t="shared" si="16"/>
        <v/>
      </c>
      <c r="P91" s="180"/>
      <c r="Q91" s="180"/>
      <c r="R91" s="180"/>
      <c r="S91" s="180"/>
      <c r="T91" s="180"/>
      <c r="U91" s="180"/>
      <c r="V91" s="25"/>
      <c r="W91" s="25"/>
      <c r="X91" s="180"/>
      <c r="Y91" s="180"/>
      <c r="Z91" s="180"/>
      <c r="AA91" s="180"/>
      <c r="AB91" s="180"/>
      <c r="AC91" s="180"/>
      <c r="AD91" s="180"/>
      <c r="AE91" s="23"/>
      <c r="AF91" s="23" t="str" cm="1">
        <f t="array" ref="AF91">IF($D91="","",IF(AE91=1,1,IF(AH91&lt;&gt;1,$AI$1,IF(SUMPRODUCT(--(G91:AD91&gt;=$G$6:$AD$6)*($G$6:$AD$6&lt;&gt;"")*($G$4:$AD$4=1))=COUNTIF($G$4:$AD$4,1),1,0))))</f>
        <v/>
      </c>
      <c r="AG91" s="24"/>
      <c r="AH91" s="1">
        <f t="shared" si="44"/>
        <v>0</v>
      </c>
      <c r="AI91" s="1" t="str">
        <f t="shared" si="45"/>
        <v/>
      </c>
      <c r="AJ91" s="1" t="str">
        <f t="shared" si="45"/>
        <v/>
      </c>
      <c r="AK91" s="1">
        <f t="shared" si="18"/>
        <v>0</v>
      </c>
      <c r="AL91" s="1">
        <f t="shared" si="19"/>
        <v>0</v>
      </c>
      <c r="AM91" s="1">
        <f t="shared" si="20"/>
        <v>0</v>
      </c>
      <c r="AN91" s="1">
        <f t="shared" si="21"/>
        <v>0</v>
      </c>
      <c r="AO91" s="1">
        <f t="shared" si="46"/>
        <v>0</v>
      </c>
      <c r="AP91" s="1">
        <f t="shared" si="47"/>
        <v>0</v>
      </c>
      <c r="AQ91" s="1">
        <f t="shared" si="24"/>
        <v>1</v>
      </c>
      <c r="AR91" s="1">
        <f t="shared" si="25"/>
        <v>1</v>
      </c>
      <c r="AS91" s="1">
        <f t="shared" si="26"/>
        <v>0</v>
      </c>
      <c r="AT91" s="1">
        <f t="shared" si="27"/>
        <v>0</v>
      </c>
      <c r="AU91" s="1">
        <f t="shared" si="28"/>
        <v>0</v>
      </c>
      <c r="AV91" s="1">
        <f t="shared" si="29"/>
        <v>1</v>
      </c>
      <c r="AW91" s="1">
        <f t="shared" si="30"/>
        <v>0</v>
      </c>
      <c r="AX91" s="1">
        <f t="shared" si="31"/>
        <v>0</v>
      </c>
      <c r="AY91" s="1">
        <f t="shared" si="32"/>
        <v>0</v>
      </c>
      <c r="AZ91" s="1">
        <f t="shared" si="33"/>
        <v>0</v>
      </c>
      <c r="BA91" s="1">
        <f t="shared" si="34"/>
        <v>0</v>
      </c>
      <c r="BB91" s="1">
        <f t="shared" si="35"/>
        <v>0</v>
      </c>
      <c r="BC91" s="1">
        <f t="shared" si="36"/>
        <v>0</v>
      </c>
      <c r="BD91" s="1">
        <f t="shared" si="37"/>
        <v>0</v>
      </c>
      <c r="BE91" s="1">
        <f t="shared" si="38"/>
        <v>0</v>
      </c>
      <c r="BF91" s="1">
        <f t="shared" si="38"/>
        <v>0</v>
      </c>
      <c r="BG91" s="1">
        <f t="shared" si="48"/>
        <v>0</v>
      </c>
      <c r="BH91" s="1">
        <f t="shared" si="49"/>
        <v>1</v>
      </c>
      <c r="BI91" s="1">
        <f t="shared" si="50"/>
        <v>1</v>
      </c>
      <c r="BJ91" s="1">
        <f t="shared" si="51"/>
        <v>0</v>
      </c>
      <c r="BM91" s="1" t="str">
        <f t="shared" si="54"/>
        <v/>
      </c>
      <c r="BN91" s="1" t="str">
        <f t="shared" si="53"/>
        <v/>
      </c>
      <c r="BO91" s="1" t="str">
        <f t="shared" si="53"/>
        <v/>
      </c>
      <c r="BP91" s="1" t="str">
        <f t="shared" si="53"/>
        <v/>
      </c>
      <c r="BQ91" s="1" t="str">
        <f t="shared" si="53"/>
        <v/>
      </c>
      <c r="BR91" s="1" t="str">
        <f t="shared" si="53"/>
        <v/>
      </c>
      <c r="BS91" s="1" t="str">
        <f t="shared" si="53"/>
        <v/>
      </c>
      <c r="BT91" s="1" t="str">
        <f t="shared" si="53"/>
        <v/>
      </c>
      <c r="BU91" s="1" t="str">
        <f t="shared" si="53"/>
        <v/>
      </c>
      <c r="BV91" s="1" t="str">
        <f t="shared" si="53"/>
        <v/>
      </c>
    </row>
    <row r="92" spans="2:74" x14ac:dyDescent="0.25">
      <c r="B92" s="23" t="str">
        <f t="shared" si="15"/>
        <v/>
      </c>
      <c r="C92" s="299"/>
      <c r="D92" s="299"/>
      <c r="E92" s="300"/>
      <c r="F92" s="301"/>
      <c r="G92" s="180"/>
      <c r="H92" s="180"/>
      <c r="I92" s="180"/>
      <c r="J92" s="180"/>
      <c r="K92" s="180"/>
      <c r="L92" s="180"/>
      <c r="M92" s="180"/>
      <c r="N92" s="180"/>
      <c r="O92" s="398" t="str">
        <f t="shared" si="16"/>
        <v/>
      </c>
      <c r="P92" s="180"/>
      <c r="Q92" s="180"/>
      <c r="R92" s="180"/>
      <c r="S92" s="180"/>
      <c r="T92" s="180"/>
      <c r="U92" s="180"/>
      <c r="V92" s="25"/>
      <c r="W92" s="25"/>
      <c r="X92" s="180"/>
      <c r="Y92" s="180"/>
      <c r="Z92" s="180"/>
      <c r="AA92" s="180"/>
      <c r="AB92" s="180"/>
      <c r="AC92" s="180"/>
      <c r="AD92" s="180"/>
      <c r="AE92" s="23"/>
      <c r="AF92" s="23" t="str" cm="1">
        <f t="array" ref="AF92">IF($D92="","",IF(AE92=1,1,IF(AH92&lt;&gt;1,$AI$1,IF(SUMPRODUCT(--(G92:AD92&gt;=$G$6:$AD$6)*($G$6:$AD$6&lt;&gt;"")*($G$4:$AD$4=1))=COUNTIF($G$4:$AD$4,1),1,0))))</f>
        <v/>
      </c>
      <c r="AG92" s="24"/>
      <c r="AH92" s="1">
        <f t="shared" si="44"/>
        <v>0</v>
      </c>
      <c r="AI92" s="1" t="str">
        <f t="shared" ref="AI92:AJ130" si="55">IF($F92="","",AI$30)</f>
        <v/>
      </c>
      <c r="AJ92" s="1" t="str">
        <f t="shared" si="55"/>
        <v/>
      </c>
      <c r="AK92" s="1">
        <f t="shared" si="18"/>
        <v>0</v>
      </c>
      <c r="AL92" s="1">
        <f t="shared" si="19"/>
        <v>0</v>
      </c>
      <c r="AM92" s="1">
        <f t="shared" si="20"/>
        <v>0</v>
      </c>
      <c r="AN92" s="1">
        <f t="shared" si="21"/>
        <v>0</v>
      </c>
      <c r="AO92" s="1">
        <f t="shared" si="46"/>
        <v>0</v>
      </c>
      <c r="AP92" s="1">
        <f t="shared" si="47"/>
        <v>0</v>
      </c>
      <c r="AQ92" s="1">
        <f t="shared" si="24"/>
        <v>1</v>
      </c>
      <c r="AR92" s="1">
        <f t="shared" si="25"/>
        <v>1</v>
      </c>
      <c r="AS92" s="1">
        <f t="shared" si="26"/>
        <v>0</v>
      </c>
      <c r="AT92" s="1">
        <f t="shared" si="27"/>
        <v>0</v>
      </c>
      <c r="AU92" s="1">
        <f t="shared" si="28"/>
        <v>0</v>
      </c>
      <c r="AV92" s="1">
        <f t="shared" si="29"/>
        <v>1</v>
      </c>
      <c r="AW92" s="1">
        <f t="shared" si="30"/>
        <v>0</v>
      </c>
      <c r="AX92" s="1">
        <f t="shared" si="31"/>
        <v>0</v>
      </c>
      <c r="AY92" s="1">
        <f t="shared" si="32"/>
        <v>0</v>
      </c>
      <c r="AZ92" s="1">
        <f t="shared" si="33"/>
        <v>0</v>
      </c>
      <c r="BA92" s="1">
        <f t="shared" si="34"/>
        <v>0</v>
      </c>
      <c r="BB92" s="1">
        <f t="shared" si="35"/>
        <v>0</v>
      </c>
      <c r="BC92" s="1">
        <f t="shared" si="36"/>
        <v>0</v>
      </c>
      <c r="BD92" s="1">
        <f t="shared" si="37"/>
        <v>0</v>
      </c>
      <c r="BE92" s="1">
        <f t="shared" si="38"/>
        <v>0</v>
      </c>
      <c r="BF92" s="1">
        <f t="shared" si="38"/>
        <v>0</v>
      </c>
      <c r="BG92" s="1">
        <f t="shared" si="48"/>
        <v>0</v>
      </c>
      <c r="BH92" s="1">
        <f t="shared" si="49"/>
        <v>1</v>
      </c>
      <c r="BI92" s="1">
        <f t="shared" si="50"/>
        <v>1</v>
      </c>
      <c r="BJ92" s="1">
        <f t="shared" si="51"/>
        <v>0</v>
      </c>
      <c r="BM92" s="1" t="str">
        <f t="shared" si="54"/>
        <v/>
      </c>
      <c r="BN92" s="1" t="str">
        <f t="shared" si="53"/>
        <v/>
      </c>
      <c r="BO92" s="1" t="str">
        <f t="shared" si="53"/>
        <v/>
      </c>
      <c r="BP92" s="1" t="str">
        <f t="shared" si="53"/>
        <v/>
      </c>
      <c r="BQ92" s="1" t="str">
        <f t="shared" si="53"/>
        <v/>
      </c>
      <c r="BR92" s="1" t="str">
        <f t="shared" si="53"/>
        <v/>
      </c>
      <c r="BS92" s="1" t="str">
        <f t="shared" si="53"/>
        <v/>
      </c>
      <c r="BT92" s="1" t="str">
        <f t="shared" si="53"/>
        <v/>
      </c>
      <c r="BU92" s="1" t="str">
        <f t="shared" si="53"/>
        <v/>
      </c>
      <c r="BV92" s="1" t="str">
        <f t="shared" si="53"/>
        <v/>
      </c>
    </row>
    <row r="93" spans="2:74" x14ac:dyDescent="0.25">
      <c r="B93" s="23" t="str">
        <f t="shared" si="15"/>
        <v/>
      </c>
      <c r="C93" s="299"/>
      <c r="D93" s="299"/>
      <c r="E93" s="300"/>
      <c r="F93" s="301"/>
      <c r="G93" s="180"/>
      <c r="H93" s="180"/>
      <c r="I93" s="180"/>
      <c r="J93" s="180"/>
      <c r="K93" s="180"/>
      <c r="L93" s="180"/>
      <c r="M93" s="180"/>
      <c r="N93" s="180"/>
      <c r="O93" s="398" t="str">
        <f t="shared" si="16"/>
        <v/>
      </c>
      <c r="P93" s="180"/>
      <c r="Q93" s="180"/>
      <c r="R93" s="180"/>
      <c r="S93" s="180"/>
      <c r="T93" s="180"/>
      <c r="U93" s="180"/>
      <c r="V93" s="25"/>
      <c r="W93" s="25"/>
      <c r="X93" s="180"/>
      <c r="Y93" s="180"/>
      <c r="Z93" s="180"/>
      <c r="AA93" s="180"/>
      <c r="AB93" s="180"/>
      <c r="AC93" s="180"/>
      <c r="AD93" s="180"/>
      <c r="AE93" s="23"/>
      <c r="AF93" s="23" t="str" cm="1">
        <f t="array" ref="AF93">IF($D93="","",IF(AE93=1,1,IF(AH93&lt;&gt;1,$AI$1,IF(SUMPRODUCT(--(G93:AD93&gt;=$G$6:$AD$6)*($G$6:$AD$6&lt;&gt;"")*($G$4:$AD$4=1))=COUNTIF($G$4:$AD$4,1),1,0))))</f>
        <v/>
      </c>
      <c r="AG93" s="24"/>
      <c r="AH93" s="1">
        <f t="shared" si="44"/>
        <v>0</v>
      </c>
      <c r="AI93" s="1" t="str">
        <f t="shared" si="55"/>
        <v/>
      </c>
      <c r="AJ93" s="1" t="str">
        <f t="shared" si="55"/>
        <v/>
      </c>
      <c r="AK93" s="1">
        <f t="shared" si="18"/>
        <v>0</v>
      </c>
      <c r="AL93" s="1">
        <f t="shared" si="19"/>
        <v>0</v>
      </c>
      <c r="AM93" s="1">
        <f t="shared" si="20"/>
        <v>0</v>
      </c>
      <c r="AN93" s="1">
        <f t="shared" si="21"/>
        <v>0</v>
      </c>
      <c r="AO93" s="1">
        <f t="shared" si="46"/>
        <v>0</v>
      </c>
      <c r="AP93" s="1">
        <f t="shared" si="47"/>
        <v>0</v>
      </c>
      <c r="AQ93" s="1">
        <f t="shared" si="24"/>
        <v>1</v>
      </c>
      <c r="AR93" s="1">
        <f t="shared" si="25"/>
        <v>1</v>
      </c>
      <c r="AS93" s="1">
        <f t="shared" si="26"/>
        <v>0</v>
      </c>
      <c r="AT93" s="1">
        <f t="shared" si="27"/>
        <v>0</v>
      </c>
      <c r="AU93" s="1">
        <f t="shared" si="28"/>
        <v>0</v>
      </c>
      <c r="AV93" s="1">
        <f t="shared" si="29"/>
        <v>1</v>
      </c>
      <c r="AW93" s="1">
        <f t="shared" si="30"/>
        <v>0</v>
      </c>
      <c r="AX93" s="1">
        <f t="shared" si="31"/>
        <v>0</v>
      </c>
      <c r="AY93" s="1">
        <f t="shared" si="32"/>
        <v>0</v>
      </c>
      <c r="AZ93" s="1">
        <f t="shared" si="33"/>
        <v>0</v>
      </c>
      <c r="BA93" s="1">
        <f t="shared" si="34"/>
        <v>0</v>
      </c>
      <c r="BB93" s="1">
        <f t="shared" si="35"/>
        <v>0</v>
      </c>
      <c r="BC93" s="1">
        <f t="shared" si="36"/>
        <v>0</v>
      </c>
      <c r="BD93" s="1">
        <f t="shared" si="37"/>
        <v>0</v>
      </c>
      <c r="BE93" s="1">
        <f t="shared" si="38"/>
        <v>0</v>
      </c>
      <c r="BF93" s="1">
        <f t="shared" si="38"/>
        <v>0</v>
      </c>
      <c r="BG93" s="1">
        <f t="shared" si="48"/>
        <v>0</v>
      </c>
      <c r="BH93" s="1">
        <f t="shared" si="49"/>
        <v>1</v>
      </c>
      <c r="BI93" s="1">
        <f t="shared" si="50"/>
        <v>1</v>
      </c>
      <c r="BJ93" s="1">
        <f t="shared" si="51"/>
        <v>0</v>
      </c>
      <c r="BM93" s="1" t="str">
        <f t="shared" si="54"/>
        <v/>
      </c>
      <c r="BN93" s="1" t="str">
        <f t="shared" si="53"/>
        <v/>
      </c>
      <c r="BO93" s="1" t="str">
        <f t="shared" si="53"/>
        <v/>
      </c>
      <c r="BP93" s="1" t="str">
        <f t="shared" si="53"/>
        <v/>
      </c>
      <c r="BQ93" s="1" t="str">
        <f t="shared" si="53"/>
        <v/>
      </c>
      <c r="BR93" s="1" t="str">
        <f t="shared" si="53"/>
        <v/>
      </c>
      <c r="BS93" s="1" t="str">
        <f t="shared" si="53"/>
        <v/>
      </c>
      <c r="BT93" s="1" t="str">
        <f t="shared" si="53"/>
        <v/>
      </c>
      <c r="BU93" s="1" t="str">
        <f t="shared" si="53"/>
        <v/>
      </c>
      <c r="BV93" s="1" t="str">
        <f t="shared" si="53"/>
        <v/>
      </c>
    </row>
    <row r="94" spans="2:74" x14ac:dyDescent="0.25">
      <c r="B94" s="23" t="str">
        <f t="shared" si="15"/>
        <v/>
      </c>
      <c r="C94" s="299"/>
      <c r="D94" s="299"/>
      <c r="E94" s="300"/>
      <c r="F94" s="301"/>
      <c r="G94" s="180"/>
      <c r="H94" s="180"/>
      <c r="I94" s="180"/>
      <c r="J94" s="180"/>
      <c r="K94" s="180"/>
      <c r="L94" s="180"/>
      <c r="M94" s="180"/>
      <c r="N94" s="180"/>
      <c r="O94" s="398" t="str">
        <f t="shared" si="16"/>
        <v/>
      </c>
      <c r="P94" s="180"/>
      <c r="Q94" s="180"/>
      <c r="R94" s="180"/>
      <c r="S94" s="180"/>
      <c r="T94" s="180"/>
      <c r="U94" s="180"/>
      <c r="V94" s="25"/>
      <c r="W94" s="25"/>
      <c r="X94" s="180"/>
      <c r="Y94" s="180"/>
      <c r="Z94" s="180"/>
      <c r="AA94" s="180"/>
      <c r="AB94" s="180"/>
      <c r="AC94" s="180"/>
      <c r="AD94" s="180"/>
      <c r="AE94" s="23"/>
      <c r="AF94" s="23" t="str" cm="1">
        <f t="array" ref="AF94">IF($D94="","",IF(AE94=1,1,IF(AH94&lt;&gt;1,$AI$1,IF(SUMPRODUCT(--(G94:AD94&gt;=$G$6:$AD$6)*($G$6:$AD$6&lt;&gt;"")*($G$4:$AD$4=1))=COUNTIF($G$4:$AD$4,1),1,0))))</f>
        <v/>
      </c>
      <c r="AG94" s="24"/>
      <c r="AH94" s="1">
        <f t="shared" si="44"/>
        <v>0</v>
      </c>
      <c r="AI94" s="1" t="str">
        <f t="shared" si="55"/>
        <v/>
      </c>
      <c r="AJ94" s="1" t="str">
        <f t="shared" si="55"/>
        <v/>
      </c>
      <c r="AK94" s="1">
        <f t="shared" si="18"/>
        <v>0</v>
      </c>
      <c r="AL94" s="1">
        <f t="shared" si="19"/>
        <v>0</v>
      </c>
      <c r="AM94" s="1">
        <f t="shared" si="20"/>
        <v>0</v>
      </c>
      <c r="AN94" s="1">
        <f t="shared" si="21"/>
        <v>0</v>
      </c>
      <c r="AO94" s="1">
        <f t="shared" si="46"/>
        <v>0</v>
      </c>
      <c r="AP94" s="1">
        <f t="shared" si="47"/>
        <v>0</v>
      </c>
      <c r="AQ94" s="1">
        <f t="shared" si="24"/>
        <v>1</v>
      </c>
      <c r="AR94" s="1">
        <f t="shared" si="25"/>
        <v>1</v>
      </c>
      <c r="AS94" s="1">
        <f t="shared" si="26"/>
        <v>0</v>
      </c>
      <c r="AT94" s="1">
        <f t="shared" si="27"/>
        <v>0</v>
      </c>
      <c r="AU94" s="1">
        <f t="shared" si="28"/>
        <v>0</v>
      </c>
      <c r="AV94" s="1">
        <f t="shared" si="29"/>
        <v>1</v>
      </c>
      <c r="AW94" s="1">
        <f t="shared" si="30"/>
        <v>0</v>
      </c>
      <c r="AX94" s="1">
        <f t="shared" si="31"/>
        <v>0</v>
      </c>
      <c r="AY94" s="1">
        <f t="shared" si="32"/>
        <v>0</v>
      </c>
      <c r="AZ94" s="1">
        <f t="shared" si="33"/>
        <v>0</v>
      </c>
      <c r="BA94" s="1">
        <f t="shared" si="34"/>
        <v>0</v>
      </c>
      <c r="BB94" s="1">
        <f t="shared" si="35"/>
        <v>0</v>
      </c>
      <c r="BC94" s="1">
        <f t="shared" si="36"/>
        <v>0</v>
      </c>
      <c r="BD94" s="1">
        <f t="shared" si="37"/>
        <v>0</v>
      </c>
      <c r="BE94" s="1">
        <f t="shared" si="38"/>
        <v>0</v>
      </c>
      <c r="BF94" s="1">
        <f t="shared" si="38"/>
        <v>0</v>
      </c>
      <c r="BG94" s="1">
        <f t="shared" si="48"/>
        <v>0</v>
      </c>
      <c r="BH94" s="1">
        <f t="shared" si="49"/>
        <v>1</v>
      </c>
      <c r="BI94" s="1">
        <f t="shared" si="50"/>
        <v>1</v>
      </c>
      <c r="BJ94" s="1">
        <f t="shared" si="51"/>
        <v>0</v>
      </c>
      <c r="BM94" s="1" t="str">
        <f t="shared" si="54"/>
        <v/>
      </c>
      <c r="BN94" s="1" t="str">
        <f t="shared" si="53"/>
        <v/>
      </c>
      <c r="BO94" s="1" t="str">
        <f t="shared" si="53"/>
        <v/>
      </c>
      <c r="BP94" s="1" t="str">
        <f t="shared" si="53"/>
        <v/>
      </c>
      <c r="BQ94" s="1" t="str">
        <f t="shared" si="53"/>
        <v/>
      </c>
      <c r="BR94" s="1" t="str">
        <f t="shared" si="53"/>
        <v/>
      </c>
      <c r="BS94" s="1" t="str">
        <f t="shared" si="53"/>
        <v/>
      </c>
      <c r="BT94" s="1" t="str">
        <f t="shared" si="53"/>
        <v/>
      </c>
      <c r="BU94" s="1" t="str">
        <f t="shared" si="53"/>
        <v/>
      </c>
      <c r="BV94" s="1" t="str">
        <f t="shared" si="53"/>
        <v/>
      </c>
    </row>
    <row r="95" spans="2:74" x14ac:dyDescent="0.25">
      <c r="B95" s="23" t="str">
        <f t="shared" si="15"/>
        <v/>
      </c>
      <c r="C95" s="299"/>
      <c r="D95" s="299"/>
      <c r="E95" s="300"/>
      <c r="F95" s="301"/>
      <c r="G95" s="180"/>
      <c r="H95" s="180"/>
      <c r="I95" s="180"/>
      <c r="J95" s="180"/>
      <c r="K95" s="180"/>
      <c r="L95" s="180"/>
      <c r="M95" s="180"/>
      <c r="N95" s="180"/>
      <c r="O95" s="398" t="str">
        <f t="shared" si="16"/>
        <v/>
      </c>
      <c r="P95" s="180"/>
      <c r="Q95" s="180"/>
      <c r="R95" s="180"/>
      <c r="S95" s="180"/>
      <c r="T95" s="180"/>
      <c r="U95" s="180"/>
      <c r="V95" s="25"/>
      <c r="W95" s="25"/>
      <c r="X95" s="180"/>
      <c r="Y95" s="180"/>
      <c r="Z95" s="180"/>
      <c r="AA95" s="180"/>
      <c r="AB95" s="180"/>
      <c r="AC95" s="180"/>
      <c r="AD95" s="180"/>
      <c r="AE95" s="23"/>
      <c r="AF95" s="23" t="str" cm="1">
        <f t="array" ref="AF95">IF($D95="","",IF(AE95=1,1,IF(AH95&lt;&gt;1,$AI$1,IF(SUMPRODUCT(--(G95:AD95&gt;=$G$6:$AD$6)*($G$6:$AD$6&lt;&gt;"")*($G$4:$AD$4=1))=COUNTIF($G$4:$AD$4,1),1,0))))</f>
        <v/>
      </c>
      <c r="AG95" s="24"/>
      <c r="AH95" s="1">
        <f t="shared" ref="AH95:AH130" si="56">IF(SUM(AK95:BI95)=COUNT(AK95:BI95),1,0)</f>
        <v>0</v>
      </c>
      <c r="AI95" s="1" t="str">
        <f t="shared" si="55"/>
        <v/>
      </c>
      <c r="AJ95" s="1" t="str">
        <f t="shared" si="55"/>
        <v/>
      </c>
      <c r="AK95" s="1">
        <f t="shared" si="18"/>
        <v>0</v>
      </c>
      <c r="AL95" s="1">
        <f t="shared" si="19"/>
        <v>0</v>
      </c>
      <c r="AM95" s="1">
        <f t="shared" si="20"/>
        <v>0</v>
      </c>
      <c r="AN95" s="1">
        <f t="shared" si="21"/>
        <v>0</v>
      </c>
      <c r="AO95" s="1">
        <f t="shared" si="46"/>
        <v>0</v>
      </c>
      <c r="AP95" s="1">
        <f t="shared" si="47"/>
        <v>0</v>
      </c>
      <c r="AQ95" s="1">
        <f t="shared" si="24"/>
        <v>1</v>
      </c>
      <c r="AR95" s="1">
        <f t="shared" si="25"/>
        <v>1</v>
      </c>
      <c r="AS95" s="1">
        <f t="shared" si="26"/>
        <v>0</v>
      </c>
      <c r="AT95" s="1">
        <f t="shared" si="27"/>
        <v>0</v>
      </c>
      <c r="AU95" s="1">
        <f t="shared" si="28"/>
        <v>0</v>
      </c>
      <c r="AV95" s="1">
        <f t="shared" si="29"/>
        <v>1</v>
      </c>
      <c r="AW95" s="1">
        <f t="shared" si="30"/>
        <v>0</v>
      </c>
      <c r="AX95" s="1">
        <f t="shared" si="31"/>
        <v>0</v>
      </c>
      <c r="AY95" s="1">
        <f t="shared" si="32"/>
        <v>0</v>
      </c>
      <c r="AZ95" s="1">
        <f t="shared" si="33"/>
        <v>0</v>
      </c>
      <c r="BA95" s="1">
        <f t="shared" si="34"/>
        <v>0</v>
      </c>
      <c r="BB95" s="1">
        <f t="shared" si="35"/>
        <v>0</v>
      </c>
      <c r="BC95" s="1">
        <f t="shared" si="36"/>
        <v>0</v>
      </c>
      <c r="BD95" s="1">
        <f t="shared" si="37"/>
        <v>0</v>
      </c>
      <c r="BE95" s="1">
        <f t="shared" si="38"/>
        <v>0</v>
      </c>
      <c r="BF95" s="1">
        <f t="shared" si="38"/>
        <v>0</v>
      </c>
      <c r="BG95" s="1">
        <f t="shared" si="48"/>
        <v>0</v>
      </c>
      <c r="BH95" s="1">
        <f t="shared" si="49"/>
        <v>1</v>
      </c>
      <c r="BI95" s="1">
        <f t="shared" si="50"/>
        <v>1</v>
      </c>
      <c r="BJ95" s="1">
        <f t="shared" si="51"/>
        <v>0</v>
      </c>
      <c r="BM95" s="1" t="str">
        <f t="shared" si="54"/>
        <v/>
      </c>
      <c r="BN95" s="1" t="str">
        <f t="shared" si="53"/>
        <v/>
      </c>
      <c r="BO95" s="1" t="str">
        <f t="shared" si="53"/>
        <v/>
      </c>
      <c r="BP95" s="1" t="str">
        <f t="shared" si="53"/>
        <v/>
      </c>
      <c r="BQ95" s="1" t="str">
        <f t="shared" si="53"/>
        <v/>
      </c>
      <c r="BR95" s="1" t="str">
        <f t="shared" si="53"/>
        <v/>
      </c>
      <c r="BS95" s="1" t="str">
        <f t="shared" si="53"/>
        <v/>
      </c>
      <c r="BT95" s="1" t="str">
        <f t="shared" si="53"/>
        <v/>
      </c>
      <c r="BU95" s="1" t="str">
        <f t="shared" si="53"/>
        <v/>
      </c>
      <c r="BV95" s="1" t="str">
        <f t="shared" si="53"/>
        <v/>
      </c>
    </row>
    <row r="96" spans="2:74" x14ac:dyDescent="0.25">
      <c r="B96" s="23" t="str">
        <f t="shared" ref="B96:B130" si="57">IF(F96="","",ROW()-30)</f>
        <v/>
      </c>
      <c r="C96" s="299"/>
      <c r="D96" s="299"/>
      <c r="E96" s="300"/>
      <c r="F96" s="301"/>
      <c r="G96" s="180"/>
      <c r="H96" s="180"/>
      <c r="I96" s="180"/>
      <c r="J96" s="180"/>
      <c r="K96" s="180"/>
      <c r="L96" s="180"/>
      <c r="M96" s="180"/>
      <c r="N96" s="180"/>
      <c r="O96" s="398" t="str">
        <f t="shared" ref="O96:O130" si="58">IF(D96="","",IF(L96="",$AI$1,IF(OR(SUM(L96:N96)=3,L96=0),1,0)))</f>
        <v/>
      </c>
      <c r="P96" s="180"/>
      <c r="Q96" s="180"/>
      <c r="R96" s="180"/>
      <c r="S96" s="180"/>
      <c r="T96" s="180"/>
      <c r="U96" s="180"/>
      <c r="V96" s="25"/>
      <c r="W96" s="25"/>
      <c r="X96" s="180"/>
      <c r="Y96" s="180"/>
      <c r="Z96" s="180"/>
      <c r="AA96" s="180"/>
      <c r="AB96" s="180"/>
      <c r="AC96" s="180"/>
      <c r="AD96" s="180"/>
      <c r="AE96" s="23"/>
      <c r="AF96" s="23" t="str" cm="1">
        <f t="array" ref="AF96">IF($D96="","",IF(AE96=1,1,IF(AH96&lt;&gt;1,$AI$1,IF(SUMPRODUCT(--(G96:AD96&gt;=$G$6:$AD$6)*($G$6:$AD$6&lt;&gt;"")*($G$4:$AD$4=1))=COUNTIF($G$4:$AD$4,1),1,0))))</f>
        <v/>
      </c>
      <c r="AG96" s="24"/>
      <c r="AH96" s="1">
        <f t="shared" si="56"/>
        <v>0</v>
      </c>
      <c r="AI96" s="1" t="str">
        <f t="shared" si="55"/>
        <v/>
      </c>
      <c r="AJ96" s="1" t="str">
        <f t="shared" si="55"/>
        <v/>
      </c>
      <c r="AK96" s="1">
        <f t="shared" ref="AK96:AK130" si="59">IF(G$30="",1,IF(G$4=99,1,IF(G96="",0,IF(G$30=$AL$1,IF(ISNA(MATCH(G96,$AI$30:$AJ$30,0)),0,1),IF(G$30=$AM$1,IF(IFERROR(G96*1,"bad")="bad",0,1),IF(G$30=$AN$1,IF(IFERROR(IF(G96=TRUNC(G96),1,"bad"),"bad")="bad",0,1),IF(G$30=$AO$1,IF(AND(IF(IFERROR(G96*1,"bad")="bad",0,1)=1,G96&gt;=0),1,0),IF(G$30=$AQ$1,IF(AND(IF(IFERROR(IF(G96=TRUNC(G96),1,"bad"),"bad")="bad",0,1)=1,G96&gt;=0),1,0),IF(G$30=$AR$1,IF(AND(IF(IFERROR(G96*1,"bad")="bad",0,1)=1,G96&gt;0),1,0),IF(G$30=$AS$1,IF(AND(IF(IFERROR(IF(G96=TRUNC(G96),1,"bad"),"bad")="bad",0,1)=1,G96&gt;0),1,0),IF(G$30=$AT$1,1,IF(G$30=$AU$1,IF(IFERROR(HLOOKUP(G96,$AL$4:$AV$4,1,0),"bad")="bad",0,1),0))))))))))))</f>
        <v>0</v>
      </c>
      <c r="AL96" s="1">
        <f t="shared" ref="AL96:AL130" si="60">IF(H$30="",1,IF(H$4=99,1,IF(H96="",0,IF(H$30=$AL$1,IF(ISNA(MATCH(H96,$AI$30:$AJ$30,0)),0,1),IF(H$30=$AM$1,IF(IFERROR(H96*1,"bad")="bad",0,1),IF(H$30=$AN$1,IF(IFERROR(IF(H96=TRUNC(H96),1,"bad"),"bad")="bad",0,1),IF(H$30=$AO$1,IF(AND(IF(IFERROR(H96*1,"bad")="bad",0,1)=1,H96&gt;=0),1,0),IF(H$30=$AQ$1,IF(AND(IF(IFERROR(IF(H96=TRUNC(H96),1,"bad"),"bad")="bad",0,1)=1,H96&gt;=0),1,0),IF(H$30=$AR$1,IF(AND(IF(IFERROR(H96*1,"bad")="bad",0,1)=1,H96&gt;0),1,0),IF(H$30=$AS$1,IF(AND(IF(IFERROR(IF(H96=TRUNC(H96),1,"bad"),"bad")="bad",0,1)=1,H96&gt;0),1,0),IF(H$30=$AT$1,1,IF(H$30=$AU$1,IF(IFERROR(HLOOKUP(H96,$AL$4:$AV$4,1,0),"bad")="bad",0,1),0))))))))))))</f>
        <v>0</v>
      </c>
      <c r="AM96" s="1">
        <f t="shared" ref="AM96:AM130" si="61">IF(I$30="",1,IF(I$4=99,1,IF(I96="",0,IF(I$30=$AL$1,IF(ISNA(MATCH(I96,$AI$30:$AJ$30,0)),0,1),IF(I$30=$AM$1,IF(IFERROR(I96*1,"bad")="bad",0,1),IF(I$30=$AN$1,IF(IFERROR(IF(I96=TRUNC(I96),1,"bad"),"bad")="bad",0,1),IF(I$30=$AO$1,IF(AND(IF(IFERROR(I96*1,"bad")="bad",0,1)=1,I96&gt;=0),1,0),IF(I$30=$AQ$1,IF(AND(IF(IFERROR(IF(I96=TRUNC(I96),1,"bad"),"bad")="bad",0,1)=1,I96&gt;=0),1,0),IF(I$30=$AR$1,IF(AND(IF(IFERROR(I96*1,"bad")="bad",0,1)=1,I96&gt;0),1,0),IF(I$30=$AS$1,IF(AND(IF(IFERROR(IF(I96=TRUNC(I96),1,"bad"),"bad")="bad",0,1)=1,I96&gt;0),1,0),IF(I$30=$AT$1,1,IF(I$30=$AU$1,IF(IFERROR(HLOOKUP(I96,$AL$4:$AV$4,1,0),"bad")="bad",0,1),0))))))))))))</f>
        <v>0</v>
      </c>
      <c r="AN96" s="1">
        <f t="shared" ref="AN96:AN130" si="62">IF(J$30="",1,IF(J$4=99,1,IF(J96="",0,IF(J$30=$AL$1,IF(ISNA(MATCH(J96,$AI$30:$AJ$30,0)),0,1),IF(J$30=$AM$1,IF(IFERROR(J96*1,"bad")="bad",0,1),IF(J$30=$AN$1,IF(IFERROR(IF(J96=TRUNC(J96),1,"bad"),"bad")="bad",0,1),IF(J$30=$AO$1,IF(AND(IF(IFERROR(J96*1,"bad")="bad",0,1)=1,J96&gt;=0),1,0),IF(J$30=$AQ$1,IF(AND(IF(IFERROR(IF(J96=TRUNC(J96),1,"bad"),"bad")="bad",0,1)=1,J96&gt;=0),1,0),IF(J$30=$AR$1,IF(AND(IF(IFERROR(J96*1,"bad")="bad",0,1)=1,J96&gt;0),1,0),IF(J$30=$AS$1,IF(AND(IF(IFERROR(IF(J96=TRUNC(J96),1,"bad"),"bad")="bad",0,1)=1,J96&gt;0),1,0),IF(J$30=$AT$1,1,IF(J$30=$AU$1,IF(IFERROR(HLOOKUP(J96,$AL$4:$AV$4,1,0),"bad")="bad",0,1),0))))))))))))</f>
        <v>0</v>
      </c>
      <c r="AO96" s="1">
        <f t="shared" ref="AO96:AO130" si="63">IF(K$30="",1,IF(K$4=99,1,IF(K96="",0,IF(K$30=$AL$1,IF(ISNA(MATCH(K96,$AI$30:$AJ$30,0)),0,1),IF(K$30=$AM$1,IF(IFERROR(K96*1,"bad")="bad",0,1),IF(K$30=$AN$1,IF(IFERROR(IF(K96=TRUNC(K96),1,"bad"),"bad")="bad",0,1),IF(K$30=$AO$1,IF(AND(IF(IFERROR(K96*1,"bad")="bad",0,1)=1,K96&gt;=0),1,0),IF(K$30=$AQ$1,IF(AND(IF(IFERROR(IF(K96=TRUNC(K96),1,"bad"),"bad")="bad",0,1)=1,K96&gt;=0),1,0),IF(K$30=$AR$1,IF(AND(IF(IFERROR(K96*1,"bad")="bad",0,1)=1,K96&gt;0),1,0),IF(K$30=$AS$1,IF(AND(IF(IFERROR(IF(K96=TRUNC(K96),1,"bad"),"bad")="bad",0,1)=1,K96&gt;0),1,0),IF(K$30=$AT$1,1,IF(K$30=$AU$1,IF(IFERROR(HLOOKUP(K96,$AL$4:$AV$4,1,0),"bad")="bad",0,1),0))))))))))))</f>
        <v>0</v>
      </c>
      <c r="AP96" s="1">
        <f t="shared" ref="AP96:AP130" si="64">IF(L$30="",1,IF(L$4=99,1,IF(L96="",0,IF(L$30=$AL$1,IF(ISNA(MATCH(L96,$AI$30:$AJ$30,0)),0,1),IF(L$30=$AM$1,IF(IFERROR(L96*1,"bad")="bad",0,1),IF(L$30=$AN$1,IF(IFERROR(IF(L96=TRUNC(L96),1,"bad"),"bad")="bad",0,1),IF(L$30=$AO$1,IF(AND(IF(IFERROR(L96*1,"bad")="bad",0,1)=1,L96&gt;=0),1,0),IF(L$30=$AQ$1,IF(AND(IF(IFERROR(IF(L96=TRUNC(L96),1,"bad"),"bad")="bad",0,1)=1,L96&gt;=0),1,0),IF(L$30=$AR$1,IF(AND(IF(IFERROR(L96*1,"bad")="bad",0,1)=1,L96&gt;0),1,0),IF(L$30=$AS$1,IF(AND(IF(IFERROR(IF(L96=TRUNC(L96),1,"bad"),"bad")="bad",0,1)=1,L96&gt;0),1,0),IF(L$30=$AT$1,1,IF(L$30=$AU$1,IF(IFERROR(HLOOKUP(L96,$AL$4:$AV$4,1,0),"bad")="bad",0,1),0))))))))))))</f>
        <v>0</v>
      </c>
      <c r="AQ96" s="1">
        <f t="shared" ref="AQ96:AQ130" si="65">IF(M$30="",1,IF(M$4=99,1,IF(M96="",0,IF(M$30=$AL$1,IF(ISNA(MATCH(M96,$AI$30:$AJ$30,0)),0,1),IF(M$30=$AM$1,IF(IFERROR(M96*1,"bad")="bad",0,1),IF(M$30=$AN$1,IF(IFERROR(IF(M96=TRUNC(M96),1,"bad"),"bad")="bad",0,1),IF(M$30=$AO$1,IF(AND(IF(IFERROR(M96*1,"bad")="bad",0,1)=1,M96&gt;=0),1,0),IF(M$30=$AQ$1,IF(AND(IF(IFERROR(IF(M96=TRUNC(M96),1,"bad"),"bad")="bad",0,1)=1,M96&gt;=0),1,0),IF(M$30=$AR$1,IF(AND(IF(IFERROR(M96*1,"bad")="bad",0,1)=1,M96&gt;0),1,0),IF(M$30=$AS$1,IF(AND(IF(IFERROR(IF(M96=TRUNC(M96),1,"bad"),"bad")="bad",0,1)=1,M96&gt;0),1,0),IF(M$30=$AT$1,1,IF(M$30=$AU$1,IF(IFERROR(HLOOKUP(M96,$AL$4:$AV$4,1,0),"bad")="bad",0,1),0))))))))))))</f>
        <v>1</v>
      </c>
      <c r="AR96" s="1">
        <f t="shared" ref="AR96:AR130" si="66">IF(N$30="",1,IF(N$4=99,1,IF(N96="",0,IF(N$30=$AL$1,IF(ISNA(MATCH(N96,$AI$30:$AJ$30,0)),0,1),IF(N$30=$AM$1,IF(IFERROR(N96*1,"bad")="bad",0,1),IF(N$30=$AN$1,IF(IFERROR(IF(N96=TRUNC(N96),1,"bad"),"bad")="bad",0,1),IF(N$30=$AO$1,IF(AND(IF(IFERROR(N96*1,"bad")="bad",0,1)=1,N96&gt;=0),1,0),IF(N$30=$AQ$1,IF(AND(IF(IFERROR(IF(N96=TRUNC(N96),1,"bad"),"bad")="bad",0,1)=1,N96&gt;=0),1,0),IF(N$30=$AR$1,IF(AND(IF(IFERROR(N96*1,"bad")="bad",0,1)=1,N96&gt;0),1,0),IF(N$30=$AS$1,IF(AND(IF(IFERROR(IF(N96=TRUNC(N96),1,"bad"),"bad")="bad",0,1)=1,N96&gt;0),1,0),IF(N$30=$AT$1,1,IF(N$30=$AU$1,IF(IFERROR(HLOOKUP(N96,$AL$4:$AV$4,1,0),"bad")="bad",0,1),0))))))))))))</f>
        <v>1</v>
      </c>
      <c r="AS96" s="1">
        <f t="shared" ref="AS96:AS130" si="67">IF(P$30="",1,IF(P$4=99,1,IF(P96="",0,IF(P$30=$AL$1,IF(ISNA(MATCH(P96,$AI$30:$AJ$30,0)),0,1),IF(P$30=$AM$1,IF(IFERROR(P96*1,"bad")="bad",0,1),IF(P$30=$AN$1,IF(IFERROR(IF(P96=TRUNC(P96),1,"bad"),"bad")="bad",0,1),IF(P$30=$AO$1,IF(AND(IF(IFERROR(P96*1,"bad")="bad",0,1)=1,P96&gt;=0),1,0),IF(P$30=$AQ$1,IF(AND(IF(IFERROR(IF(P96=TRUNC(P96),1,"bad"),"bad")="bad",0,1)=1,P96&gt;=0),1,0),IF(P$30=$AR$1,IF(AND(IF(IFERROR(P96*1,"bad")="bad",0,1)=1,P96&gt;0),1,0),IF(P$30=$AS$1,IF(AND(IF(IFERROR(IF(P96=TRUNC(P96),1,"bad"),"bad")="bad",0,1)=1,P96&gt;0),1,0),IF(P$30=$AT$1,1,IF(P$30=$AU$1,IF(IFERROR(HLOOKUP(P96,$AL$4:$AV$4,1,0),"bad")="bad",0,1),0))))))))))))</f>
        <v>0</v>
      </c>
      <c r="AT96" s="1">
        <f t="shared" ref="AT96:AT130" si="68">IF(Q$30="",1,IF(Q$4=99,1,IF(Q96="",0,IF(Q$30=$AL$1,IF(ISNA(MATCH(Q96,$AI$30:$AJ$30,0)),0,1),IF(Q$30=$AM$1,IF(IFERROR(Q96*1,"bad")="bad",0,1),IF(Q$30=$AN$1,IF(IFERROR(IF(Q96=TRUNC(Q96),1,"bad"),"bad")="bad",0,1),IF(Q$30=$AO$1,IF(AND(IF(IFERROR(Q96*1,"bad")="bad",0,1)=1,Q96&gt;=0),1,0),IF(Q$30=$AQ$1,IF(AND(IF(IFERROR(IF(Q96=TRUNC(Q96),1,"bad"),"bad")="bad",0,1)=1,Q96&gt;=0),1,0),IF(Q$30=$AR$1,IF(AND(IF(IFERROR(Q96*1,"bad")="bad",0,1)=1,Q96&gt;0),1,0),IF(Q$30=$AS$1,IF(AND(IF(IFERROR(IF(Q96=TRUNC(Q96),1,"bad"),"bad")="bad",0,1)=1,Q96&gt;0),1,0),IF(Q$30=$AT$1,1,IF(Q$30=$AU$1,IF(IFERROR(HLOOKUP(Q96,$AL$4:$AV$4,1,0),"bad")="bad",0,1),0))))))))))))</f>
        <v>0</v>
      </c>
      <c r="AU96" s="1">
        <f t="shared" ref="AU96:AU130" si="69">IF(R$30="",1,IF(R$4=99,1,IF(R96="",0,IF(R$30=$AL$1,IF(ISNA(MATCH(R96,$AI$30:$AJ$30,0)),0,1),IF(R$30=$AM$1,IF(IFERROR(R96*1,"bad")="bad",0,1),IF(R$30=$AN$1,IF(IFERROR(IF(R96=TRUNC(R96),1,"bad"),"bad")="bad",0,1),IF(R$30=$AO$1,IF(AND(IF(IFERROR(R96*1,"bad")="bad",0,1)=1,R96&gt;=0),1,0),IF(R$30=$AQ$1,IF(AND(IF(IFERROR(IF(R96=TRUNC(R96),1,"bad"),"bad")="bad",0,1)=1,R96&gt;=0),1,0),IF(R$30=$AR$1,IF(AND(IF(IFERROR(R96*1,"bad")="bad",0,1)=1,R96&gt;0),1,0),IF(R$30=$AS$1,IF(AND(IF(IFERROR(IF(R96=TRUNC(R96),1,"bad"),"bad")="bad",0,1)=1,R96&gt;0),1,0),IF(R$30=$AT$1,1,IF(R$30=$AU$1,IF(IFERROR(HLOOKUP(R96,$AL$4:$AV$4,1,0),"bad")="bad",0,1),0))))))))))))</f>
        <v>0</v>
      </c>
      <c r="AV96" s="1">
        <f t="shared" ref="AV96:AV130" si="70">IF(S$30="",1,IF(S$4=99,1,IF(S96="",0,IF(S$30=$AL$1,IF(ISNA(MATCH(S96,$AI$30:$AJ$30,0)),0,1),IF(S$30=$AM$1,IF(IFERROR(S96*1,"bad")="bad",0,1),IF(S$30=$AN$1,IF(IFERROR(IF(S96=TRUNC(S96),1,"bad"),"bad")="bad",0,1),IF(S$30=$AO$1,IF(AND(IF(IFERROR(S96*1,"bad")="bad",0,1)=1,S96&gt;=0),1,0),IF(S$30=$AQ$1,IF(AND(IF(IFERROR(IF(S96=TRUNC(S96),1,"bad"),"bad")="bad",0,1)=1,S96&gt;=0),1,0),IF(S$30=$AR$1,IF(AND(IF(IFERROR(S96*1,"bad")="bad",0,1)=1,S96&gt;0),1,0),IF(S$30=$AS$1,IF(AND(IF(IFERROR(IF(S96=TRUNC(S96),1,"bad"),"bad")="bad",0,1)=1,S96&gt;0),1,0),IF(S$30=$AT$1,1,IF(S$30=$AU$1,IF(IFERROR(HLOOKUP(S96,$AL$4:$AV$4,1,0),"bad")="bad",0,1),0))))))))))))</f>
        <v>1</v>
      </c>
      <c r="AW96" s="1">
        <f t="shared" ref="AW96:AW130" si="71">IF(T$30="",1,IF(T$4=99,1,IF(T96="",0,IF(T$30=$AL$1,IF(ISNA(MATCH(T96,$AI$30:$AJ$30,0)),0,1),IF(T$30=$AM$1,IF(IFERROR(T96*1,"bad")="bad",0,1),IF(T$30=$AN$1,IF(IFERROR(IF(T96=TRUNC(T96),1,"bad"),"bad")="bad",0,1),IF(T$30=$AO$1,IF(AND(IF(IFERROR(T96*1,"bad")="bad",0,1)=1,T96&gt;=0),1,0),IF(T$30=$AQ$1,IF(AND(IF(IFERROR(IF(T96=TRUNC(T96),1,"bad"),"bad")="bad",0,1)=1,T96&gt;=0),1,0),IF(T$30=$AR$1,IF(AND(IF(IFERROR(T96*1,"bad")="bad",0,1)=1,T96&gt;0),1,0),IF(T$30=$AS$1,IF(AND(IF(IFERROR(IF(T96=TRUNC(T96),1,"bad"),"bad")="bad",0,1)=1,T96&gt;0),1,0),IF(T$30=$AT$1,1,IF(T$30=$AU$1,IF(IFERROR(HLOOKUP(T96,$AL$4:$AV$4,1,0),"bad")="bad",0,1),0))))))))))))</f>
        <v>0</v>
      </c>
      <c r="AX96" s="1">
        <f t="shared" ref="AX96:AX130" si="72">IF(U$30="",1,IF(U$4=99,1,IF(U96="",0,IF(U$30=$AL$1,IF(ISNA(MATCH(U96,$AI$30:$AJ$30,0)),0,1),IF(U$30=$AM$1,IF(IFERROR(U96*1,"bad")="bad",0,1),IF(U$30=$AN$1,IF(IFERROR(IF(U96=TRUNC(U96),1,"bad"),"bad")="bad",0,1),IF(U$30=$AO$1,IF(AND(IF(IFERROR(U96*1,"bad")="bad",0,1)=1,U96&gt;=0),1,0),IF(U$30=$AQ$1,IF(AND(IF(IFERROR(IF(U96=TRUNC(U96),1,"bad"),"bad")="bad",0,1)=1,U96&gt;=0),1,0),IF(U$30=$AR$1,IF(AND(IF(IFERROR(U96*1,"bad")="bad",0,1)=1,U96&gt;0),1,0),IF(U$30=$AS$1,IF(AND(IF(IFERROR(IF(U96=TRUNC(U96),1,"bad"),"bad")="bad",0,1)=1,U96&gt;0),1,0),IF(U$30=$AT$1,1,IF(U$30=$AU$1,IF(IFERROR(HLOOKUP(U96,$AL$4:$AV$4,1,0),"bad")="bad",0,1),0))))))))))))</f>
        <v>0</v>
      </c>
      <c r="AY96" s="1">
        <f t="shared" ref="AY96:AY130" si="73">IF(V$30="",1,IF(V$4=99,1,IF(V96="",0,IF(V$30=$AL$1,IF(ISNA(MATCH(V96,$AI$30:$AJ$30,0)),0,1),IF(V$30=$AM$1,IF(IFERROR(V96*1,"bad")="bad",0,1),IF(V$30=$AN$1,IF(IFERROR(IF(V96=TRUNC(V96),1,"bad"),"bad")="bad",0,1),IF(V$30=$AO$1,IF(AND(IF(IFERROR(V96*1,"bad")="bad",0,1)=1,V96&gt;=0),1,0),IF(V$30=$AQ$1,IF(AND(IF(IFERROR(IF(V96=TRUNC(V96),1,"bad"),"bad")="bad",0,1)=1,V96&gt;=0),1,0),IF(V$30=$AR$1,IF(AND(IF(IFERROR(V96*1,"bad")="bad",0,1)=1,V96&gt;0),1,0),IF(V$30=$AS$1,IF(AND(IF(IFERROR(IF(V96=TRUNC(V96),1,"bad"),"bad")="bad",0,1)=1,V96&gt;0),1,0),IF(V$30=$AT$1,1,IF(V$30=$AU$1,IF(IFERROR(HLOOKUP(V96,$AL$4:$AV$4,1,0),"bad")="bad",0,1),0))))))))))))</f>
        <v>0</v>
      </c>
      <c r="AZ96" s="1">
        <f t="shared" ref="AZ96:AZ130" si="74">IF(W$30="",1,IF(W$4=99,1,IF(W96="",0,IF(W$30=$AL$1,IF(ISNA(MATCH(W96,$AI$30:$AJ$30,0)),0,1),IF(W$30=$AM$1,IF(IFERROR(W96*1,"bad")="bad",0,1),IF(W$30=$AN$1,IF(IFERROR(IF(W96=TRUNC(W96),1,"bad"),"bad")="bad",0,1),IF(W$30=$AO$1,IF(AND(IF(IFERROR(W96*1,"bad")="bad",0,1)=1,W96&gt;=0),1,0),IF(W$30=$AQ$1,IF(AND(IF(IFERROR(IF(W96=TRUNC(W96),1,"bad"),"bad")="bad",0,1)=1,W96&gt;=0),1,0),IF(W$30=$AR$1,IF(AND(IF(IFERROR(W96*1,"bad")="bad",0,1)=1,W96&gt;0),1,0),IF(W$30=$AS$1,IF(AND(IF(IFERROR(IF(W96=TRUNC(W96),1,"bad"),"bad")="bad",0,1)=1,W96&gt;0),1,0),IF(W$30=$AT$1,1,IF(W$30=$AU$1,IF(IFERROR(HLOOKUP(W96,$AL$4:$AV$4,1,0),"bad")="bad",0,1),0))))))))))))</f>
        <v>0</v>
      </c>
      <c r="BA96" s="1">
        <f t="shared" ref="BA96:BA130" si="75">IF(X$30="",1,IF(X$4=99,1,IF(X96="",0,IF(X$30=$AL$1,IF(ISNA(MATCH(X96,$AI$30:$AJ$30,0)),0,1),IF(X$30=$AM$1,IF(IFERROR(X96*1,"bad")="bad",0,1),IF(X$30=$AN$1,IF(IFERROR(IF(X96=TRUNC(X96),1,"bad"),"bad")="bad",0,1),IF(X$30=$AO$1,IF(AND(IF(IFERROR(X96*1,"bad")="bad",0,1)=1,X96&gt;=0),1,0),IF(X$30=$AQ$1,IF(AND(IF(IFERROR(IF(X96=TRUNC(X96),1,"bad"),"bad")="bad",0,1)=1,X96&gt;=0),1,0),IF(X$30=$AR$1,IF(AND(IF(IFERROR(X96*1,"bad")="bad",0,1)=1,X96&gt;0),1,0),IF(X$30=$AS$1,IF(AND(IF(IFERROR(IF(X96=TRUNC(X96),1,"bad"),"bad")="bad",0,1)=1,X96&gt;0),1,0),IF(X$30=$AT$1,1,IF(X$30=$AU$1,IF(IFERROR(HLOOKUP(X96,$AL$4:$AV$4,1,0),"bad")="bad",0,1),0))))))))))))</f>
        <v>0</v>
      </c>
      <c r="BB96" s="1">
        <f t="shared" ref="BB96:BB130" si="76">IF(Y$30="",1,IF(Y$4=99,1,IF(Y96="",0,IF(Y$30=$AL$1,IF(ISNA(MATCH(Y96,$AI$30:$AJ$30,0)),0,1),IF(Y$30=$AM$1,IF(IFERROR(Y96*1,"bad")="bad",0,1),IF(Y$30=$AN$1,IF(IFERROR(IF(Y96=TRUNC(Y96),1,"bad"),"bad")="bad",0,1),IF(Y$30=$AO$1,IF(AND(IF(IFERROR(Y96*1,"bad")="bad",0,1)=1,Y96&gt;=0),1,0),IF(Y$30=$AQ$1,IF(AND(IF(IFERROR(IF(Y96=TRUNC(Y96),1,"bad"),"bad")="bad",0,1)=1,Y96&gt;=0),1,0),IF(Y$30=$AR$1,IF(AND(IF(IFERROR(Y96*1,"bad")="bad",0,1)=1,Y96&gt;0),1,0),IF(Y$30=$AS$1,IF(AND(IF(IFERROR(IF(Y96=TRUNC(Y96),1,"bad"),"bad")="bad",0,1)=1,Y96&gt;0),1,0),IF(Y$30=$AT$1,1,IF(Y$30=$AU$1,IF(IFERROR(HLOOKUP(Y96,$AL$4:$AV$4,1,0),"bad")="bad",0,1),0))))))))))))</f>
        <v>0</v>
      </c>
      <c r="BC96" s="1">
        <f t="shared" ref="BC96:BC130" si="77">IF(Z$30="",1,IF(Z$4=99,1,IF(Z96="",0,IF(Z$30=$AL$1,IF(ISNA(MATCH(Z96,$AI$30:$AJ$30,0)),0,1),IF(Z$30=$AM$1,IF(IFERROR(Z96*1,"bad")="bad",0,1),IF(Z$30=$AN$1,IF(IFERROR(IF(Z96=TRUNC(Z96),1,"bad"),"bad")="bad",0,1),IF(Z$30=$AO$1,IF(AND(IF(IFERROR(Z96*1,"bad")="bad",0,1)=1,Z96&gt;=0),1,0),IF(Z$30=$AQ$1,IF(AND(IF(IFERROR(IF(Z96=TRUNC(Z96),1,"bad"),"bad")="bad",0,1)=1,Z96&gt;=0),1,0),IF(Z$30=$AR$1,IF(AND(IF(IFERROR(Z96*1,"bad")="bad",0,1)=1,Z96&gt;0),1,0),IF(Z$30=$AS$1,IF(AND(IF(IFERROR(IF(Z96=TRUNC(Z96),1,"bad"),"bad")="bad",0,1)=1,Z96&gt;0),1,0),IF(Z$30=$AT$1,1,IF(Z$30=$AU$1,IF(IFERROR(HLOOKUP(Z96,$AL$4:$AV$4,1,0),"bad")="bad",0,1),0))))))))))))</f>
        <v>0</v>
      </c>
      <c r="BD96" s="1">
        <f t="shared" ref="BD96:BD130" si="78">IF(AA$30="",1,IF(AA$4=99,1,IF(AA96="",0,IF(AA$30=$AL$1,IF(ISNA(MATCH(AA96,$AI$30:$AJ$30,0)),0,1),IF(AA$30=$AM$1,IF(IFERROR(AA96*1,"bad")="bad",0,1),IF(AA$30=$AN$1,IF(IFERROR(IF(AA96=TRUNC(AA96),1,"bad"),"bad")="bad",0,1),IF(AA$30=$AO$1,IF(AND(IF(IFERROR(AA96*1,"bad")="bad",0,1)=1,AA96&gt;=0),1,0),IF(AA$30=$AQ$1,IF(AND(IF(IFERROR(IF(AA96=TRUNC(AA96),1,"bad"),"bad")="bad",0,1)=1,AA96&gt;=0),1,0),IF(AA$30=$AR$1,IF(AND(IF(IFERROR(AA96*1,"bad")="bad",0,1)=1,AA96&gt;0),1,0),IF(AA$30=$AS$1,IF(AND(IF(IFERROR(IF(AA96=TRUNC(AA96),1,"bad"),"bad")="bad",0,1)=1,AA96&gt;0),1,0),IF(AA$30=$AT$1,1,IF(AA$30=$AU$1,IF(IFERROR(HLOOKUP(AA96,$AL$4:$AV$4,1,0),"bad")="bad",0,1),0))))))))))))</f>
        <v>0</v>
      </c>
      <c r="BE96" s="1">
        <f t="shared" ref="BE96:BF130" si="79">IF(AB$30="",1,IF(AB$4=99,1,IF(AB96="",0,IF(AB$30=$AL$1,IF(ISNA(MATCH(AB96,$AI$30:$AJ$30,0)),0,1),IF(AB$30=$AM$1,IF(IFERROR(AB96*1,"bad")="bad",0,1),IF(AB$30=$AN$1,IF(IFERROR(IF(AB96=TRUNC(AB96),1,"bad"),"bad")="bad",0,1),IF(AB$30=$AO$1,IF(AND(IF(IFERROR(AB96*1,"bad")="bad",0,1)=1,AB96&gt;=0),1,0),IF(AB$30=$AQ$1,IF(AND(IF(IFERROR(IF(AB96=TRUNC(AB96),1,"bad"),"bad")="bad",0,1)=1,AB96&gt;=0),1,0),IF(AB$30=$AR$1,IF(AND(IF(IFERROR(AB96*1,"bad")="bad",0,1)=1,AB96&gt;0),1,0),IF(AB$30=$AS$1,IF(AND(IF(IFERROR(IF(AB96=TRUNC(AB96),1,"bad"),"bad")="bad",0,1)=1,AB96&gt;0),1,0),IF(AB$30=$AT$1,1,IF(AB$30=$AU$1,IF(IFERROR(HLOOKUP(AB96,$AL$4:$AV$4,1,0),"bad")="bad",0,1),0))))))))))))</f>
        <v>0</v>
      </c>
      <c r="BF96" s="1">
        <f t="shared" si="79"/>
        <v>0</v>
      </c>
      <c r="BG96" s="1">
        <f t="shared" ref="BG96:BG130" si="80">IF(AD$30="",1,IF(AD$4=99,1,IF(AD96="",0,IF(AD$30=$AL$1,IF(ISNA(MATCH(AD96,$AI$30:$AJ$30,0)),0,1),IF(AD$30=$AM$1,IF(IFERROR(AD96*1,"bad")="bad",0,1),IF(AD$30=$AN$1,IF(IFERROR(IF(AD96=TRUNC(AD96),1,"bad"),"bad")="bad",0,1),IF(AD$30=$AO$1,IF(AND(IF(IFERROR(AD96*1,"bad")="bad",0,1)=1,AD96&gt;=0),1,0),IF(AD$30=$AQ$1,IF(AND(IF(IFERROR(IF(AD96=TRUNC(AD96),1,"bad"),"bad")="bad",0,1)=1,AD96&gt;=0),1,0),IF(AD$30=$AR$1,IF(AND(IF(IFERROR(AD96*1,"bad")="bad",0,1)=1,AD96&gt;0),1,0),IF(AD$30=$AS$1,IF(AND(IF(IFERROR(IF(AD96=TRUNC(AD96),1,"bad"),"bad")="bad",0,1)=1,AD96&gt;0),1,0),IF(AD$30=$AT$1,1,IF(AD$30=$AU$1,IF(IFERROR(HLOOKUP(AD96,$AL$4:$AV$4,1,0),"bad")="bad",0,1),0))))))))))))</f>
        <v>0</v>
      </c>
      <c r="BH96" s="1">
        <f t="shared" ref="BH96:BH130" si="81">IF(AE$30="",1,IF(AE$4=99,1,IF(AE96="",0,IF(AE$30=$AL$1,IF(ISNA(MATCH(AE96,$AI$30:$AJ$30,0)),0,1),IF(AE$30=$AM$1,IF(IFERROR(AE96*1,"bad")="bad",0,1),IF(AE$30=$AN$1,IF(IFERROR(IF(AE96=TRUNC(AE96),1,"bad"),"bad")="bad",0,1),IF(AE$30=$AO$1,IF(AND(IF(IFERROR(AE96*1,"bad")="bad",0,1)=1,AE96&gt;=0),1,0),IF(AE$30=$AQ$1,IF(AND(IF(IFERROR(IF(AE96=TRUNC(AE96),1,"bad"),"bad")="bad",0,1)=1,AE96&gt;=0),1,0),IF(AE$30=$AR$1,IF(AND(IF(IFERROR(AE96*1,"bad")="bad",0,1)=1,AE96&gt;0),1,0),IF(AE$30=$AS$1,IF(AND(IF(IFERROR(IF(AE96=TRUNC(AE96),1,"bad"),"bad")="bad",0,1)=1,AE96&gt;0),1,0),IF(AE$30=$AT$1,1,IF(AE$30=$AU$1,IF(IFERROR(HLOOKUP(AE96,$AL$4:$AV$4,1,0),"bad")="bad",0,1),0))))))))))))</f>
        <v>1</v>
      </c>
      <c r="BI96" s="1">
        <f t="shared" ref="BI96:BI130" si="82">IF(AF$30="",1,IF(AF$4=99,1,IF(AF96="",0,IF(AF$30=$AL$1,IF(ISNA(MATCH(AF96,$AI$30:$AJ$30,0)),0,1),IF(AF$30=$AM$1,IF(IFERROR(AF96*1,"bad")="bad",0,1),IF(AF$30=$AN$1,IF(IFERROR(IF(AF96=TRUNC(AF96),1,"bad"),"bad")="bad",0,1),IF(AF$30=$AO$1,IF(AND(IF(IFERROR(AF96*1,"bad")="bad",0,1)=1,AF96&gt;=0),1,0),IF(AF$30=$AQ$1,IF(AND(IF(IFERROR(IF(AF96=TRUNC(AF96),1,"bad"),"bad")="bad",0,1)=1,AF96&gt;=0),1,0),IF(AF$30=$AR$1,IF(AND(IF(IFERROR(AF96*1,"bad")="bad",0,1)=1,AF96&gt;0),1,0),IF(AF$30=$AS$1,IF(AND(IF(IFERROR(IF(AF96=TRUNC(AF96),1,"bad"),"bad")="bad",0,1)=1,AF96&gt;0),1,0),IF(AF$30=$AT$1,1,IF(AF$30=$AU$1,IF(IFERROR(HLOOKUP(AF96,$AL$4:$AV$4,1,0),"bad")="bad",0,1),0))))))))))))</f>
        <v>1</v>
      </c>
      <c r="BJ96" s="1">
        <f t="shared" ref="BJ96:BJ130" si="83">IF(AG$30="",1,IF(AG$4=99,1,IF(AG96="",0,IF(AG$30=$AL$1,IF(ISNA(MATCH(AG96,$AI$30:$AJ$30,0)),0,1),IF(AG$30=$AM$1,IF(IFERROR(AG96*1,"bad")="bad",0,1),IF(AG$30=$AN$1,IF(IFERROR(IF(AG96=TRUNC(AG96),1,"bad"),"bad")="bad",0,1),IF(AG$30=$AO$1,IF(AND(IF(IFERROR(AG96*1,"bad")="bad",0,1)=1,AG96&gt;=0),1,0),IF(AG$30=$AQ$1,IF(AND(IF(IFERROR(IF(AG96=TRUNC(AG96),1,"bad"),"bad")="bad",0,1)=1,AG96&gt;=0),1,0),IF(AG$30=$AR$1,IF(AND(IF(IFERROR(AG96*1,"bad")="bad",0,1)=1,AG96&gt;0),1,0),IF(AG$30=$AS$1,IF(AND(IF(IFERROR(IF(AG96=TRUNC(AG96),1,"bad"),"bad")="bad",0,1)=1,AG96&gt;0),1,0),IF(AG$30=$AT$1,1,IF(AG$30=$AU$1,IF(IFERROR(HLOOKUP(AG96,$AL$4:$AV$4,1,0),"bad")="bad",0,1),0))))))))))))</f>
        <v>0</v>
      </c>
      <c r="BM96" s="1" t="str">
        <f t="shared" si="54"/>
        <v/>
      </c>
      <c r="BN96" s="1" t="str">
        <f t="shared" si="53"/>
        <v/>
      </c>
      <c r="BO96" s="1" t="str">
        <f t="shared" si="53"/>
        <v/>
      </c>
      <c r="BP96" s="1" t="str">
        <f t="shared" si="53"/>
        <v/>
      </c>
      <c r="BQ96" s="1" t="str">
        <f t="shared" si="53"/>
        <v/>
      </c>
      <c r="BR96" s="1" t="str">
        <f t="shared" si="53"/>
        <v/>
      </c>
      <c r="BS96" s="1" t="str">
        <f t="shared" si="53"/>
        <v/>
      </c>
      <c r="BT96" s="1" t="str">
        <f t="shared" si="53"/>
        <v/>
      </c>
      <c r="BU96" s="1" t="str">
        <f t="shared" si="53"/>
        <v/>
      </c>
      <c r="BV96" s="1" t="str">
        <f t="shared" si="53"/>
        <v/>
      </c>
    </row>
    <row r="97" spans="2:74" x14ac:dyDescent="0.25">
      <c r="B97" s="23" t="str">
        <f t="shared" si="57"/>
        <v/>
      </c>
      <c r="C97" s="299"/>
      <c r="D97" s="299"/>
      <c r="E97" s="300"/>
      <c r="F97" s="301"/>
      <c r="G97" s="180"/>
      <c r="H97" s="180"/>
      <c r="I97" s="180"/>
      <c r="J97" s="180"/>
      <c r="K97" s="180"/>
      <c r="L97" s="180"/>
      <c r="M97" s="180"/>
      <c r="N97" s="180"/>
      <c r="O97" s="398" t="str">
        <f t="shared" si="58"/>
        <v/>
      </c>
      <c r="P97" s="180"/>
      <c r="Q97" s="180"/>
      <c r="R97" s="180"/>
      <c r="S97" s="180"/>
      <c r="T97" s="180"/>
      <c r="U97" s="180"/>
      <c r="V97" s="25"/>
      <c r="W97" s="25"/>
      <c r="X97" s="180"/>
      <c r="Y97" s="180"/>
      <c r="Z97" s="180"/>
      <c r="AA97" s="180"/>
      <c r="AB97" s="180"/>
      <c r="AC97" s="180"/>
      <c r="AD97" s="180"/>
      <c r="AE97" s="23"/>
      <c r="AF97" s="23" t="str" cm="1">
        <f t="array" ref="AF97">IF($D97="","",IF(AE97=1,1,IF(AH97&lt;&gt;1,$AI$1,IF(SUMPRODUCT(--(G97:AD97&gt;=$G$6:$AD$6)*($G$6:$AD$6&lt;&gt;"")*($G$4:$AD$4=1))=COUNTIF($G$4:$AD$4,1),1,0))))</f>
        <v/>
      </c>
      <c r="AG97" s="24"/>
      <c r="AH97" s="1">
        <f t="shared" si="56"/>
        <v>0</v>
      </c>
      <c r="AI97" s="1" t="str">
        <f t="shared" si="55"/>
        <v/>
      </c>
      <c r="AJ97" s="1" t="str">
        <f t="shared" si="55"/>
        <v/>
      </c>
      <c r="AK97" s="1">
        <f t="shared" si="59"/>
        <v>0</v>
      </c>
      <c r="AL97" s="1">
        <f t="shared" si="60"/>
        <v>0</v>
      </c>
      <c r="AM97" s="1">
        <f t="shared" si="61"/>
        <v>0</v>
      </c>
      <c r="AN97" s="1">
        <f t="shared" si="62"/>
        <v>0</v>
      </c>
      <c r="AO97" s="1">
        <f t="shared" si="63"/>
        <v>0</v>
      </c>
      <c r="AP97" s="1">
        <f t="shared" si="64"/>
        <v>0</v>
      </c>
      <c r="AQ97" s="1">
        <f t="shared" si="65"/>
        <v>1</v>
      </c>
      <c r="AR97" s="1">
        <f t="shared" si="66"/>
        <v>1</v>
      </c>
      <c r="AS97" s="1">
        <f t="shared" si="67"/>
        <v>0</v>
      </c>
      <c r="AT97" s="1">
        <f t="shared" si="68"/>
        <v>0</v>
      </c>
      <c r="AU97" s="1">
        <f t="shared" si="69"/>
        <v>0</v>
      </c>
      <c r="AV97" s="1">
        <f t="shared" si="70"/>
        <v>1</v>
      </c>
      <c r="AW97" s="1">
        <f t="shared" si="71"/>
        <v>0</v>
      </c>
      <c r="AX97" s="1">
        <f t="shared" si="72"/>
        <v>0</v>
      </c>
      <c r="AY97" s="1">
        <f t="shared" si="73"/>
        <v>0</v>
      </c>
      <c r="AZ97" s="1">
        <f t="shared" si="74"/>
        <v>0</v>
      </c>
      <c r="BA97" s="1">
        <f t="shared" si="75"/>
        <v>0</v>
      </c>
      <c r="BB97" s="1">
        <f t="shared" si="76"/>
        <v>0</v>
      </c>
      <c r="BC97" s="1">
        <f t="shared" si="77"/>
        <v>0</v>
      </c>
      <c r="BD97" s="1">
        <f t="shared" si="78"/>
        <v>0</v>
      </c>
      <c r="BE97" s="1">
        <f t="shared" si="79"/>
        <v>0</v>
      </c>
      <c r="BF97" s="1">
        <f t="shared" si="79"/>
        <v>0</v>
      </c>
      <c r="BG97" s="1">
        <f t="shared" si="80"/>
        <v>0</v>
      </c>
      <c r="BH97" s="1">
        <f t="shared" si="81"/>
        <v>1</v>
      </c>
      <c r="BI97" s="1">
        <f t="shared" si="82"/>
        <v>1</v>
      </c>
      <c r="BJ97" s="1">
        <f t="shared" si="83"/>
        <v>0</v>
      </c>
      <c r="BM97" s="1" t="str">
        <f t="shared" si="54"/>
        <v/>
      </c>
      <c r="BN97" s="1" t="str">
        <f t="shared" si="53"/>
        <v/>
      </c>
      <c r="BO97" s="1" t="str">
        <f t="shared" si="53"/>
        <v/>
      </c>
      <c r="BP97" s="1" t="str">
        <f t="shared" si="53"/>
        <v/>
      </c>
      <c r="BQ97" s="1" t="str">
        <f t="shared" si="53"/>
        <v/>
      </c>
      <c r="BR97" s="1" t="str">
        <f t="shared" si="53"/>
        <v/>
      </c>
      <c r="BS97" s="1" t="str">
        <f t="shared" si="53"/>
        <v/>
      </c>
      <c r="BT97" s="1" t="str">
        <f t="shared" si="53"/>
        <v/>
      </c>
      <c r="BU97" s="1" t="str">
        <f t="shared" si="53"/>
        <v/>
      </c>
      <c r="BV97" s="1" t="str">
        <f t="shared" si="53"/>
        <v/>
      </c>
    </row>
    <row r="98" spans="2:74" x14ac:dyDescent="0.25">
      <c r="B98" s="23" t="str">
        <f t="shared" si="57"/>
        <v/>
      </c>
      <c r="C98" s="299"/>
      <c r="D98" s="299"/>
      <c r="E98" s="300"/>
      <c r="F98" s="301"/>
      <c r="G98" s="180"/>
      <c r="H98" s="180"/>
      <c r="I98" s="180"/>
      <c r="J98" s="180"/>
      <c r="K98" s="180"/>
      <c r="L98" s="180"/>
      <c r="M98" s="180"/>
      <c r="N98" s="180"/>
      <c r="O98" s="398" t="str">
        <f t="shared" si="58"/>
        <v/>
      </c>
      <c r="P98" s="180"/>
      <c r="Q98" s="180"/>
      <c r="R98" s="180"/>
      <c r="S98" s="180"/>
      <c r="T98" s="180"/>
      <c r="U98" s="180"/>
      <c r="V98" s="25"/>
      <c r="W98" s="25"/>
      <c r="X98" s="180"/>
      <c r="Y98" s="180"/>
      <c r="Z98" s="180"/>
      <c r="AA98" s="180"/>
      <c r="AB98" s="180"/>
      <c r="AC98" s="180"/>
      <c r="AD98" s="180"/>
      <c r="AE98" s="23"/>
      <c r="AF98" s="23" t="str" cm="1">
        <f t="array" ref="AF98">IF($D98="","",IF(AE98=1,1,IF(AH98&lt;&gt;1,$AI$1,IF(SUMPRODUCT(--(G98:AD98&gt;=$G$6:$AD$6)*($G$6:$AD$6&lt;&gt;"")*($G$4:$AD$4=1))=COUNTIF($G$4:$AD$4,1),1,0))))</f>
        <v/>
      </c>
      <c r="AG98" s="24"/>
      <c r="AH98" s="1">
        <f t="shared" si="56"/>
        <v>0</v>
      </c>
      <c r="AI98" s="1" t="str">
        <f t="shared" si="55"/>
        <v/>
      </c>
      <c r="AJ98" s="1" t="str">
        <f t="shared" si="55"/>
        <v/>
      </c>
      <c r="AK98" s="1">
        <f t="shared" si="59"/>
        <v>0</v>
      </c>
      <c r="AL98" s="1">
        <f t="shared" si="60"/>
        <v>0</v>
      </c>
      <c r="AM98" s="1">
        <f t="shared" si="61"/>
        <v>0</v>
      </c>
      <c r="AN98" s="1">
        <f t="shared" si="62"/>
        <v>0</v>
      </c>
      <c r="AO98" s="1">
        <f t="shared" si="63"/>
        <v>0</v>
      </c>
      <c r="AP98" s="1">
        <f t="shared" si="64"/>
        <v>0</v>
      </c>
      <c r="AQ98" s="1">
        <f t="shared" si="65"/>
        <v>1</v>
      </c>
      <c r="AR98" s="1">
        <f t="shared" si="66"/>
        <v>1</v>
      </c>
      <c r="AS98" s="1">
        <f t="shared" si="67"/>
        <v>0</v>
      </c>
      <c r="AT98" s="1">
        <f t="shared" si="68"/>
        <v>0</v>
      </c>
      <c r="AU98" s="1">
        <f t="shared" si="69"/>
        <v>0</v>
      </c>
      <c r="AV98" s="1">
        <f t="shared" si="70"/>
        <v>1</v>
      </c>
      <c r="AW98" s="1">
        <f t="shared" si="71"/>
        <v>0</v>
      </c>
      <c r="AX98" s="1">
        <f t="shared" si="72"/>
        <v>0</v>
      </c>
      <c r="AY98" s="1">
        <f t="shared" si="73"/>
        <v>0</v>
      </c>
      <c r="AZ98" s="1">
        <f t="shared" si="74"/>
        <v>0</v>
      </c>
      <c r="BA98" s="1">
        <f t="shared" si="75"/>
        <v>0</v>
      </c>
      <c r="BB98" s="1">
        <f t="shared" si="76"/>
        <v>0</v>
      </c>
      <c r="BC98" s="1">
        <f t="shared" si="77"/>
        <v>0</v>
      </c>
      <c r="BD98" s="1">
        <f t="shared" si="78"/>
        <v>0</v>
      </c>
      <c r="BE98" s="1">
        <f t="shared" si="79"/>
        <v>0</v>
      </c>
      <c r="BF98" s="1">
        <f t="shared" si="79"/>
        <v>0</v>
      </c>
      <c r="BG98" s="1">
        <f t="shared" si="80"/>
        <v>0</v>
      </c>
      <c r="BH98" s="1">
        <f t="shared" si="81"/>
        <v>1</v>
      </c>
      <c r="BI98" s="1">
        <f t="shared" si="82"/>
        <v>1</v>
      </c>
      <c r="BJ98" s="1">
        <f t="shared" si="83"/>
        <v>0</v>
      </c>
      <c r="BM98" s="1" t="str">
        <f t="shared" si="54"/>
        <v/>
      </c>
      <c r="BN98" s="1" t="str">
        <f t="shared" si="53"/>
        <v/>
      </c>
      <c r="BO98" s="1" t="str">
        <f t="shared" si="53"/>
        <v/>
      </c>
      <c r="BP98" s="1" t="str">
        <f t="shared" si="53"/>
        <v/>
      </c>
      <c r="BQ98" s="1" t="str">
        <f t="shared" si="53"/>
        <v/>
      </c>
      <c r="BR98" s="1" t="str">
        <f t="shared" si="53"/>
        <v/>
      </c>
      <c r="BS98" s="1" t="str">
        <f t="shared" si="53"/>
        <v/>
      </c>
      <c r="BT98" s="1" t="str">
        <f t="shared" si="53"/>
        <v/>
      </c>
      <c r="BU98" s="1" t="str">
        <f t="shared" si="53"/>
        <v/>
      </c>
      <c r="BV98" s="1" t="str">
        <f t="shared" si="53"/>
        <v/>
      </c>
    </row>
    <row r="99" spans="2:74" x14ac:dyDescent="0.25">
      <c r="B99" s="23" t="str">
        <f t="shared" si="57"/>
        <v/>
      </c>
      <c r="C99" s="299"/>
      <c r="D99" s="299"/>
      <c r="E99" s="300"/>
      <c r="F99" s="301"/>
      <c r="G99" s="180"/>
      <c r="H99" s="180"/>
      <c r="I99" s="180"/>
      <c r="J99" s="180"/>
      <c r="K99" s="180"/>
      <c r="L99" s="180"/>
      <c r="M99" s="180"/>
      <c r="N99" s="180"/>
      <c r="O99" s="398" t="str">
        <f t="shared" si="58"/>
        <v/>
      </c>
      <c r="P99" s="180"/>
      <c r="Q99" s="180"/>
      <c r="R99" s="180"/>
      <c r="S99" s="180"/>
      <c r="T99" s="180"/>
      <c r="U99" s="180"/>
      <c r="V99" s="25"/>
      <c r="W99" s="25"/>
      <c r="X99" s="180"/>
      <c r="Y99" s="180"/>
      <c r="Z99" s="180"/>
      <c r="AA99" s="180"/>
      <c r="AB99" s="180"/>
      <c r="AC99" s="180"/>
      <c r="AD99" s="180"/>
      <c r="AE99" s="23"/>
      <c r="AF99" s="23" t="str" cm="1">
        <f t="array" ref="AF99">IF($D99="","",IF(AE99=1,1,IF(AH99&lt;&gt;1,$AI$1,IF(SUMPRODUCT(--(G99:AD99&gt;=$G$6:$AD$6)*($G$6:$AD$6&lt;&gt;"")*($G$4:$AD$4=1))=COUNTIF($G$4:$AD$4,1),1,0))))</f>
        <v/>
      </c>
      <c r="AG99" s="24"/>
      <c r="AH99" s="1">
        <f t="shared" si="56"/>
        <v>0</v>
      </c>
      <c r="AI99" s="1" t="str">
        <f t="shared" si="55"/>
        <v/>
      </c>
      <c r="AJ99" s="1" t="str">
        <f t="shared" si="55"/>
        <v/>
      </c>
      <c r="AK99" s="1">
        <f t="shared" si="59"/>
        <v>0</v>
      </c>
      <c r="AL99" s="1">
        <f t="shared" si="60"/>
        <v>0</v>
      </c>
      <c r="AM99" s="1">
        <f t="shared" si="61"/>
        <v>0</v>
      </c>
      <c r="AN99" s="1">
        <f t="shared" si="62"/>
        <v>0</v>
      </c>
      <c r="AO99" s="1">
        <f t="shared" si="63"/>
        <v>0</v>
      </c>
      <c r="AP99" s="1">
        <f t="shared" si="64"/>
        <v>0</v>
      </c>
      <c r="AQ99" s="1">
        <f t="shared" si="65"/>
        <v>1</v>
      </c>
      <c r="AR99" s="1">
        <f t="shared" si="66"/>
        <v>1</v>
      </c>
      <c r="AS99" s="1">
        <f t="shared" si="67"/>
        <v>0</v>
      </c>
      <c r="AT99" s="1">
        <f t="shared" si="68"/>
        <v>0</v>
      </c>
      <c r="AU99" s="1">
        <f t="shared" si="69"/>
        <v>0</v>
      </c>
      <c r="AV99" s="1">
        <f t="shared" si="70"/>
        <v>1</v>
      </c>
      <c r="AW99" s="1">
        <f t="shared" si="71"/>
        <v>0</v>
      </c>
      <c r="AX99" s="1">
        <f t="shared" si="72"/>
        <v>0</v>
      </c>
      <c r="AY99" s="1">
        <f t="shared" si="73"/>
        <v>0</v>
      </c>
      <c r="AZ99" s="1">
        <f t="shared" si="74"/>
        <v>0</v>
      </c>
      <c r="BA99" s="1">
        <f t="shared" si="75"/>
        <v>0</v>
      </c>
      <c r="BB99" s="1">
        <f t="shared" si="76"/>
        <v>0</v>
      </c>
      <c r="BC99" s="1">
        <f t="shared" si="77"/>
        <v>0</v>
      </c>
      <c r="BD99" s="1">
        <f t="shared" si="78"/>
        <v>0</v>
      </c>
      <c r="BE99" s="1">
        <f t="shared" si="79"/>
        <v>0</v>
      </c>
      <c r="BF99" s="1">
        <f t="shared" si="79"/>
        <v>0</v>
      </c>
      <c r="BG99" s="1">
        <f t="shared" si="80"/>
        <v>0</v>
      </c>
      <c r="BH99" s="1">
        <f t="shared" si="81"/>
        <v>1</v>
      </c>
      <c r="BI99" s="1">
        <f t="shared" si="82"/>
        <v>1</v>
      </c>
      <c r="BJ99" s="1">
        <f t="shared" si="83"/>
        <v>0</v>
      </c>
      <c r="BM99" s="1" t="str">
        <f t="shared" si="54"/>
        <v/>
      </c>
      <c r="BN99" s="1" t="str">
        <f t="shared" si="53"/>
        <v/>
      </c>
      <c r="BO99" s="1" t="str">
        <f t="shared" si="53"/>
        <v/>
      </c>
      <c r="BP99" s="1" t="str">
        <f t="shared" si="53"/>
        <v/>
      </c>
      <c r="BQ99" s="1" t="str">
        <f t="shared" si="53"/>
        <v/>
      </c>
      <c r="BR99" s="1" t="str">
        <f t="shared" si="53"/>
        <v/>
      </c>
      <c r="BS99" s="1" t="str">
        <f t="shared" si="53"/>
        <v/>
      </c>
      <c r="BT99" s="1" t="str">
        <f t="shared" si="53"/>
        <v/>
      </c>
      <c r="BU99" s="1" t="str">
        <f t="shared" si="53"/>
        <v/>
      </c>
      <c r="BV99" s="1" t="str">
        <f t="shared" si="53"/>
        <v/>
      </c>
    </row>
    <row r="100" spans="2:74" x14ac:dyDescent="0.25">
      <c r="B100" s="23" t="str">
        <f t="shared" si="57"/>
        <v/>
      </c>
      <c r="C100" s="299"/>
      <c r="D100" s="299"/>
      <c r="E100" s="300"/>
      <c r="F100" s="301"/>
      <c r="G100" s="180"/>
      <c r="H100" s="180"/>
      <c r="I100" s="180"/>
      <c r="J100" s="180"/>
      <c r="K100" s="180"/>
      <c r="L100" s="180"/>
      <c r="M100" s="180"/>
      <c r="N100" s="180"/>
      <c r="O100" s="398" t="str">
        <f t="shared" si="58"/>
        <v/>
      </c>
      <c r="P100" s="180"/>
      <c r="Q100" s="180"/>
      <c r="R100" s="180"/>
      <c r="S100" s="180"/>
      <c r="T100" s="180"/>
      <c r="U100" s="180"/>
      <c r="V100" s="25"/>
      <c r="W100" s="25"/>
      <c r="X100" s="180"/>
      <c r="Y100" s="180"/>
      <c r="Z100" s="180"/>
      <c r="AA100" s="180"/>
      <c r="AB100" s="180"/>
      <c r="AC100" s="180"/>
      <c r="AD100" s="180"/>
      <c r="AE100" s="23"/>
      <c r="AF100" s="23" t="str" cm="1">
        <f t="array" ref="AF100">IF($D100="","",IF(AE100=1,1,IF(AH100&lt;&gt;1,$AI$1,IF(SUMPRODUCT(--(G100:AD100&gt;=$G$6:$AD$6)*($G$6:$AD$6&lt;&gt;"")*($G$4:$AD$4=1))=COUNTIF($G$4:$AD$4,1),1,0))))</f>
        <v/>
      </c>
      <c r="AG100" s="24"/>
      <c r="AH100" s="1">
        <f t="shared" si="56"/>
        <v>0</v>
      </c>
      <c r="AI100" s="1" t="str">
        <f t="shared" si="55"/>
        <v/>
      </c>
      <c r="AJ100" s="1" t="str">
        <f t="shared" si="55"/>
        <v/>
      </c>
      <c r="AK100" s="1">
        <f t="shared" si="59"/>
        <v>0</v>
      </c>
      <c r="AL100" s="1">
        <f t="shared" si="60"/>
        <v>0</v>
      </c>
      <c r="AM100" s="1">
        <f t="shared" si="61"/>
        <v>0</v>
      </c>
      <c r="AN100" s="1">
        <f t="shared" si="62"/>
        <v>0</v>
      </c>
      <c r="AO100" s="1">
        <f t="shared" si="63"/>
        <v>0</v>
      </c>
      <c r="AP100" s="1">
        <f t="shared" si="64"/>
        <v>0</v>
      </c>
      <c r="AQ100" s="1">
        <f t="shared" si="65"/>
        <v>1</v>
      </c>
      <c r="AR100" s="1">
        <f t="shared" si="66"/>
        <v>1</v>
      </c>
      <c r="AS100" s="1">
        <f t="shared" si="67"/>
        <v>0</v>
      </c>
      <c r="AT100" s="1">
        <f t="shared" si="68"/>
        <v>0</v>
      </c>
      <c r="AU100" s="1">
        <f t="shared" si="69"/>
        <v>0</v>
      </c>
      <c r="AV100" s="1">
        <f t="shared" si="70"/>
        <v>1</v>
      </c>
      <c r="AW100" s="1">
        <f t="shared" si="71"/>
        <v>0</v>
      </c>
      <c r="AX100" s="1">
        <f t="shared" si="72"/>
        <v>0</v>
      </c>
      <c r="AY100" s="1">
        <f t="shared" si="73"/>
        <v>0</v>
      </c>
      <c r="AZ100" s="1">
        <f t="shared" si="74"/>
        <v>0</v>
      </c>
      <c r="BA100" s="1">
        <f t="shared" si="75"/>
        <v>0</v>
      </c>
      <c r="BB100" s="1">
        <f t="shared" si="76"/>
        <v>0</v>
      </c>
      <c r="BC100" s="1">
        <f t="shared" si="77"/>
        <v>0</v>
      </c>
      <c r="BD100" s="1">
        <f t="shared" si="78"/>
        <v>0</v>
      </c>
      <c r="BE100" s="1">
        <f t="shared" si="79"/>
        <v>0</v>
      </c>
      <c r="BF100" s="1">
        <f t="shared" si="79"/>
        <v>0</v>
      </c>
      <c r="BG100" s="1">
        <f t="shared" si="80"/>
        <v>0</v>
      </c>
      <c r="BH100" s="1">
        <f t="shared" si="81"/>
        <v>1</v>
      </c>
      <c r="BI100" s="1">
        <f t="shared" si="82"/>
        <v>1</v>
      </c>
      <c r="BJ100" s="1">
        <f t="shared" si="83"/>
        <v>0</v>
      </c>
      <c r="BM100" s="1" t="str">
        <f t="shared" si="54"/>
        <v/>
      </c>
      <c r="BN100" s="1" t="str">
        <f t="shared" si="53"/>
        <v/>
      </c>
      <c r="BO100" s="1" t="str">
        <f t="shared" si="53"/>
        <v/>
      </c>
      <c r="BP100" s="1" t="str">
        <f t="shared" si="53"/>
        <v/>
      </c>
      <c r="BQ100" s="1" t="str">
        <f t="shared" si="53"/>
        <v/>
      </c>
      <c r="BR100" s="1" t="str">
        <f t="shared" si="53"/>
        <v/>
      </c>
      <c r="BS100" s="1" t="str">
        <f t="shared" si="53"/>
        <v/>
      </c>
      <c r="BT100" s="1" t="str">
        <f t="shared" si="53"/>
        <v/>
      </c>
      <c r="BU100" s="1" t="str">
        <f t="shared" si="53"/>
        <v/>
      </c>
      <c r="BV100" s="1" t="str">
        <f t="shared" si="53"/>
        <v/>
      </c>
    </row>
    <row r="101" spans="2:74" x14ac:dyDescent="0.25">
      <c r="B101" s="23" t="str">
        <f t="shared" si="57"/>
        <v/>
      </c>
      <c r="C101" s="299"/>
      <c r="D101" s="299"/>
      <c r="E101" s="300"/>
      <c r="F101" s="301"/>
      <c r="G101" s="180"/>
      <c r="H101" s="180"/>
      <c r="I101" s="180"/>
      <c r="J101" s="180"/>
      <c r="K101" s="180"/>
      <c r="L101" s="180"/>
      <c r="M101" s="180"/>
      <c r="N101" s="180"/>
      <c r="O101" s="398" t="str">
        <f t="shared" si="58"/>
        <v/>
      </c>
      <c r="P101" s="180"/>
      <c r="Q101" s="180"/>
      <c r="R101" s="180"/>
      <c r="S101" s="180"/>
      <c r="T101" s="180"/>
      <c r="U101" s="180"/>
      <c r="V101" s="25"/>
      <c r="W101" s="25"/>
      <c r="X101" s="180"/>
      <c r="Y101" s="180"/>
      <c r="Z101" s="180"/>
      <c r="AA101" s="180"/>
      <c r="AB101" s="180"/>
      <c r="AC101" s="180"/>
      <c r="AD101" s="180"/>
      <c r="AE101" s="23"/>
      <c r="AF101" s="23" t="str" cm="1">
        <f t="array" ref="AF101">IF($D101="","",IF(AE101=1,1,IF(AH101&lt;&gt;1,$AI$1,IF(SUMPRODUCT(--(G101:AD101&gt;=$G$6:$AD$6)*($G$6:$AD$6&lt;&gt;"")*($G$4:$AD$4=1))=COUNTIF($G$4:$AD$4,1),1,0))))</f>
        <v/>
      </c>
      <c r="AG101" s="24"/>
      <c r="AH101" s="1">
        <f t="shared" si="56"/>
        <v>0</v>
      </c>
      <c r="AI101" s="1" t="str">
        <f t="shared" si="55"/>
        <v/>
      </c>
      <c r="AJ101" s="1" t="str">
        <f t="shared" si="55"/>
        <v/>
      </c>
      <c r="AK101" s="1">
        <f t="shared" si="59"/>
        <v>0</v>
      </c>
      <c r="AL101" s="1">
        <f t="shared" si="60"/>
        <v>0</v>
      </c>
      <c r="AM101" s="1">
        <f t="shared" si="61"/>
        <v>0</v>
      </c>
      <c r="AN101" s="1">
        <f t="shared" si="62"/>
        <v>0</v>
      </c>
      <c r="AO101" s="1">
        <f t="shared" si="63"/>
        <v>0</v>
      </c>
      <c r="AP101" s="1">
        <f t="shared" si="64"/>
        <v>0</v>
      </c>
      <c r="AQ101" s="1">
        <f t="shared" si="65"/>
        <v>1</v>
      </c>
      <c r="AR101" s="1">
        <f t="shared" si="66"/>
        <v>1</v>
      </c>
      <c r="AS101" s="1">
        <f t="shared" si="67"/>
        <v>0</v>
      </c>
      <c r="AT101" s="1">
        <f t="shared" si="68"/>
        <v>0</v>
      </c>
      <c r="AU101" s="1">
        <f t="shared" si="69"/>
        <v>0</v>
      </c>
      <c r="AV101" s="1">
        <f t="shared" si="70"/>
        <v>1</v>
      </c>
      <c r="AW101" s="1">
        <f t="shared" si="71"/>
        <v>0</v>
      </c>
      <c r="AX101" s="1">
        <f t="shared" si="72"/>
        <v>0</v>
      </c>
      <c r="AY101" s="1">
        <f t="shared" si="73"/>
        <v>0</v>
      </c>
      <c r="AZ101" s="1">
        <f t="shared" si="74"/>
        <v>0</v>
      </c>
      <c r="BA101" s="1">
        <f t="shared" si="75"/>
        <v>0</v>
      </c>
      <c r="BB101" s="1">
        <f t="shared" si="76"/>
        <v>0</v>
      </c>
      <c r="BC101" s="1">
        <f t="shared" si="77"/>
        <v>0</v>
      </c>
      <c r="BD101" s="1">
        <f t="shared" si="78"/>
        <v>0</v>
      </c>
      <c r="BE101" s="1">
        <f t="shared" si="79"/>
        <v>0</v>
      </c>
      <c r="BF101" s="1">
        <f t="shared" si="79"/>
        <v>0</v>
      </c>
      <c r="BG101" s="1">
        <f t="shared" si="80"/>
        <v>0</v>
      </c>
      <c r="BH101" s="1">
        <f t="shared" si="81"/>
        <v>1</v>
      </c>
      <c r="BI101" s="1">
        <f t="shared" si="82"/>
        <v>1</v>
      </c>
      <c r="BJ101" s="1">
        <f t="shared" si="83"/>
        <v>0</v>
      </c>
      <c r="BM101" s="1" t="str">
        <f t="shared" si="54"/>
        <v/>
      </c>
      <c r="BN101" s="1" t="str">
        <f t="shared" si="53"/>
        <v/>
      </c>
      <c r="BO101" s="1" t="str">
        <f t="shared" si="53"/>
        <v/>
      </c>
      <c r="BP101" s="1" t="str">
        <f t="shared" si="53"/>
        <v/>
      </c>
      <c r="BQ101" s="1" t="str">
        <f t="shared" si="53"/>
        <v/>
      </c>
      <c r="BR101" s="1" t="str">
        <f t="shared" si="53"/>
        <v/>
      </c>
      <c r="BS101" s="1" t="str">
        <f t="shared" si="53"/>
        <v/>
      </c>
      <c r="BT101" s="1" t="str">
        <f t="shared" si="53"/>
        <v/>
      </c>
      <c r="BU101" s="1" t="str">
        <f t="shared" si="53"/>
        <v/>
      </c>
      <c r="BV101" s="1" t="str">
        <f t="shared" si="53"/>
        <v/>
      </c>
    </row>
    <row r="102" spans="2:74" x14ac:dyDescent="0.25">
      <c r="B102" s="23" t="str">
        <f t="shared" si="57"/>
        <v/>
      </c>
      <c r="C102" s="299"/>
      <c r="D102" s="299"/>
      <c r="E102" s="300"/>
      <c r="F102" s="301"/>
      <c r="G102" s="180"/>
      <c r="H102" s="180"/>
      <c r="I102" s="180"/>
      <c r="J102" s="180"/>
      <c r="K102" s="180"/>
      <c r="L102" s="180"/>
      <c r="M102" s="180"/>
      <c r="N102" s="180"/>
      <c r="O102" s="398" t="str">
        <f t="shared" si="58"/>
        <v/>
      </c>
      <c r="P102" s="180"/>
      <c r="Q102" s="180"/>
      <c r="R102" s="180"/>
      <c r="S102" s="180"/>
      <c r="T102" s="180"/>
      <c r="U102" s="180"/>
      <c r="V102" s="25"/>
      <c r="W102" s="25"/>
      <c r="X102" s="180"/>
      <c r="Y102" s="180"/>
      <c r="Z102" s="180"/>
      <c r="AA102" s="180"/>
      <c r="AB102" s="180"/>
      <c r="AC102" s="180"/>
      <c r="AD102" s="180"/>
      <c r="AE102" s="23"/>
      <c r="AF102" s="23" t="str" cm="1">
        <f t="array" ref="AF102">IF($D102="","",IF(AE102=1,1,IF(AH102&lt;&gt;1,$AI$1,IF(SUMPRODUCT(--(G102:AD102&gt;=$G$6:$AD$6)*($G$6:$AD$6&lt;&gt;"")*($G$4:$AD$4=1))=COUNTIF($G$4:$AD$4,1),1,0))))</f>
        <v/>
      </c>
      <c r="AG102" s="24"/>
      <c r="AH102" s="1">
        <f t="shared" si="56"/>
        <v>0</v>
      </c>
      <c r="AI102" s="1" t="str">
        <f t="shared" si="55"/>
        <v/>
      </c>
      <c r="AJ102" s="1" t="str">
        <f t="shared" si="55"/>
        <v/>
      </c>
      <c r="AK102" s="1">
        <f t="shared" si="59"/>
        <v>0</v>
      </c>
      <c r="AL102" s="1">
        <f t="shared" si="60"/>
        <v>0</v>
      </c>
      <c r="AM102" s="1">
        <f t="shared" si="61"/>
        <v>0</v>
      </c>
      <c r="AN102" s="1">
        <f t="shared" si="62"/>
        <v>0</v>
      </c>
      <c r="AO102" s="1">
        <f t="shared" si="63"/>
        <v>0</v>
      </c>
      <c r="AP102" s="1">
        <f t="shared" si="64"/>
        <v>0</v>
      </c>
      <c r="AQ102" s="1">
        <f t="shared" si="65"/>
        <v>1</v>
      </c>
      <c r="AR102" s="1">
        <f t="shared" si="66"/>
        <v>1</v>
      </c>
      <c r="AS102" s="1">
        <f t="shared" si="67"/>
        <v>0</v>
      </c>
      <c r="AT102" s="1">
        <f t="shared" si="68"/>
        <v>0</v>
      </c>
      <c r="AU102" s="1">
        <f t="shared" si="69"/>
        <v>0</v>
      </c>
      <c r="AV102" s="1">
        <f t="shared" si="70"/>
        <v>1</v>
      </c>
      <c r="AW102" s="1">
        <f t="shared" si="71"/>
        <v>0</v>
      </c>
      <c r="AX102" s="1">
        <f t="shared" si="72"/>
        <v>0</v>
      </c>
      <c r="AY102" s="1">
        <f t="shared" si="73"/>
        <v>0</v>
      </c>
      <c r="AZ102" s="1">
        <f t="shared" si="74"/>
        <v>0</v>
      </c>
      <c r="BA102" s="1">
        <f t="shared" si="75"/>
        <v>0</v>
      </c>
      <c r="BB102" s="1">
        <f t="shared" si="76"/>
        <v>0</v>
      </c>
      <c r="BC102" s="1">
        <f t="shared" si="77"/>
        <v>0</v>
      </c>
      <c r="BD102" s="1">
        <f t="shared" si="78"/>
        <v>0</v>
      </c>
      <c r="BE102" s="1">
        <f t="shared" si="79"/>
        <v>0</v>
      </c>
      <c r="BF102" s="1">
        <f t="shared" si="79"/>
        <v>0</v>
      </c>
      <c r="BG102" s="1">
        <f t="shared" si="80"/>
        <v>0</v>
      </c>
      <c r="BH102" s="1">
        <f t="shared" si="81"/>
        <v>1</v>
      </c>
      <c r="BI102" s="1">
        <f t="shared" si="82"/>
        <v>1</v>
      </c>
      <c r="BJ102" s="1">
        <f t="shared" si="83"/>
        <v>0</v>
      </c>
      <c r="BM102" s="1" t="str">
        <f t="shared" si="54"/>
        <v/>
      </c>
      <c r="BN102" s="1" t="str">
        <f t="shared" si="53"/>
        <v/>
      </c>
      <c r="BO102" s="1" t="str">
        <f t="shared" si="53"/>
        <v/>
      </c>
      <c r="BP102" s="1" t="str">
        <f t="shared" si="53"/>
        <v/>
      </c>
      <c r="BQ102" s="1" t="str">
        <f t="shared" si="53"/>
        <v/>
      </c>
      <c r="BR102" s="1" t="str">
        <f t="shared" si="53"/>
        <v/>
      </c>
      <c r="BS102" s="1" t="str">
        <f t="shared" si="53"/>
        <v/>
      </c>
      <c r="BT102" s="1" t="str">
        <f t="shared" si="53"/>
        <v/>
      </c>
      <c r="BU102" s="1" t="str">
        <f t="shared" si="53"/>
        <v/>
      </c>
      <c r="BV102" s="1" t="str">
        <f t="shared" si="53"/>
        <v/>
      </c>
    </row>
    <row r="103" spans="2:74" x14ac:dyDescent="0.25">
      <c r="B103" s="23" t="str">
        <f t="shared" si="57"/>
        <v/>
      </c>
      <c r="C103" s="299"/>
      <c r="D103" s="299"/>
      <c r="E103" s="300"/>
      <c r="F103" s="301"/>
      <c r="G103" s="180"/>
      <c r="H103" s="180"/>
      <c r="I103" s="180"/>
      <c r="J103" s="180"/>
      <c r="K103" s="180"/>
      <c r="L103" s="180"/>
      <c r="M103" s="180"/>
      <c r="N103" s="180"/>
      <c r="O103" s="398" t="str">
        <f t="shared" si="58"/>
        <v/>
      </c>
      <c r="P103" s="180"/>
      <c r="Q103" s="180"/>
      <c r="R103" s="180"/>
      <c r="S103" s="180"/>
      <c r="T103" s="180"/>
      <c r="U103" s="180"/>
      <c r="V103" s="25"/>
      <c r="W103" s="25"/>
      <c r="X103" s="180"/>
      <c r="Y103" s="180"/>
      <c r="Z103" s="180"/>
      <c r="AA103" s="180"/>
      <c r="AB103" s="180"/>
      <c r="AC103" s="180"/>
      <c r="AD103" s="180"/>
      <c r="AE103" s="23"/>
      <c r="AF103" s="23" t="str" cm="1">
        <f t="array" ref="AF103">IF($D103="","",IF(AE103=1,1,IF(AH103&lt;&gt;1,$AI$1,IF(SUMPRODUCT(--(G103:AD103&gt;=$G$6:$AD$6)*($G$6:$AD$6&lt;&gt;"")*($G$4:$AD$4=1))=COUNTIF($G$4:$AD$4,1),1,0))))</f>
        <v/>
      </c>
      <c r="AG103" s="24"/>
      <c r="AH103" s="1">
        <f t="shared" si="56"/>
        <v>0</v>
      </c>
      <c r="AI103" s="1" t="str">
        <f t="shared" si="55"/>
        <v/>
      </c>
      <c r="AJ103" s="1" t="str">
        <f t="shared" si="55"/>
        <v/>
      </c>
      <c r="AK103" s="1">
        <f t="shared" si="59"/>
        <v>0</v>
      </c>
      <c r="AL103" s="1">
        <f t="shared" si="60"/>
        <v>0</v>
      </c>
      <c r="AM103" s="1">
        <f t="shared" si="61"/>
        <v>0</v>
      </c>
      <c r="AN103" s="1">
        <f t="shared" si="62"/>
        <v>0</v>
      </c>
      <c r="AO103" s="1">
        <f t="shared" si="63"/>
        <v>0</v>
      </c>
      <c r="AP103" s="1">
        <f t="shared" si="64"/>
        <v>0</v>
      </c>
      <c r="AQ103" s="1">
        <f t="shared" si="65"/>
        <v>1</v>
      </c>
      <c r="AR103" s="1">
        <f t="shared" si="66"/>
        <v>1</v>
      </c>
      <c r="AS103" s="1">
        <f t="shared" si="67"/>
        <v>0</v>
      </c>
      <c r="AT103" s="1">
        <f t="shared" si="68"/>
        <v>0</v>
      </c>
      <c r="AU103" s="1">
        <f t="shared" si="69"/>
        <v>0</v>
      </c>
      <c r="AV103" s="1">
        <f t="shared" si="70"/>
        <v>1</v>
      </c>
      <c r="AW103" s="1">
        <f t="shared" si="71"/>
        <v>0</v>
      </c>
      <c r="AX103" s="1">
        <f t="shared" si="72"/>
        <v>0</v>
      </c>
      <c r="AY103" s="1">
        <f t="shared" si="73"/>
        <v>0</v>
      </c>
      <c r="AZ103" s="1">
        <f t="shared" si="74"/>
        <v>0</v>
      </c>
      <c r="BA103" s="1">
        <f t="shared" si="75"/>
        <v>0</v>
      </c>
      <c r="BB103" s="1">
        <f t="shared" si="76"/>
        <v>0</v>
      </c>
      <c r="BC103" s="1">
        <f t="shared" si="77"/>
        <v>0</v>
      </c>
      <c r="BD103" s="1">
        <f t="shared" si="78"/>
        <v>0</v>
      </c>
      <c r="BE103" s="1">
        <f t="shared" si="79"/>
        <v>0</v>
      </c>
      <c r="BF103" s="1">
        <f t="shared" si="79"/>
        <v>0</v>
      </c>
      <c r="BG103" s="1">
        <f t="shared" si="80"/>
        <v>0</v>
      </c>
      <c r="BH103" s="1">
        <f t="shared" si="81"/>
        <v>1</v>
      </c>
      <c r="BI103" s="1">
        <f t="shared" si="82"/>
        <v>1</v>
      </c>
      <c r="BJ103" s="1">
        <f t="shared" si="83"/>
        <v>0</v>
      </c>
      <c r="BM103" s="1" t="str">
        <f t="shared" si="54"/>
        <v/>
      </c>
      <c r="BN103" s="1" t="str">
        <f t="shared" si="53"/>
        <v/>
      </c>
      <c r="BO103" s="1" t="str">
        <f t="shared" si="53"/>
        <v/>
      </c>
      <c r="BP103" s="1" t="str">
        <f t="shared" si="53"/>
        <v/>
      </c>
      <c r="BQ103" s="1" t="str">
        <f t="shared" si="53"/>
        <v/>
      </c>
      <c r="BR103" s="1" t="str">
        <f t="shared" si="53"/>
        <v/>
      </c>
      <c r="BS103" s="1" t="str">
        <f t="shared" si="53"/>
        <v/>
      </c>
      <c r="BT103" s="1" t="str">
        <f t="shared" si="53"/>
        <v/>
      </c>
      <c r="BU103" s="1" t="str">
        <f t="shared" si="53"/>
        <v/>
      </c>
      <c r="BV103" s="1" t="str">
        <f t="shared" si="53"/>
        <v/>
      </c>
    </row>
    <row r="104" spans="2:74" x14ac:dyDescent="0.25">
      <c r="B104" s="23" t="str">
        <f t="shared" si="57"/>
        <v/>
      </c>
      <c r="C104" s="299"/>
      <c r="D104" s="299"/>
      <c r="E104" s="300"/>
      <c r="F104" s="301"/>
      <c r="G104" s="180"/>
      <c r="H104" s="180"/>
      <c r="I104" s="180"/>
      <c r="J104" s="180"/>
      <c r="K104" s="180"/>
      <c r="L104" s="180"/>
      <c r="M104" s="180"/>
      <c r="N104" s="180"/>
      <c r="O104" s="398" t="str">
        <f t="shared" si="58"/>
        <v/>
      </c>
      <c r="P104" s="180"/>
      <c r="Q104" s="180"/>
      <c r="R104" s="180"/>
      <c r="S104" s="180"/>
      <c r="T104" s="180"/>
      <c r="U104" s="180"/>
      <c r="V104" s="25"/>
      <c r="W104" s="25"/>
      <c r="X104" s="180"/>
      <c r="Y104" s="180"/>
      <c r="Z104" s="180"/>
      <c r="AA104" s="180"/>
      <c r="AB104" s="180"/>
      <c r="AC104" s="180"/>
      <c r="AD104" s="180"/>
      <c r="AE104" s="23"/>
      <c r="AF104" s="23" t="str" cm="1">
        <f t="array" ref="AF104">IF($D104="","",IF(AE104=1,1,IF(AH104&lt;&gt;1,$AI$1,IF(SUMPRODUCT(--(G104:AD104&gt;=$G$6:$AD$6)*($G$6:$AD$6&lt;&gt;"")*($G$4:$AD$4=1))=COUNTIF($G$4:$AD$4,1),1,0))))</f>
        <v/>
      </c>
      <c r="AG104" s="24"/>
      <c r="AH104" s="1">
        <f t="shared" si="56"/>
        <v>0</v>
      </c>
      <c r="AI104" s="1" t="str">
        <f t="shared" si="55"/>
        <v/>
      </c>
      <c r="AJ104" s="1" t="str">
        <f t="shared" si="55"/>
        <v/>
      </c>
      <c r="AK104" s="1">
        <f t="shared" si="59"/>
        <v>0</v>
      </c>
      <c r="AL104" s="1">
        <f t="shared" si="60"/>
        <v>0</v>
      </c>
      <c r="AM104" s="1">
        <f t="shared" si="61"/>
        <v>0</v>
      </c>
      <c r="AN104" s="1">
        <f t="shared" si="62"/>
        <v>0</v>
      </c>
      <c r="AO104" s="1">
        <f t="shared" si="63"/>
        <v>0</v>
      </c>
      <c r="AP104" s="1">
        <f t="shared" si="64"/>
        <v>0</v>
      </c>
      <c r="AQ104" s="1">
        <f t="shared" si="65"/>
        <v>1</v>
      </c>
      <c r="AR104" s="1">
        <f t="shared" si="66"/>
        <v>1</v>
      </c>
      <c r="AS104" s="1">
        <f t="shared" si="67"/>
        <v>0</v>
      </c>
      <c r="AT104" s="1">
        <f t="shared" si="68"/>
        <v>0</v>
      </c>
      <c r="AU104" s="1">
        <f t="shared" si="69"/>
        <v>0</v>
      </c>
      <c r="AV104" s="1">
        <f t="shared" si="70"/>
        <v>1</v>
      </c>
      <c r="AW104" s="1">
        <f t="shared" si="71"/>
        <v>0</v>
      </c>
      <c r="AX104" s="1">
        <f t="shared" si="72"/>
        <v>0</v>
      </c>
      <c r="AY104" s="1">
        <f t="shared" si="73"/>
        <v>0</v>
      </c>
      <c r="AZ104" s="1">
        <f t="shared" si="74"/>
        <v>0</v>
      </c>
      <c r="BA104" s="1">
        <f t="shared" si="75"/>
        <v>0</v>
      </c>
      <c r="BB104" s="1">
        <f t="shared" si="76"/>
        <v>0</v>
      </c>
      <c r="BC104" s="1">
        <f t="shared" si="77"/>
        <v>0</v>
      </c>
      <c r="BD104" s="1">
        <f t="shared" si="78"/>
        <v>0</v>
      </c>
      <c r="BE104" s="1">
        <f t="shared" si="79"/>
        <v>0</v>
      </c>
      <c r="BF104" s="1">
        <f t="shared" si="79"/>
        <v>0</v>
      </c>
      <c r="BG104" s="1">
        <f t="shared" si="80"/>
        <v>0</v>
      </c>
      <c r="BH104" s="1">
        <f t="shared" si="81"/>
        <v>1</v>
      </c>
      <c r="BI104" s="1">
        <f t="shared" si="82"/>
        <v>1</v>
      </c>
      <c r="BJ104" s="1">
        <f t="shared" si="83"/>
        <v>0</v>
      </c>
      <c r="BM104" s="1" t="str">
        <f t="shared" si="54"/>
        <v/>
      </c>
      <c r="BN104" s="1" t="str">
        <f t="shared" si="53"/>
        <v/>
      </c>
      <c r="BO104" s="1" t="str">
        <f t="shared" si="53"/>
        <v/>
      </c>
      <c r="BP104" s="1" t="str">
        <f t="shared" si="53"/>
        <v/>
      </c>
      <c r="BQ104" s="1" t="str">
        <f t="shared" si="53"/>
        <v/>
      </c>
      <c r="BR104" s="1" t="str">
        <f t="shared" si="53"/>
        <v/>
      </c>
      <c r="BS104" s="1" t="str">
        <f t="shared" si="53"/>
        <v/>
      </c>
      <c r="BT104" s="1" t="str">
        <f t="shared" si="53"/>
        <v/>
      </c>
      <c r="BU104" s="1" t="str">
        <f t="shared" si="53"/>
        <v/>
      </c>
      <c r="BV104" s="1" t="str">
        <f t="shared" si="53"/>
        <v/>
      </c>
    </row>
    <row r="105" spans="2:74" x14ac:dyDescent="0.25">
      <c r="B105" s="23" t="str">
        <f t="shared" si="57"/>
        <v/>
      </c>
      <c r="C105" s="299"/>
      <c r="D105" s="299"/>
      <c r="E105" s="300"/>
      <c r="F105" s="301"/>
      <c r="G105" s="180"/>
      <c r="H105" s="180"/>
      <c r="I105" s="180"/>
      <c r="J105" s="180"/>
      <c r="K105" s="180"/>
      <c r="L105" s="180"/>
      <c r="M105" s="180"/>
      <c r="N105" s="180"/>
      <c r="O105" s="398" t="str">
        <f t="shared" si="58"/>
        <v/>
      </c>
      <c r="P105" s="180"/>
      <c r="Q105" s="180"/>
      <c r="R105" s="180"/>
      <c r="S105" s="180"/>
      <c r="T105" s="180"/>
      <c r="U105" s="180"/>
      <c r="V105" s="25"/>
      <c r="W105" s="25"/>
      <c r="X105" s="180"/>
      <c r="Y105" s="180"/>
      <c r="Z105" s="180"/>
      <c r="AA105" s="180"/>
      <c r="AB105" s="180"/>
      <c r="AC105" s="180"/>
      <c r="AD105" s="180"/>
      <c r="AE105" s="23"/>
      <c r="AF105" s="23" t="str" cm="1">
        <f t="array" ref="AF105">IF($D105="","",IF(AE105=1,1,IF(AH105&lt;&gt;1,$AI$1,IF(SUMPRODUCT(--(G105:AD105&gt;=$G$6:$AD$6)*($G$6:$AD$6&lt;&gt;"")*($G$4:$AD$4=1))=COUNTIF($G$4:$AD$4,1),1,0))))</f>
        <v/>
      </c>
      <c r="AG105" s="24"/>
      <c r="AH105" s="1">
        <f t="shared" si="56"/>
        <v>0</v>
      </c>
      <c r="AI105" s="1" t="str">
        <f t="shared" si="55"/>
        <v/>
      </c>
      <c r="AJ105" s="1" t="str">
        <f t="shared" si="55"/>
        <v/>
      </c>
      <c r="AK105" s="1">
        <f t="shared" si="59"/>
        <v>0</v>
      </c>
      <c r="AL105" s="1">
        <f t="shared" si="60"/>
        <v>0</v>
      </c>
      <c r="AM105" s="1">
        <f t="shared" si="61"/>
        <v>0</v>
      </c>
      <c r="AN105" s="1">
        <f t="shared" si="62"/>
        <v>0</v>
      </c>
      <c r="AO105" s="1">
        <f t="shared" si="63"/>
        <v>0</v>
      </c>
      <c r="AP105" s="1">
        <f t="shared" si="64"/>
        <v>0</v>
      </c>
      <c r="AQ105" s="1">
        <f t="shared" si="65"/>
        <v>1</v>
      </c>
      <c r="AR105" s="1">
        <f t="shared" si="66"/>
        <v>1</v>
      </c>
      <c r="AS105" s="1">
        <f t="shared" si="67"/>
        <v>0</v>
      </c>
      <c r="AT105" s="1">
        <f t="shared" si="68"/>
        <v>0</v>
      </c>
      <c r="AU105" s="1">
        <f t="shared" si="69"/>
        <v>0</v>
      </c>
      <c r="AV105" s="1">
        <f t="shared" si="70"/>
        <v>1</v>
      </c>
      <c r="AW105" s="1">
        <f t="shared" si="71"/>
        <v>0</v>
      </c>
      <c r="AX105" s="1">
        <f t="shared" si="72"/>
        <v>0</v>
      </c>
      <c r="AY105" s="1">
        <f t="shared" si="73"/>
        <v>0</v>
      </c>
      <c r="AZ105" s="1">
        <f t="shared" si="74"/>
        <v>0</v>
      </c>
      <c r="BA105" s="1">
        <f t="shared" si="75"/>
        <v>0</v>
      </c>
      <c r="BB105" s="1">
        <f t="shared" si="76"/>
        <v>0</v>
      </c>
      <c r="BC105" s="1">
        <f t="shared" si="77"/>
        <v>0</v>
      </c>
      <c r="BD105" s="1">
        <f t="shared" si="78"/>
        <v>0</v>
      </c>
      <c r="BE105" s="1">
        <f t="shared" si="79"/>
        <v>0</v>
      </c>
      <c r="BF105" s="1">
        <f t="shared" si="79"/>
        <v>0</v>
      </c>
      <c r="BG105" s="1">
        <f t="shared" si="80"/>
        <v>0</v>
      </c>
      <c r="BH105" s="1">
        <f t="shared" si="81"/>
        <v>1</v>
      </c>
      <c r="BI105" s="1">
        <f t="shared" si="82"/>
        <v>1</v>
      </c>
      <c r="BJ105" s="1">
        <f t="shared" si="83"/>
        <v>0</v>
      </c>
      <c r="BM105" s="1" t="str">
        <f t="shared" si="54"/>
        <v/>
      </c>
      <c r="BN105" s="1" t="str">
        <f t="shared" si="53"/>
        <v/>
      </c>
      <c r="BO105" s="1" t="str">
        <f t="shared" si="53"/>
        <v/>
      </c>
      <c r="BP105" s="1" t="str">
        <f t="shared" si="53"/>
        <v/>
      </c>
      <c r="BQ105" s="1" t="str">
        <f t="shared" si="53"/>
        <v/>
      </c>
      <c r="BR105" s="1" t="str">
        <f t="shared" si="53"/>
        <v/>
      </c>
      <c r="BS105" s="1" t="str">
        <f t="shared" si="53"/>
        <v/>
      </c>
      <c r="BT105" s="1" t="str">
        <f t="shared" si="53"/>
        <v/>
      </c>
      <c r="BU105" s="1" t="str">
        <f t="shared" si="53"/>
        <v/>
      </c>
      <c r="BV105" s="1" t="str">
        <f t="shared" si="53"/>
        <v/>
      </c>
    </row>
    <row r="106" spans="2:74" x14ac:dyDescent="0.25">
      <c r="B106" s="23" t="str">
        <f t="shared" si="57"/>
        <v/>
      </c>
      <c r="C106" s="299"/>
      <c r="D106" s="299"/>
      <c r="E106" s="300"/>
      <c r="F106" s="301"/>
      <c r="G106" s="180"/>
      <c r="H106" s="180"/>
      <c r="I106" s="180"/>
      <c r="J106" s="180"/>
      <c r="K106" s="180"/>
      <c r="L106" s="180"/>
      <c r="M106" s="180"/>
      <c r="N106" s="180"/>
      <c r="O106" s="398" t="str">
        <f t="shared" si="58"/>
        <v/>
      </c>
      <c r="P106" s="180"/>
      <c r="Q106" s="180"/>
      <c r="R106" s="180"/>
      <c r="S106" s="180"/>
      <c r="T106" s="180"/>
      <c r="U106" s="180"/>
      <c r="V106" s="25"/>
      <c r="W106" s="25"/>
      <c r="X106" s="180"/>
      <c r="Y106" s="180"/>
      <c r="Z106" s="180"/>
      <c r="AA106" s="180"/>
      <c r="AB106" s="180"/>
      <c r="AC106" s="180"/>
      <c r="AD106" s="180"/>
      <c r="AE106" s="23"/>
      <c r="AF106" s="23" t="str" cm="1">
        <f t="array" ref="AF106">IF($D106="","",IF(AE106=1,1,IF(AH106&lt;&gt;1,$AI$1,IF(SUMPRODUCT(--(G106:AD106&gt;=$G$6:$AD$6)*($G$6:$AD$6&lt;&gt;"")*($G$4:$AD$4=1))=COUNTIF($G$4:$AD$4,1),1,0))))</f>
        <v/>
      </c>
      <c r="AG106" s="24"/>
      <c r="AH106" s="1">
        <f t="shared" si="56"/>
        <v>0</v>
      </c>
      <c r="AI106" s="1" t="str">
        <f t="shared" si="55"/>
        <v/>
      </c>
      <c r="AJ106" s="1" t="str">
        <f t="shared" si="55"/>
        <v/>
      </c>
      <c r="AK106" s="1">
        <f t="shared" si="59"/>
        <v>0</v>
      </c>
      <c r="AL106" s="1">
        <f t="shared" si="60"/>
        <v>0</v>
      </c>
      <c r="AM106" s="1">
        <f t="shared" si="61"/>
        <v>0</v>
      </c>
      <c r="AN106" s="1">
        <f t="shared" si="62"/>
        <v>0</v>
      </c>
      <c r="AO106" s="1">
        <f t="shared" si="63"/>
        <v>0</v>
      </c>
      <c r="AP106" s="1">
        <f t="shared" si="64"/>
        <v>0</v>
      </c>
      <c r="AQ106" s="1">
        <f t="shared" si="65"/>
        <v>1</v>
      </c>
      <c r="AR106" s="1">
        <f t="shared" si="66"/>
        <v>1</v>
      </c>
      <c r="AS106" s="1">
        <f t="shared" si="67"/>
        <v>0</v>
      </c>
      <c r="AT106" s="1">
        <f t="shared" si="68"/>
        <v>0</v>
      </c>
      <c r="AU106" s="1">
        <f t="shared" si="69"/>
        <v>0</v>
      </c>
      <c r="AV106" s="1">
        <f t="shared" si="70"/>
        <v>1</v>
      </c>
      <c r="AW106" s="1">
        <f t="shared" si="71"/>
        <v>0</v>
      </c>
      <c r="AX106" s="1">
        <f t="shared" si="72"/>
        <v>0</v>
      </c>
      <c r="AY106" s="1">
        <f t="shared" si="73"/>
        <v>0</v>
      </c>
      <c r="AZ106" s="1">
        <f t="shared" si="74"/>
        <v>0</v>
      </c>
      <c r="BA106" s="1">
        <f t="shared" si="75"/>
        <v>0</v>
      </c>
      <c r="BB106" s="1">
        <f t="shared" si="76"/>
        <v>0</v>
      </c>
      <c r="BC106" s="1">
        <f t="shared" si="77"/>
        <v>0</v>
      </c>
      <c r="BD106" s="1">
        <f t="shared" si="78"/>
        <v>0</v>
      </c>
      <c r="BE106" s="1">
        <f t="shared" si="79"/>
        <v>0</v>
      </c>
      <c r="BF106" s="1">
        <f t="shared" si="79"/>
        <v>0</v>
      </c>
      <c r="BG106" s="1">
        <f t="shared" si="80"/>
        <v>0</v>
      </c>
      <c r="BH106" s="1">
        <f t="shared" si="81"/>
        <v>1</v>
      </c>
      <c r="BI106" s="1">
        <f t="shared" si="82"/>
        <v>1</v>
      </c>
      <c r="BJ106" s="1">
        <f t="shared" si="83"/>
        <v>0</v>
      </c>
      <c r="BM106" s="1" t="str">
        <f t="shared" si="54"/>
        <v/>
      </c>
      <c r="BN106" s="1" t="str">
        <f t="shared" si="53"/>
        <v/>
      </c>
      <c r="BO106" s="1" t="str">
        <f t="shared" si="53"/>
        <v/>
      </c>
      <c r="BP106" s="1" t="str">
        <f t="shared" si="53"/>
        <v/>
      </c>
      <c r="BQ106" s="1" t="str">
        <f t="shared" si="53"/>
        <v/>
      </c>
      <c r="BR106" s="1" t="str">
        <f t="shared" si="53"/>
        <v/>
      </c>
      <c r="BS106" s="1" t="str">
        <f t="shared" si="53"/>
        <v/>
      </c>
      <c r="BT106" s="1" t="str">
        <f t="shared" si="53"/>
        <v/>
      </c>
      <c r="BU106" s="1" t="str">
        <f t="shared" si="53"/>
        <v/>
      </c>
      <c r="BV106" s="1" t="str">
        <f t="shared" si="53"/>
        <v/>
      </c>
    </row>
    <row r="107" spans="2:74" x14ac:dyDescent="0.25">
      <c r="B107" s="23" t="str">
        <f t="shared" si="57"/>
        <v/>
      </c>
      <c r="C107" s="299"/>
      <c r="D107" s="299"/>
      <c r="E107" s="300"/>
      <c r="F107" s="301"/>
      <c r="G107" s="180"/>
      <c r="H107" s="180"/>
      <c r="I107" s="180"/>
      <c r="J107" s="180"/>
      <c r="K107" s="180"/>
      <c r="L107" s="180"/>
      <c r="M107" s="180"/>
      <c r="N107" s="180"/>
      <c r="O107" s="398" t="str">
        <f t="shared" si="58"/>
        <v/>
      </c>
      <c r="P107" s="180"/>
      <c r="Q107" s="180"/>
      <c r="R107" s="180"/>
      <c r="S107" s="180"/>
      <c r="T107" s="180"/>
      <c r="U107" s="180"/>
      <c r="V107" s="25"/>
      <c r="W107" s="25"/>
      <c r="X107" s="180"/>
      <c r="Y107" s="180"/>
      <c r="Z107" s="180"/>
      <c r="AA107" s="180"/>
      <c r="AB107" s="180"/>
      <c r="AC107" s="180"/>
      <c r="AD107" s="180"/>
      <c r="AE107" s="23"/>
      <c r="AF107" s="23" t="str" cm="1">
        <f t="array" ref="AF107">IF($D107="","",IF(AE107=1,1,IF(AH107&lt;&gt;1,$AI$1,IF(SUMPRODUCT(--(G107:AD107&gt;=$G$6:$AD$6)*($G$6:$AD$6&lt;&gt;"")*($G$4:$AD$4=1))=COUNTIF($G$4:$AD$4,1),1,0))))</f>
        <v/>
      </c>
      <c r="AG107" s="24"/>
      <c r="AH107" s="1">
        <f t="shared" si="56"/>
        <v>0</v>
      </c>
      <c r="AI107" s="1" t="str">
        <f t="shared" si="55"/>
        <v/>
      </c>
      <c r="AJ107" s="1" t="str">
        <f t="shared" si="55"/>
        <v/>
      </c>
      <c r="AK107" s="1">
        <f t="shared" si="59"/>
        <v>0</v>
      </c>
      <c r="AL107" s="1">
        <f t="shared" si="60"/>
        <v>0</v>
      </c>
      <c r="AM107" s="1">
        <f t="shared" si="61"/>
        <v>0</v>
      </c>
      <c r="AN107" s="1">
        <f t="shared" si="62"/>
        <v>0</v>
      </c>
      <c r="AO107" s="1">
        <f t="shared" si="63"/>
        <v>0</v>
      </c>
      <c r="AP107" s="1">
        <f t="shared" si="64"/>
        <v>0</v>
      </c>
      <c r="AQ107" s="1">
        <f t="shared" si="65"/>
        <v>1</v>
      </c>
      <c r="AR107" s="1">
        <f t="shared" si="66"/>
        <v>1</v>
      </c>
      <c r="AS107" s="1">
        <f t="shared" si="67"/>
        <v>0</v>
      </c>
      <c r="AT107" s="1">
        <f t="shared" si="68"/>
        <v>0</v>
      </c>
      <c r="AU107" s="1">
        <f t="shared" si="69"/>
        <v>0</v>
      </c>
      <c r="AV107" s="1">
        <f t="shared" si="70"/>
        <v>1</v>
      </c>
      <c r="AW107" s="1">
        <f t="shared" si="71"/>
        <v>0</v>
      </c>
      <c r="AX107" s="1">
        <f t="shared" si="72"/>
        <v>0</v>
      </c>
      <c r="AY107" s="1">
        <f t="shared" si="73"/>
        <v>0</v>
      </c>
      <c r="AZ107" s="1">
        <f t="shared" si="74"/>
        <v>0</v>
      </c>
      <c r="BA107" s="1">
        <f t="shared" si="75"/>
        <v>0</v>
      </c>
      <c r="BB107" s="1">
        <f t="shared" si="76"/>
        <v>0</v>
      </c>
      <c r="BC107" s="1">
        <f t="shared" si="77"/>
        <v>0</v>
      </c>
      <c r="BD107" s="1">
        <f t="shared" si="78"/>
        <v>0</v>
      </c>
      <c r="BE107" s="1">
        <f t="shared" si="79"/>
        <v>0</v>
      </c>
      <c r="BF107" s="1">
        <f t="shared" si="79"/>
        <v>0</v>
      </c>
      <c r="BG107" s="1">
        <f t="shared" si="80"/>
        <v>0</v>
      </c>
      <c r="BH107" s="1">
        <f t="shared" si="81"/>
        <v>1</v>
      </c>
      <c r="BI107" s="1">
        <f t="shared" si="82"/>
        <v>1</v>
      </c>
      <c r="BJ107" s="1">
        <f t="shared" si="83"/>
        <v>0</v>
      </c>
      <c r="BM107" s="1" t="str">
        <f t="shared" si="54"/>
        <v/>
      </c>
      <c r="BN107" s="1" t="str">
        <f t="shared" si="53"/>
        <v/>
      </c>
      <c r="BO107" s="1" t="str">
        <f t="shared" si="53"/>
        <v/>
      </c>
      <c r="BP107" s="1" t="str">
        <f t="shared" si="53"/>
        <v/>
      </c>
      <c r="BQ107" s="1" t="str">
        <f t="shared" si="53"/>
        <v/>
      </c>
      <c r="BR107" s="1" t="str">
        <f t="shared" si="53"/>
        <v/>
      </c>
      <c r="BS107" s="1" t="str">
        <f t="shared" si="53"/>
        <v/>
      </c>
      <c r="BT107" s="1" t="str">
        <f t="shared" si="53"/>
        <v/>
      </c>
      <c r="BU107" s="1" t="str">
        <f t="shared" si="53"/>
        <v/>
      </c>
      <c r="BV107" s="1" t="str">
        <f t="shared" si="53"/>
        <v/>
      </c>
    </row>
    <row r="108" spans="2:74" x14ac:dyDescent="0.25">
      <c r="B108" s="23" t="str">
        <f t="shared" si="57"/>
        <v/>
      </c>
      <c r="C108" s="299"/>
      <c r="D108" s="299"/>
      <c r="E108" s="300"/>
      <c r="F108" s="301"/>
      <c r="G108" s="180"/>
      <c r="H108" s="180"/>
      <c r="I108" s="180"/>
      <c r="J108" s="180"/>
      <c r="K108" s="180"/>
      <c r="L108" s="180"/>
      <c r="M108" s="180"/>
      <c r="N108" s="180"/>
      <c r="O108" s="398" t="str">
        <f t="shared" si="58"/>
        <v/>
      </c>
      <c r="P108" s="180"/>
      <c r="Q108" s="180"/>
      <c r="R108" s="180"/>
      <c r="S108" s="180"/>
      <c r="T108" s="180"/>
      <c r="U108" s="180"/>
      <c r="V108" s="25"/>
      <c r="W108" s="25"/>
      <c r="X108" s="180"/>
      <c r="Y108" s="180"/>
      <c r="Z108" s="180"/>
      <c r="AA108" s="180"/>
      <c r="AB108" s="180"/>
      <c r="AC108" s="180"/>
      <c r="AD108" s="180"/>
      <c r="AE108" s="23"/>
      <c r="AF108" s="23" t="str" cm="1">
        <f t="array" ref="AF108">IF($D108="","",IF(AE108=1,1,IF(AH108&lt;&gt;1,$AI$1,IF(SUMPRODUCT(--(G108:AD108&gt;=$G$6:$AD$6)*($G$6:$AD$6&lt;&gt;"")*($G$4:$AD$4=1))=COUNTIF($G$4:$AD$4,1),1,0))))</f>
        <v/>
      </c>
      <c r="AG108" s="24"/>
      <c r="AH108" s="1">
        <f t="shared" si="56"/>
        <v>0</v>
      </c>
      <c r="AI108" s="1" t="str">
        <f t="shared" si="55"/>
        <v/>
      </c>
      <c r="AJ108" s="1" t="str">
        <f t="shared" si="55"/>
        <v/>
      </c>
      <c r="AK108" s="1">
        <f t="shared" si="59"/>
        <v>0</v>
      </c>
      <c r="AL108" s="1">
        <f t="shared" si="60"/>
        <v>0</v>
      </c>
      <c r="AM108" s="1">
        <f t="shared" si="61"/>
        <v>0</v>
      </c>
      <c r="AN108" s="1">
        <f t="shared" si="62"/>
        <v>0</v>
      </c>
      <c r="AO108" s="1">
        <f t="shared" si="63"/>
        <v>0</v>
      </c>
      <c r="AP108" s="1">
        <f t="shared" si="64"/>
        <v>0</v>
      </c>
      <c r="AQ108" s="1">
        <f t="shared" si="65"/>
        <v>1</v>
      </c>
      <c r="AR108" s="1">
        <f t="shared" si="66"/>
        <v>1</v>
      </c>
      <c r="AS108" s="1">
        <f t="shared" si="67"/>
        <v>0</v>
      </c>
      <c r="AT108" s="1">
        <f t="shared" si="68"/>
        <v>0</v>
      </c>
      <c r="AU108" s="1">
        <f t="shared" si="69"/>
        <v>0</v>
      </c>
      <c r="AV108" s="1">
        <f t="shared" si="70"/>
        <v>1</v>
      </c>
      <c r="AW108" s="1">
        <f t="shared" si="71"/>
        <v>0</v>
      </c>
      <c r="AX108" s="1">
        <f t="shared" si="72"/>
        <v>0</v>
      </c>
      <c r="AY108" s="1">
        <f t="shared" si="73"/>
        <v>0</v>
      </c>
      <c r="AZ108" s="1">
        <f t="shared" si="74"/>
        <v>0</v>
      </c>
      <c r="BA108" s="1">
        <f t="shared" si="75"/>
        <v>0</v>
      </c>
      <c r="BB108" s="1">
        <f t="shared" si="76"/>
        <v>0</v>
      </c>
      <c r="BC108" s="1">
        <f t="shared" si="77"/>
        <v>0</v>
      </c>
      <c r="BD108" s="1">
        <f t="shared" si="78"/>
        <v>0</v>
      </c>
      <c r="BE108" s="1">
        <f t="shared" si="79"/>
        <v>0</v>
      </c>
      <c r="BF108" s="1">
        <f t="shared" si="79"/>
        <v>0</v>
      </c>
      <c r="BG108" s="1">
        <f t="shared" si="80"/>
        <v>0</v>
      </c>
      <c r="BH108" s="1">
        <f t="shared" si="81"/>
        <v>1</v>
      </c>
      <c r="BI108" s="1">
        <f t="shared" si="82"/>
        <v>1</v>
      </c>
      <c r="BJ108" s="1">
        <f t="shared" si="83"/>
        <v>0</v>
      </c>
      <c r="BM108" s="1" t="str">
        <f t="shared" si="54"/>
        <v/>
      </c>
      <c r="BN108" s="1" t="str">
        <f t="shared" si="53"/>
        <v/>
      </c>
      <c r="BO108" s="1" t="str">
        <f t="shared" si="53"/>
        <v/>
      </c>
      <c r="BP108" s="1" t="str">
        <f t="shared" si="53"/>
        <v/>
      </c>
      <c r="BQ108" s="1" t="str">
        <f t="shared" si="53"/>
        <v/>
      </c>
      <c r="BR108" s="1" t="str">
        <f t="shared" si="53"/>
        <v/>
      </c>
      <c r="BS108" s="1" t="str">
        <f t="shared" si="53"/>
        <v/>
      </c>
      <c r="BT108" s="1" t="str">
        <f t="shared" si="53"/>
        <v/>
      </c>
      <c r="BU108" s="1" t="str">
        <f t="shared" si="53"/>
        <v/>
      </c>
      <c r="BV108" s="1" t="str">
        <f t="shared" si="53"/>
        <v/>
      </c>
    </row>
    <row r="109" spans="2:74" x14ac:dyDescent="0.25">
      <c r="B109" s="23" t="str">
        <f t="shared" si="57"/>
        <v/>
      </c>
      <c r="C109" s="299"/>
      <c r="D109" s="299"/>
      <c r="E109" s="300"/>
      <c r="F109" s="301"/>
      <c r="G109" s="180"/>
      <c r="H109" s="180"/>
      <c r="I109" s="180"/>
      <c r="J109" s="180"/>
      <c r="K109" s="180"/>
      <c r="L109" s="180"/>
      <c r="M109" s="180"/>
      <c r="N109" s="180"/>
      <c r="O109" s="398" t="str">
        <f t="shared" si="58"/>
        <v/>
      </c>
      <c r="P109" s="180"/>
      <c r="Q109" s="180"/>
      <c r="R109" s="180"/>
      <c r="S109" s="180"/>
      <c r="T109" s="180"/>
      <c r="U109" s="180"/>
      <c r="V109" s="25"/>
      <c r="W109" s="25"/>
      <c r="X109" s="180"/>
      <c r="Y109" s="180"/>
      <c r="Z109" s="180"/>
      <c r="AA109" s="180"/>
      <c r="AB109" s="180"/>
      <c r="AC109" s="180"/>
      <c r="AD109" s="180"/>
      <c r="AE109" s="23"/>
      <c r="AF109" s="23" t="str" cm="1">
        <f t="array" ref="AF109">IF($D109="","",IF(AE109=1,1,IF(AH109&lt;&gt;1,$AI$1,IF(SUMPRODUCT(--(G109:AD109&gt;=$G$6:$AD$6)*($G$6:$AD$6&lt;&gt;"")*($G$4:$AD$4=1))=COUNTIF($G$4:$AD$4,1),1,0))))</f>
        <v/>
      </c>
      <c r="AG109" s="24"/>
      <c r="AH109" s="1">
        <f t="shared" si="56"/>
        <v>0</v>
      </c>
      <c r="AI109" s="1" t="str">
        <f t="shared" si="55"/>
        <v/>
      </c>
      <c r="AJ109" s="1" t="str">
        <f t="shared" si="55"/>
        <v/>
      </c>
      <c r="AK109" s="1">
        <f t="shared" si="59"/>
        <v>0</v>
      </c>
      <c r="AL109" s="1">
        <f t="shared" si="60"/>
        <v>0</v>
      </c>
      <c r="AM109" s="1">
        <f t="shared" si="61"/>
        <v>0</v>
      </c>
      <c r="AN109" s="1">
        <f t="shared" si="62"/>
        <v>0</v>
      </c>
      <c r="AO109" s="1">
        <f t="shared" si="63"/>
        <v>0</v>
      </c>
      <c r="AP109" s="1">
        <f t="shared" si="64"/>
        <v>0</v>
      </c>
      <c r="AQ109" s="1">
        <f t="shared" si="65"/>
        <v>1</v>
      </c>
      <c r="AR109" s="1">
        <f t="shared" si="66"/>
        <v>1</v>
      </c>
      <c r="AS109" s="1">
        <f t="shared" si="67"/>
        <v>0</v>
      </c>
      <c r="AT109" s="1">
        <f t="shared" si="68"/>
        <v>0</v>
      </c>
      <c r="AU109" s="1">
        <f t="shared" si="69"/>
        <v>0</v>
      </c>
      <c r="AV109" s="1">
        <f t="shared" si="70"/>
        <v>1</v>
      </c>
      <c r="AW109" s="1">
        <f t="shared" si="71"/>
        <v>0</v>
      </c>
      <c r="AX109" s="1">
        <f t="shared" si="72"/>
        <v>0</v>
      </c>
      <c r="AY109" s="1">
        <f t="shared" si="73"/>
        <v>0</v>
      </c>
      <c r="AZ109" s="1">
        <f t="shared" si="74"/>
        <v>0</v>
      </c>
      <c r="BA109" s="1">
        <f t="shared" si="75"/>
        <v>0</v>
      </c>
      <c r="BB109" s="1">
        <f t="shared" si="76"/>
        <v>0</v>
      </c>
      <c r="BC109" s="1">
        <f t="shared" si="77"/>
        <v>0</v>
      </c>
      <c r="BD109" s="1">
        <f t="shared" si="78"/>
        <v>0</v>
      </c>
      <c r="BE109" s="1">
        <f t="shared" si="79"/>
        <v>0</v>
      </c>
      <c r="BF109" s="1">
        <f t="shared" si="79"/>
        <v>0</v>
      </c>
      <c r="BG109" s="1">
        <f t="shared" si="80"/>
        <v>0</v>
      </c>
      <c r="BH109" s="1">
        <f t="shared" si="81"/>
        <v>1</v>
      </c>
      <c r="BI109" s="1">
        <f t="shared" si="82"/>
        <v>1</v>
      </c>
      <c r="BJ109" s="1">
        <f t="shared" si="83"/>
        <v>0</v>
      </c>
      <c r="BM109" s="1" t="str">
        <f t="shared" si="54"/>
        <v/>
      </c>
      <c r="BN109" s="1" t="str">
        <f t="shared" si="53"/>
        <v/>
      </c>
      <c r="BO109" s="1" t="str">
        <f t="shared" si="53"/>
        <v/>
      </c>
      <c r="BP109" s="1" t="str">
        <f t="shared" si="53"/>
        <v/>
      </c>
      <c r="BQ109" s="1" t="str">
        <f t="shared" si="53"/>
        <v/>
      </c>
      <c r="BR109" s="1" t="str">
        <f t="shared" si="53"/>
        <v/>
      </c>
      <c r="BS109" s="1" t="str">
        <f t="shared" si="53"/>
        <v/>
      </c>
      <c r="BT109" s="1" t="str">
        <f t="shared" si="53"/>
        <v/>
      </c>
      <c r="BU109" s="1" t="str">
        <f t="shared" si="53"/>
        <v/>
      </c>
      <c r="BV109" s="1" t="str">
        <f t="shared" si="53"/>
        <v/>
      </c>
    </row>
    <row r="110" spans="2:74" x14ac:dyDescent="0.25">
      <c r="B110" s="23" t="str">
        <f t="shared" si="57"/>
        <v/>
      </c>
      <c r="C110" s="299"/>
      <c r="D110" s="299"/>
      <c r="E110" s="300"/>
      <c r="F110" s="301"/>
      <c r="G110" s="180"/>
      <c r="H110" s="180"/>
      <c r="I110" s="180"/>
      <c r="J110" s="180"/>
      <c r="K110" s="180"/>
      <c r="L110" s="180"/>
      <c r="M110" s="180"/>
      <c r="N110" s="180"/>
      <c r="O110" s="398" t="str">
        <f t="shared" si="58"/>
        <v/>
      </c>
      <c r="P110" s="180"/>
      <c r="Q110" s="180"/>
      <c r="R110" s="180"/>
      <c r="S110" s="180"/>
      <c r="T110" s="180"/>
      <c r="U110" s="180"/>
      <c r="V110" s="25"/>
      <c r="W110" s="25"/>
      <c r="X110" s="180"/>
      <c r="Y110" s="180"/>
      <c r="Z110" s="180"/>
      <c r="AA110" s="180"/>
      <c r="AB110" s="180"/>
      <c r="AC110" s="180"/>
      <c r="AD110" s="180"/>
      <c r="AE110" s="23"/>
      <c r="AF110" s="23" t="str" cm="1">
        <f t="array" ref="AF110">IF($D110="","",IF(AE110=1,1,IF(AH110&lt;&gt;1,$AI$1,IF(SUMPRODUCT(--(G110:AD110&gt;=$G$6:$AD$6)*($G$6:$AD$6&lt;&gt;"")*($G$4:$AD$4=1))=COUNTIF($G$4:$AD$4,1),1,0))))</f>
        <v/>
      </c>
      <c r="AG110" s="24"/>
      <c r="AH110" s="1">
        <f t="shared" si="56"/>
        <v>0</v>
      </c>
      <c r="AI110" s="1" t="str">
        <f t="shared" si="55"/>
        <v/>
      </c>
      <c r="AJ110" s="1" t="str">
        <f t="shared" si="55"/>
        <v/>
      </c>
      <c r="AK110" s="1">
        <f t="shared" si="59"/>
        <v>0</v>
      </c>
      <c r="AL110" s="1">
        <f t="shared" si="60"/>
        <v>0</v>
      </c>
      <c r="AM110" s="1">
        <f t="shared" si="61"/>
        <v>0</v>
      </c>
      <c r="AN110" s="1">
        <f t="shared" si="62"/>
        <v>0</v>
      </c>
      <c r="AO110" s="1">
        <f t="shared" si="63"/>
        <v>0</v>
      </c>
      <c r="AP110" s="1">
        <f t="shared" si="64"/>
        <v>0</v>
      </c>
      <c r="AQ110" s="1">
        <f t="shared" si="65"/>
        <v>1</v>
      </c>
      <c r="AR110" s="1">
        <f t="shared" si="66"/>
        <v>1</v>
      </c>
      <c r="AS110" s="1">
        <f t="shared" si="67"/>
        <v>0</v>
      </c>
      <c r="AT110" s="1">
        <f t="shared" si="68"/>
        <v>0</v>
      </c>
      <c r="AU110" s="1">
        <f t="shared" si="69"/>
        <v>0</v>
      </c>
      <c r="AV110" s="1">
        <f t="shared" si="70"/>
        <v>1</v>
      </c>
      <c r="AW110" s="1">
        <f t="shared" si="71"/>
        <v>0</v>
      </c>
      <c r="AX110" s="1">
        <f t="shared" si="72"/>
        <v>0</v>
      </c>
      <c r="AY110" s="1">
        <f t="shared" si="73"/>
        <v>0</v>
      </c>
      <c r="AZ110" s="1">
        <f t="shared" si="74"/>
        <v>0</v>
      </c>
      <c r="BA110" s="1">
        <f t="shared" si="75"/>
        <v>0</v>
      </c>
      <c r="BB110" s="1">
        <f t="shared" si="76"/>
        <v>0</v>
      </c>
      <c r="BC110" s="1">
        <f t="shared" si="77"/>
        <v>0</v>
      </c>
      <c r="BD110" s="1">
        <f t="shared" si="78"/>
        <v>0</v>
      </c>
      <c r="BE110" s="1">
        <f t="shared" si="79"/>
        <v>0</v>
      </c>
      <c r="BF110" s="1">
        <f t="shared" si="79"/>
        <v>0</v>
      </c>
      <c r="BG110" s="1">
        <f t="shared" si="80"/>
        <v>0</v>
      </c>
      <c r="BH110" s="1">
        <f t="shared" si="81"/>
        <v>1</v>
      </c>
      <c r="BI110" s="1">
        <f t="shared" si="82"/>
        <v>1</v>
      </c>
      <c r="BJ110" s="1">
        <f t="shared" si="83"/>
        <v>0</v>
      </c>
      <c r="BM110" s="1" t="str">
        <f t="shared" si="54"/>
        <v/>
      </c>
      <c r="BN110" s="1" t="str">
        <f t="shared" si="53"/>
        <v/>
      </c>
      <c r="BO110" s="1" t="str">
        <f t="shared" si="53"/>
        <v/>
      </c>
      <c r="BP110" s="1" t="str">
        <f t="shared" si="53"/>
        <v/>
      </c>
      <c r="BQ110" s="1" t="str">
        <f t="shared" si="53"/>
        <v/>
      </c>
      <c r="BR110" s="1" t="str">
        <f t="shared" si="53"/>
        <v/>
      </c>
      <c r="BS110" s="1" t="str">
        <f t="shared" si="53"/>
        <v/>
      </c>
      <c r="BT110" s="1" t="str">
        <f t="shared" si="53"/>
        <v/>
      </c>
      <c r="BU110" s="1" t="str">
        <f t="shared" si="53"/>
        <v/>
      </c>
      <c r="BV110" s="1" t="str">
        <f t="shared" si="53"/>
        <v/>
      </c>
    </row>
    <row r="111" spans="2:74" x14ac:dyDescent="0.25">
      <c r="B111" s="23" t="str">
        <f t="shared" si="57"/>
        <v/>
      </c>
      <c r="C111" s="299"/>
      <c r="D111" s="299"/>
      <c r="E111" s="300"/>
      <c r="F111" s="301"/>
      <c r="G111" s="180"/>
      <c r="H111" s="180"/>
      <c r="I111" s="180"/>
      <c r="J111" s="180"/>
      <c r="K111" s="180"/>
      <c r="L111" s="180"/>
      <c r="M111" s="180"/>
      <c r="N111" s="180"/>
      <c r="O111" s="398" t="str">
        <f t="shared" si="58"/>
        <v/>
      </c>
      <c r="P111" s="180"/>
      <c r="Q111" s="180"/>
      <c r="R111" s="180"/>
      <c r="S111" s="180"/>
      <c r="T111" s="180"/>
      <c r="U111" s="180"/>
      <c r="V111" s="25"/>
      <c r="W111" s="25"/>
      <c r="X111" s="180"/>
      <c r="Y111" s="180"/>
      <c r="Z111" s="180"/>
      <c r="AA111" s="180"/>
      <c r="AB111" s="180"/>
      <c r="AC111" s="180"/>
      <c r="AD111" s="180"/>
      <c r="AE111" s="23"/>
      <c r="AF111" s="23" t="str" cm="1">
        <f t="array" ref="AF111">IF($D111="","",IF(AE111=1,1,IF(AH111&lt;&gt;1,$AI$1,IF(SUMPRODUCT(--(G111:AD111&gt;=$G$6:$AD$6)*($G$6:$AD$6&lt;&gt;"")*($G$4:$AD$4=1))=COUNTIF($G$4:$AD$4,1),1,0))))</f>
        <v/>
      </c>
      <c r="AG111" s="24"/>
      <c r="AH111" s="1">
        <f t="shared" si="56"/>
        <v>0</v>
      </c>
      <c r="AI111" s="1" t="str">
        <f t="shared" si="55"/>
        <v/>
      </c>
      <c r="AJ111" s="1" t="str">
        <f t="shared" si="55"/>
        <v/>
      </c>
      <c r="AK111" s="1">
        <f t="shared" si="59"/>
        <v>0</v>
      </c>
      <c r="AL111" s="1">
        <f t="shared" si="60"/>
        <v>0</v>
      </c>
      <c r="AM111" s="1">
        <f t="shared" si="61"/>
        <v>0</v>
      </c>
      <c r="AN111" s="1">
        <f t="shared" si="62"/>
        <v>0</v>
      </c>
      <c r="AO111" s="1">
        <f t="shared" si="63"/>
        <v>0</v>
      </c>
      <c r="AP111" s="1">
        <f t="shared" si="64"/>
        <v>0</v>
      </c>
      <c r="AQ111" s="1">
        <f t="shared" si="65"/>
        <v>1</v>
      </c>
      <c r="AR111" s="1">
        <f t="shared" si="66"/>
        <v>1</v>
      </c>
      <c r="AS111" s="1">
        <f t="shared" si="67"/>
        <v>0</v>
      </c>
      <c r="AT111" s="1">
        <f t="shared" si="68"/>
        <v>0</v>
      </c>
      <c r="AU111" s="1">
        <f t="shared" si="69"/>
        <v>0</v>
      </c>
      <c r="AV111" s="1">
        <f t="shared" si="70"/>
        <v>1</v>
      </c>
      <c r="AW111" s="1">
        <f t="shared" si="71"/>
        <v>0</v>
      </c>
      <c r="AX111" s="1">
        <f t="shared" si="72"/>
        <v>0</v>
      </c>
      <c r="AY111" s="1">
        <f t="shared" si="73"/>
        <v>0</v>
      </c>
      <c r="AZ111" s="1">
        <f t="shared" si="74"/>
        <v>0</v>
      </c>
      <c r="BA111" s="1">
        <f t="shared" si="75"/>
        <v>0</v>
      </c>
      <c r="BB111" s="1">
        <f t="shared" si="76"/>
        <v>0</v>
      </c>
      <c r="BC111" s="1">
        <f t="shared" si="77"/>
        <v>0</v>
      </c>
      <c r="BD111" s="1">
        <f t="shared" si="78"/>
        <v>0</v>
      </c>
      <c r="BE111" s="1">
        <f t="shared" si="79"/>
        <v>0</v>
      </c>
      <c r="BF111" s="1">
        <f t="shared" si="79"/>
        <v>0</v>
      </c>
      <c r="BG111" s="1">
        <f t="shared" si="80"/>
        <v>0</v>
      </c>
      <c r="BH111" s="1">
        <f t="shared" si="81"/>
        <v>1</v>
      </c>
      <c r="BI111" s="1">
        <f t="shared" si="82"/>
        <v>1</v>
      </c>
      <c r="BJ111" s="1">
        <f t="shared" si="83"/>
        <v>0</v>
      </c>
      <c r="BM111" s="1" t="str">
        <f t="shared" si="54"/>
        <v/>
      </c>
      <c r="BN111" s="1" t="str">
        <f t="shared" si="53"/>
        <v/>
      </c>
      <c r="BO111" s="1" t="str">
        <f t="shared" si="53"/>
        <v/>
      </c>
      <c r="BP111" s="1" t="str">
        <f t="shared" si="53"/>
        <v/>
      </c>
      <c r="BQ111" s="1" t="str">
        <f t="shared" si="53"/>
        <v/>
      </c>
      <c r="BR111" s="1" t="str">
        <f t="shared" si="53"/>
        <v/>
      </c>
      <c r="BS111" s="1" t="str">
        <f t="shared" si="53"/>
        <v/>
      </c>
      <c r="BT111" s="1" t="str">
        <f t="shared" si="53"/>
        <v/>
      </c>
      <c r="BU111" s="1" t="str">
        <f t="shared" si="53"/>
        <v/>
      </c>
      <c r="BV111" s="1" t="str">
        <f t="shared" si="53"/>
        <v/>
      </c>
    </row>
    <row r="112" spans="2:74" x14ac:dyDescent="0.25">
      <c r="B112" s="23" t="str">
        <f t="shared" si="57"/>
        <v/>
      </c>
      <c r="C112" s="299"/>
      <c r="D112" s="299"/>
      <c r="E112" s="300"/>
      <c r="F112" s="301"/>
      <c r="G112" s="180"/>
      <c r="H112" s="180"/>
      <c r="I112" s="180"/>
      <c r="J112" s="180"/>
      <c r="K112" s="180"/>
      <c r="L112" s="180"/>
      <c r="M112" s="180"/>
      <c r="N112" s="180"/>
      <c r="O112" s="398" t="str">
        <f t="shared" si="58"/>
        <v/>
      </c>
      <c r="P112" s="180"/>
      <c r="Q112" s="180"/>
      <c r="R112" s="180"/>
      <c r="S112" s="180"/>
      <c r="T112" s="180"/>
      <c r="U112" s="180"/>
      <c r="V112" s="25"/>
      <c r="W112" s="25"/>
      <c r="X112" s="180"/>
      <c r="Y112" s="180"/>
      <c r="Z112" s="180"/>
      <c r="AA112" s="180"/>
      <c r="AB112" s="180"/>
      <c r="AC112" s="180"/>
      <c r="AD112" s="180"/>
      <c r="AE112" s="23"/>
      <c r="AF112" s="23" t="str" cm="1">
        <f t="array" ref="AF112">IF($D112="","",IF(AE112=1,1,IF(AH112&lt;&gt;1,$AI$1,IF(SUMPRODUCT(--(G112:AD112&gt;=$G$6:$AD$6)*($G$6:$AD$6&lt;&gt;"")*($G$4:$AD$4=1))=COUNTIF($G$4:$AD$4,1),1,0))))</f>
        <v/>
      </c>
      <c r="AG112" s="24"/>
      <c r="AH112" s="1">
        <f t="shared" si="56"/>
        <v>0</v>
      </c>
      <c r="AI112" s="1" t="str">
        <f t="shared" si="55"/>
        <v/>
      </c>
      <c r="AJ112" s="1" t="str">
        <f t="shared" si="55"/>
        <v/>
      </c>
      <c r="AK112" s="1">
        <f t="shared" si="59"/>
        <v>0</v>
      </c>
      <c r="AL112" s="1">
        <f t="shared" si="60"/>
        <v>0</v>
      </c>
      <c r="AM112" s="1">
        <f t="shared" si="61"/>
        <v>0</v>
      </c>
      <c r="AN112" s="1">
        <f t="shared" si="62"/>
        <v>0</v>
      </c>
      <c r="AO112" s="1">
        <f t="shared" si="63"/>
        <v>0</v>
      </c>
      <c r="AP112" s="1">
        <f t="shared" si="64"/>
        <v>0</v>
      </c>
      <c r="AQ112" s="1">
        <f t="shared" si="65"/>
        <v>1</v>
      </c>
      <c r="AR112" s="1">
        <f t="shared" si="66"/>
        <v>1</v>
      </c>
      <c r="AS112" s="1">
        <f t="shared" si="67"/>
        <v>0</v>
      </c>
      <c r="AT112" s="1">
        <f t="shared" si="68"/>
        <v>0</v>
      </c>
      <c r="AU112" s="1">
        <f t="shared" si="69"/>
        <v>0</v>
      </c>
      <c r="AV112" s="1">
        <f t="shared" si="70"/>
        <v>1</v>
      </c>
      <c r="AW112" s="1">
        <f t="shared" si="71"/>
        <v>0</v>
      </c>
      <c r="AX112" s="1">
        <f t="shared" si="72"/>
        <v>0</v>
      </c>
      <c r="AY112" s="1">
        <f t="shared" si="73"/>
        <v>0</v>
      </c>
      <c r="AZ112" s="1">
        <f t="shared" si="74"/>
        <v>0</v>
      </c>
      <c r="BA112" s="1">
        <f t="shared" si="75"/>
        <v>0</v>
      </c>
      <c r="BB112" s="1">
        <f t="shared" si="76"/>
        <v>0</v>
      </c>
      <c r="BC112" s="1">
        <f t="shared" si="77"/>
        <v>0</v>
      </c>
      <c r="BD112" s="1">
        <f t="shared" si="78"/>
        <v>0</v>
      </c>
      <c r="BE112" s="1">
        <f t="shared" si="79"/>
        <v>0</v>
      </c>
      <c r="BF112" s="1">
        <f t="shared" si="79"/>
        <v>0</v>
      </c>
      <c r="BG112" s="1">
        <f t="shared" si="80"/>
        <v>0</v>
      </c>
      <c r="BH112" s="1">
        <f t="shared" si="81"/>
        <v>1</v>
      </c>
      <c r="BI112" s="1">
        <f t="shared" si="82"/>
        <v>1</v>
      </c>
      <c r="BJ112" s="1">
        <f t="shared" si="83"/>
        <v>0</v>
      </c>
      <c r="BM112" s="1" t="str">
        <f t="shared" si="54"/>
        <v/>
      </c>
      <c r="BN112" s="1" t="str">
        <f t="shared" si="53"/>
        <v/>
      </c>
      <c r="BO112" s="1" t="str">
        <f t="shared" si="53"/>
        <v/>
      </c>
      <c r="BP112" s="1" t="str">
        <f t="shared" si="53"/>
        <v/>
      </c>
      <c r="BQ112" s="1" t="str">
        <f t="shared" si="53"/>
        <v/>
      </c>
      <c r="BR112" s="1" t="str">
        <f t="shared" si="53"/>
        <v/>
      </c>
      <c r="BS112" s="1" t="str">
        <f t="shared" si="53"/>
        <v/>
      </c>
      <c r="BT112" s="1" t="str">
        <f t="shared" si="53"/>
        <v/>
      </c>
      <c r="BU112" s="1" t="str">
        <f t="shared" si="53"/>
        <v/>
      </c>
      <c r="BV112" s="1" t="str">
        <f t="shared" si="53"/>
        <v/>
      </c>
    </row>
    <row r="113" spans="2:74" x14ac:dyDescent="0.25">
      <c r="B113" s="23" t="str">
        <f t="shared" si="57"/>
        <v/>
      </c>
      <c r="C113" s="299"/>
      <c r="D113" s="299"/>
      <c r="E113" s="300"/>
      <c r="F113" s="301"/>
      <c r="G113" s="180"/>
      <c r="H113" s="180"/>
      <c r="I113" s="180"/>
      <c r="J113" s="180"/>
      <c r="K113" s="180"/>
      <c r="L113" s="180"/>
      <c r="M113" s="180"/>
      <c r="N113" s="180"/>
      <c r="O113" s="398" t="str">
        <f t="shared" si="58"/>
        <v/>
      </c>
      <c r="P113" s="180"/>
      <c r="Q113" s="180"/>
      <c r="R113" s="180"/>
      <c r="S113" s="180"/>
      <c r="T113" s="180"/>
      <c r="U113" s="180"/>
      <c r="V113" s="25"/>
      <c r="W113" s="25"/>
      <c r="X113" s="180"/>
      <c r="Y113" s="180"/>
      <c r="Z113" s="180"/>
      <c r="AA113" s="180"/>
      <c r="AB113" s="180"/>
      <c r="AC113" s="180"/>
      <c r="AD113" s="180"/>
      <c r="AE113" s="23"/>
      <c r="AF113" s="23" t="str" cm="1">
        <f t="array" ref="AF113">IF($D113="","",IF(AE113=1,1,IF(AH113&lt;&gt;1,$AI$1,IF(SUMPRODUCT(--(G113:AD113&gt;=$G$6:$AD$6)*($G$6:$AD$6&lt;&gt;"")*($G$4:$AD$4=1))=COUNTIF($G$4:$AD$4,1),1,0))))</f>
        <v/>
      </c>
      <c r="AG113" s="24"/>
      <c r="AH113" s="1">
        <f t="shared" si="56"/>
        <v>0</v>
      </c>
      <c r="AI113" s="1" t="str">
        <f t="shared" si="55"/>
        <v/>
      </c>
      <c r="AJ113" s="1" t="str">
        <f t="shared" si="55"/>
        <v/>
      </c>
      <c r="AK113" s="1">
        <f t="shared" si="59"/>
        <v>0</v>
      </c>
      <c r="AL113" s="1">
        <f t="shared" si="60"/>
        <v>0</v>
      </c>
      <c r="AM113" s="1">
        <f t="shared" si="61"/>
        <v>0</v>
      </c>
      <c r="AN113" s="1">
        <f t="shared" si="62"/>
        <v>0</v>
      </c>
      <c r="AO113" s="1">
        <f t="shared" si="63"/>
        <v>0</v>
      </c>
      <c r="AP113" s="1">
        <f t="shared" si="64"/>
        <v>0</v>
      </c>
      <c r="AQ113" s="1">
        <f t="shared" si="65"/>
        <v>1</v>
      </c>
      <c r="AR113" s="1">
        <f t="shared" si="66"/>
        <v>1</v>
      </c>
      <c r="AS113" s="1">
        <f t="shared" si="67"/>
        <v>0</v>
      </c>
      <c r="AT113" s="1">
        <f t="shared" si="68"/>
        <v>0</v>
      </c>
      <c r="AU113" s="1">
        <f t="shared" si="69"/>
        <v>0</v>
      </c>
      <c r="AV113" s="1">
        <f t="shared" si="70"/>
        <v>1</v>
      </c>
      <c r="AW113" s="1">
        <f t="shared" si="71"/>
        <v>0</v>
      </c>
      <c r="AX113" s="1">
        <f t="shared" si="72"/>
        <v>0</v>
      </c>
      <c r="AY113" s="1">
        <f t="shared" si="73"/>
        <v>0</v>
      </c>
      <c r="AZ113" s="1">
        <f t="shared" si="74"/>
        <v>0</v>
      </c>
      <c r="BA113" s="1">
        <f t="shared" si="75"/>
        <v>0</v>
      </c>
      <c r="BB113" s="1">
        <f t="shared" si="76"/>
        <v>0</v>
      </c>
      <c r="BC113" s="1">
        <f t="shared" si="77"/>
        <v>0</v>
      </c>
      <c r="BD113" s="1">
        <f t="shared" si="78"/>
        <v>0</v>
      </c>
      <c r="BE113" s="1">
        <f t="shared" si="79"/>
        <v>0</v>
      </c>
      <c r="BF113" s="1">
        <f t="shared" si="79"/>
        <v>0</v>
      </c>
      <c r="BG113" s="1">
        <f t="shared" si="80"/>
        <v>0</v>
      </c>
      <c r="BH113" s="1">
        <f t="shared" si="81"/>
        <v>1</v>
      </c>
      <c r="BI113" s="1">
        <f t="shared" si="82"/>
        <v>1</v>
      </c>
      <c r="BJ113" s="1">
        <f t="shared" si="83"/>
        <v>0</v>
      </c>
      <c r="BM113" s="1" t="str">
        <f t="shared" si="54"/>
        <v/>
      </c>
      <c r="BN113" s="1" t="str">
        <f t="shared" si="53"/>
        <v/>
      </c>
      <c r="BO113" s="1" t="str">
        <f t="shared" si="53"/>
        <v/>
      </c>
      <c r="BP113" s="1" t="str">
        <f t="shared" si="53"/>
        <v/>
      </c>
      <c r="BQ113" s="1" t="str">
        <f t="shared" si="53"/>
        <v/>
      </c>
      <c r="BR113" s="1" t="str">
        <f t="shared" si="53"/>
        <v/>
      </c>
      <c r="BS113" s="1" t="str">
        <f t="shared" si="53"/>
        <v/>
      </c>
      <c r="BT113" s="1" t="str">
        <f t="shared" si="53"/>
        <v/>
      </c>
      <c r="BU113" s="1" t="str">
        <f t="shared" si="53"/>
        <v/>
      </c>
      <c r="BV113" s="1" t="str">
        <f t="shared" si="53"/>
        <v/>
      </c>
    </row>
    <row r="114" spans="2:74" x14ac:dyDescent="0.25">
      <c r="B114" s="23" t="str">
        <f t="shared" si="57"/>
        <v/>
      </c>
      <c r="C114" s="299"/>
      <c r="D114" s="299"/>
      <c r="E114" s="300"/>
      <c r="F114" s="301"/>
      <c r="G114" s="180"/>
      <c r="H114" s="180"/>
      <c r="I114" s="180"/>
      <c r="J114" s="180"/>
      <c r="K114" s="180"/>
      <c r="L114" s="180"/>
      <c r="M114" s="180"/>
      <c r="N114" s="180"/>
      <c r="O114" s="398" t="str">
        <f t="shared" si="58"/>
        <v/>
      </c>
      <c r="P114" s="180"/>
      <c r="Q114" s="180"/>
      <c r="R114" s="180"/>
      <c r="S114" s="180"/>
      <c r="T114" s="180"/>
      <c r="U114" s="180"/>
      <c r="V114" s="25"/>
      <c r="W114" s="25"/>
      <c r="X114" s="180"/>
      <c r="Y114" s="180"/>
      <c r="Z114" s="180"/>
      <c r="AA114" s="180"/>
      <c r="AB114" s="180"/>
      <c r="AC114" s="180"/>
      <c r="AD114" s="180"/>
      <c r="AE114" s="23"/>
      <c r="AF114" s="23" t="str" cm="1">
        <f t="array" ref="AF114">IF($D114="","",IF(AE114=1,1,IF(AH114&lt;&gt;1,$AI$1,IF(SUMPRODUCT(--(G114:AD114&gt;=$G$6:$AD$6)*($G$6:$AD$6&lt;&gt;"")*($G$4:$AD$4=1))=COUNTIF($G$4:$AD$4,1),1,0))))</f>
        <v/>
      </c>
      <c r="AG114" s="24"/>
      <c r="AH114" s="1">
        <f t="shared" si="56"/>
        <v>0</v>
      </c>
      <c r="AI114" s="1" t="str">
        <f t="shared" si="55"/>
        <v/>
      </c>
      <c r="AJ114" s="1" t="str">
        <f t="shared" si="55"/>
        <v/>
      </c>
      <c r="AK114" s="1">
        <f t="shared" si="59"/>
        <v>0</v>
      </c>
      <c r="AL114" s="1">
        <f t="shared" si="60"/>
        <v>0</v>
      </c>
      <c r="AM114" s="1">
        <f t="shared" si="61"/>
        <v>0</v>
      </c>
      <c r="AN114" s="1">
        <f t="shared" si="62"/>
        <v>0</v>
      </c>
      <c r="AO114" s="1">
        <f t="shared" si="63"/>
        <v>0</v>
      </c>
      <c r="AP114" s="1">
        <f t="shared" si="64"/>
        <v>0</v>
      </c>
      <c r="AQ114" s="1">
        <f t="shared" si="65"/>
        <v>1</v>
      </c>
      <c r="AR114" s="1">
        <f t="shared" si="66"/>
        <v>1</v>
      </c>
      <c r="AS114" s="1">
        <f t="shared" si="67"/>
        <v>0</v>
      </c>
      <c r="AT114" s="1">
        <f t="shared" si="68"/>
        <v>0</v>
      </c>
      <c r="AU114" s="1">
        <f t="shared" si="69"/>
        <v>0</v>
      </c>
      <c r="AV114" s="1">
        <f t="shared" si="70"/>
        <v>1</v>
      </c>
      <c r="AW114" s="1">
        <f t="shared" si="71"/>
        <v>0</v>
      </c>
      <c r="AX114" s="1">
        <f t="shared" si="72"/>
        <v>0</v>
      </c>
      <c r="AY114" s="1">
        <f t="shared" si="73"/>
        <v>0</v>
      </c>
      <c r="AZ114" s="1">
        <f t="shared" si="74"/>
        <v>0</v>
      </c>
      <c r="BA114" s="1">
        <f t="shared" si="75"/>
        <v>0</v>
      </c>
      <c r="BB114" s="1">
        <f t="shared" si="76"/>
        <v>0</v>
      </c>
      <c r="BC114" s="1">
        <f t="shared" si="77"/>
        <v>0</v>
      </c>
      <c r="BD114" s="1">
        <f t="shared" si="78"/>
        <v>0</v>
      </c>
      <c r="BE114" s="1">
        <f t="shared" si="79"/>
        <v>0</v>
      </c>
      <c r="BF114" s="1">
        <f t="shared" si="79"/>
        <v>0</v>
      </c>
      <c r="BG114" s="1">
        <f t="shared" si="80"/>
        <v>0</v>
      </c>
      <c r="BH114" s="1">
        <f t="shared" si="81"/>
        <v>1</v>
      </c>
      <c r="BI114" s="1">
        <f t="shared" si="82"/>
        <v>1</v>
      </c>
      <c r="BJ114" s="1">
        <f t="shared" si="83"/>
        <v>0</v>
      </c>
      <c r="BM114" s="1" t="str">
        <f t="shared" si="54"/>
        <v/>
      </c>
      <c r="BN114" s="1" t="str">
        <f t="shared" si="53"/>
        <v/>
      </c>
      <c r="BO114" s="1" t="str">
        <f t="shared" si="53"/>
        <v/>
      </c>
      <c r="BP114" s="1" t="str">
        <f t="shared" si="53"/>
        <v/>
      </c>
      <c r="BQ114" s="1" t="str">
        <f t="shared" si="53"/>
        <v/>
      </c>
      <c r="BR114" s="1" t="str">
        <f t="shared" si="53"/>
        <v/>
      </c>
      <c r="BS114" s="1" t="str">
        <f t="shared" si="53"/>
        <v/>
      </c>
      <c r="BT114" s="1" t="str">
        <f t="shared" si="53"/>
        <v/>
      </c>
      <c r="BU114" s="1" t="str">
        <f t="shared" si="53"/>
        <v/>
      </c>
      <c r="BV114" s="1" t="str">
        <f t="shared" si="53"/>
        <v/>
      </c>
    </row>
    <row r="115" spans="2:74" x14ac:dyDescent="0.25">
      <c r="B115" s="23" t="str">
        <f t="shared" si="57"/>
        <v/>
      </c>
      <c r="C115" s="299"/>
      <c r="D115" s="299"/>
      <c r="E115" s="300"/>
      <c r="F115" s="301"/>
      <c r="G115" s="180"/>
      <c r="H115" s="180"/>
      <c r="I115" s="180"/>
      <c r="J115" s="180"/>
      <c r="K115" s="180"/>
      <c r="L115" s="180"/>
      <c r="M115" s="180"/>
      <c r="N115" s="180"/>
      <c r="O115" s="398" t="str">
        <f t="shared" si="58"/>
        <v/>
      </c>
      <c r="P115" s="180"/>
      <c r="Q115" s="180"/>
      <c r="R115" s="180"/>
      <c r="S115" s="180"/>
      <c r="T115" s="180"/>
      <c r="U115" s="180"/>
      <c r="V115" s="25"/>
      <c r="W115" s="25"/>
      <c r="X115" s="180"/>
      <c r="Y115" s="180"/>
      <c r="Z115" s="180"/>
      <c r="AA115" s="180"/>
      <c r="AB115" s="180"/>
      <c r="AC115" s="180"/>
      <c r="AD115" s="180"/>
      <c r="AE115" s="23"/>
      <c r="AF115" s="23" t="str" cm="1">
        <f t="array" ref="AF115">IF($D115="","",IF(AE115=1,1,IF(AH115&lt;&gt;1,$AI$1,IF(SUMPRODUCT(--(G115:AD115&gt;=$G$6:$AD$6)*($G$6:$AD$6&lt;&gt;"")*($G$4:$AD$4=1))=COUNTIF($G$4:$AD$4,1),1,0))))</f>
        <v/>
      </c>
      <c r="AG115" s="24"/>
      <c r="AH115" s="1">
        <f t="shared" si="56"/>
        <v>0</v>
      </c>
      <c r="AI115" s="1" t="str">
        <f t="shared" si="55"/>
        <v/>
      </c>
      <c r="AJ115" s="1" t="str">
        <f t="shared" si="55"/>
        <v/>
      </c>
      <c r="AK115" s="1">
        <f t="shared" si="59"/>
        <v>0</v>
      </c>
      <c r="AL115" s="1">
        <f t="shared" si="60"/>
        <v>0</v>
      </c>
      <c r="AM115" s="1">
        <f t="shared" si="61"/>
        <v>0</v>
      </c>
      <c r="AN115" s="1">
        <f t="shared" si="62"/>
        <v>0</v>
      </c>
      <c r="AO115" s="1">
        <f t="shared" si="63"/>
        <v>0</v>
      </c>
      <c r="AP115" s="1">
        <f t="shared" si="64"/>
        <v>0</v>
      </c>
      <c r="AQ115" s="1">
        <f t="shared" si="65"/>
        <v>1</v>
      </c>
      <c r="AR115" s="1">
        <f t="shared" si="66"/>
        <v>1</v>
      </c>
      <c r="AS115" s="1">
        <f t="shared" si="67"/>
        <v>0</v>
      </c>
      <c r="AT115" s="1">
        <f t="shared" si="68"/>
        <v>0</v>
      </c>
      <c r="AU115" s="1">
        <f t="shared" si="69"/>
        <v>0</v>
      </c>
      <c r="AV115" s="1">
        <f t="shared" si="70"/>
        <v>1</v>
      </c>
      <c r="AW115" s="1">
        <f t="shared" si="71"/>
        <v>0</v>
      </c>
      <c r="AX115" s="1">
        <f t="shared" si="72"/>
        <v>0</v>
      </c>
      <c r="AY115" s="1">
        <f t="shared" si="73"/>
        <v>0</v>
      </c>
      <c r="AZ115" s="1">
        <f t="shared" si="74"/>
        <v>0</v>
      </c>
      <c r="BA115" s="1">
        <f t="shared" si="75"/>
        <v>0</v>
      </c>
      <c r="BB115" s="1">
        <f t="shared" si="76"/>
        <v>0</v>
      </c>
      <c r="BC115" s="1">
        <f t="shared" si="77"/>
        <v>0</v>
      </c>
      <c r="BD115" s="1">
        <f t="shared" si="78"/>
        <v>0</v>
      </c>
      <c r="BE115" s="1">
        <f t="shared" si="79"/>
        <v>0</v>
      </c>
      <c r="BF115" s="1">
        <f t="shared" si="79"/>
        <v>0</v>
      </c>
      <c r="BG115" s="1">
        <f t="shared" si="80"/>
        <v>0</v>
      </c>
      <c r="BH115" s="1">
        <f t="shared" si="81"/>
        <v>1</v>
      </c>
      <c r="BI115" s="1">
        <f t="shared" si="82"/>
        <v>1</v>
      </c>
      <c r="BJ115" s="1">
        <f t="shared" si="83"/>
        <v>0</v>
      </c>
      <c r="BM115" s="1" t="str">
        <f t="shared" si="54"/>
        <v/>
      </c>
      <c r="BN115" s="1" t="str">
        <f t="shared" si="53"/>
        <v/>
      </c>
      <c r="BO115" s="1" t="str">
        <f t="shared" si="53"/>
        <v/>
      </c>
      <c r="BP115" s="1" t="str">
        <f t="shared" si="53"/>
        <v/>
      </c>
      <c r="BQ115" s="1" t="str">
        <f t="shared" si="53"/>
        <v/>
      </c>
      <c r="BR115" s="1" t="str">
        <f t="shared" si="53"/>
        <v/>
      </c>
      <c r="BS115" s="1" t="str">
        <f t="shared" si="53"/>
        <v/>
      </c>
      <c r="BT115" s="1" t="str">
        <f t="shared" si="53"/>
        <v/>
      </c>
      <c r="BU115" s="1" t="str">
        <f t="shared" si="53"/>
        <v/>
      </c>
      <c r="BV115" s="1" t="str">
        <f t="shared" si="53"/>
        <v/>
      </c>
    </row>
    <row r="116" spans="2:74" x14ac:dyDescent="0.25">
      <c r="B116" s="23" t="str">
        <f t="shared" si="57"/>
        <v/>
      </c>
      <c r="C116" s="299"/>
      <c r="D116" s="299"/>
      <c r="E116" s="300"/>
      <c r="F116" s="301"/>
      <c r="G116" s="180"/>
      <c r="H116" s="180"/>
      <c r="I116" s="180"/>
      <c r="J116" s="180"/>
      <c r="K116" s="180"/>
      <c r="L116" s="180"/>
      <c r="M116" s="180"/>
      <c r="N116" s="180"/>
      <c r="O116" s="398" t="str">
        <f t="shared" si="58"/>
        <v/>
      </c>
      <c r="P116" s="180"/>
      <c r="Q116" s="180"/>
      <c r="R116" s="180"/>
      <c r="S116" s="180"/>
      <c r="T116" s="180"/>
      <c r="U116" s="180"/>
      <c r="V116" s="25"/>
      <c r="W116" s="25"/>
      <c r="X116" s="180"/>
      <c r="Y116" s="180"/>
      <c r="Z116" s="180"/>
      <c r="AA116" s="180"/>
      <c r="AB116" s="180"/>
      <c r="AC116" s="180"/>
      <c r="AD116" s="180"/>
      <c r="AE116" s="23"/>
      <c r="AF116" s="23" t="str" cm="1">
        <f t="array" ref="AF116">IF($D116="","",IF(AE116=1,1,IF(AH116&lt;&gt;1,$AI$1,IF(SUMPRODUCT(--(G116:AD116&gt;=$G$6:$AD$6)*($G$6:$AD$6&lt;&gt;"")*($G$4:$AD$4=1))=COUNTIF($G$4:$AD$4,1),1,0))))</f>
        <v/>
      </c>
      <c r="AG116" s="24"/>
      <c r="AH116" s="1">
        <f t="shared" si="56"/>
        <v>0</v>
      </c>
      <c r="AI116" s="1" t="str">
        <f t="shared" si="55"/>
        <v/>
      </c>
      <c r="AJ116" s="1" t="str">
        <f t="shared" si="55"/>
        <v/>
      </c>
      <c r="AK116" s="1">
        <f t="shared" si="59"/>
        <v>0</v>
      </c>
      <c r="AL116" s="1">
        <f t="shared" si="60"/>
        <v>0</v>
      </c>
      <c r="AM116" s="1">
        <f t="shared" si="61"/>
        <v>0</v>
      </c>
      <c r="AN116" s="1">
        <f t="shared" si="62"/>
        <v>0</v>
      </c>
      <c r="AO116" s="1">
        <f t="shared" si="63"/>
        <v>0</v>
      </c>
      <c r="AP116" s="1">
        <f t="shared" si="64"/>
        <v>0</v>
      </c>
      <c r="AQ116" s="1">
        <f t="shared" si="65"/>
        <v>1</v>
      </c>
      <c r="AR116" s="1">
        <f t="shared" si="66"/>
        <v>1</v>
      </c>
      <c r="AS116" s="1">
        <f t="shared" si="67"/>
        <v>0</v>
      </c>
      <c r="AT116" s="1">
        <f t="shared" si="68"/>
        <v>0</v>
      </c>
      <c r="AU116" s="1">
        <f t="shared" si="69"/>
        <v>0</v>
      </c>
      <c r="AV116" s="1">
        <f t="shared" si="70"/>
        <v>1</v>
      </c>
      <c r="AW116" s="1">
        <f t="shared" si="71"/>
        <v>0</v>
      </c>
      <c r="AX116" s="1">
        <f t="shared" si="72"/>
        <v>0</v>
      </c>
      <c r="AY116" s="1">
        <f t="shared" si="73"/>
        <v>0</v>
      </c>
      <c r="AZ116" s="1">
        <f t="shared" si="74"/>
        <v>0</v>
      </c>
      <c r="BA116" s="1">
        <f t="shared" si="75"/>
        <v>0</v>
      </c>
      <c r="BB116" s="1">
        <f t="shared" si="76"/>
        <v>0</v>
      </c>
      <c r="BC116" s="1">
        <f t="shared" si="77"/>
        <v>0</v>
      </c>
      <c r="BD116" s="1">
        <f t="shared" si="78"/>
        <v>0</v>
      </c>
      <c r="BE116" s="1">
        <f t="shared" si="79"/>
        <v>0</v>
      </c>
      <c r="BF116" s="1">
        <f t="shared" si="79"/>
        <v>0</v>
      </c>
      <c r="BG116" s="1">
        <f t="shared" si="80"/>
        <v>0</v>
      </c>
      <c r="BH116" s="1">
        <f t="shared" si="81"/>
        <v>1</v>
      </c>
      <c r="BI116" s="1">
        <f t="shared" si="82"/>
        <v>1</v>
      </c>
      <c r="BJ116" s="1">
        <f t="shared" si="83"/>
        <v>0</v>
      </c>
      <c r="BM116" s="1" t="str">
        <f t="shared" si="54"/>
        <v/>
      </c>
      <c r="BN116" s="1" t="str">
        <f t="shared" si="53"/>
        <v/>
      </c>
      <c r="BO116" s="1" t="str">
        <f t="shared" si="53"/>
        <v/>
      </c>
      <c r="BP116" s="1" t="str">
        <f t="shared" si="53"/>
        <v/>
      </c>
      <c r="BQ116" s="1" t="str">
        <f t="shared" si="53"/>
        <v/>
      </c>
      <c r="BR116" s="1" t="str">
        <f t="shared" si="53"/>
        <v/>
      </c>
      <c r="BS116" s="1" t="str">
        <f t="shared" si="53"/>
        <v/>
      </c>
      <c r="BT116" s="1" t="str">
        <f t="shared" si="53"/>
        <v/>
      </c>
      <c r="BU116" s="1" t="str">
        <f t="shared" si="53"/>
        <v/>
      </c>
      <c r="BV116" s="1" t="str">
        <f t="shared" si="53"/>
        <v/>
      </c>
    </row>
    <row r="117" spans="2:74" x14ac:dyDescent="0.25">
      <c r="B117" s="23" t="str">
        <f t="shared" si="57"/>
        <v/>
      </c>
      <c r="C117" s="299"/>
      <c r="D117" s="299"/>
      <c r="E117" s="300"/>
      <c r="F117" s="301"/>
      <c r="G117" s="180"/>
      <c r="H117" s="180"/>
      <c r="I117" s="180"/>
      <c r="J117" s="180"/>
      <c r="K117" s="180"/>
      <c r="L117" s="180"/>
      <c r="M117" s="180"/>
      <c r="N117" s="180"/>
      <c r="O117" s="398" t="str">
        <f t="shared" si="58"/>
        <v/>
      </c>
      <c r="P117" s="180"/>
      <c r="Q117" s="180"/>
      <c r="R117" s="180"/>
      <c r="S117" s="180"/>
      <c r="T117" s="180"/>
      <c r="U117" s="180"/>
      <c r="V117" s="25"/>
      <c r="W117" s="25"/>
      <c r="X117" s="180"/>
      <c r="Y117" s="180"/>
      <c r="Z117" s="180"/>
      <c r="AA117" s="180"/>
      <c r="AB117" s="180"/>
      <c r="AC117" s="180"/>
      <c r="AD117" s="180"/>
      <c r="AE117" s="23"/>
      <c r="AF117" s="23" t="str" cm="1">
        <f t="array" ref="AF117">IF($D117="","",IF(AE117=1,1,IF(AH117&lt;&gt;1,$AI$1,IF(SUMPRODUCT(--(G117:AD117&gt;=$G$6:$AD$6)*($G$6:$AD$6&lt;&gt;"")*($G$4:$AD$4=1))=COUNTIF($G$4:$AD$4,1),1,0))))</f>
        <v/>
      </c>
      <c r="AG117" s="24"/>
      <c r="AH117" s="1">
        <f t="shared" si="56"/>
        <v>0</v>
      </c>
      <c r="AI117" s="1" t="str">
        <f t="shared" si="55"/>
        <v/>
      </c>
      <c r="AJ117" s="1" t="str">
        <f t="shared" si="55"/>
        <v/>
      </c>
      <c r="AK117" s="1">
        <f t="shared" si="59"/>
        <v>0</v>
      </c>
      <c r="AL117" s="1">
        <f t="shared" si="60"/>
        <v>0</v>
      </c>
      <c r="AM117" s="1">
        <f t="shared" si="61"/>
        <v>0</v>
      </c>
      <c r="AN117" s="1">
        <f t="shared" si="62"/>
        <v>0</v>
      </c>
      <c r="AO117" s="1">
        <f t="shared" si="63"/>
        <v>0</v>
      </c>
      <c r="AP117" s="1">
        <f t="shared" si="64"/>
        <v>0</v>
      </c>
      <c r="AQ117" s="1">
        <f t="shared" si="65"/>
        <v>1</v>
      </c>
      <c r="AR117" s="1">
        <f t="shared" si="66"/>
        <v>1</v>
      </c>
      <c r="AS117" s="1">
        <f t="shared" si="67"/>
        <v>0</v>
      </c>
      <c r="AT117" s="1">
        <f t="shared" si="68"/>
        <v>0</v>
      </c>
      <c r="AU117" s="1">
        <f t="shared" si="69"/>
        <v>0</v>
      </c>
      <c r="AV117" s="1">
        <f t="shared" si="70"/>
        <v>1</v>
      </c>
      <c r="AW117" s="1">
        <f t="shared" si="71"/>
        <v>0</v>
      </c>
      <c r="AX117" s="1">
        <f t="shared" si="72"/>
        <v>0</v>
      </c>
      <c r="AY117" s="1">
        <f t="shared" si="73"/>
        <v>0</v>
      </c>
      <c r="AZ117" s="1">
        <f t="shared" si="74"/>
        <v>0</v>
      </c>
      <c r="BA117" s="1">
        <f t="shared" si="75"/>
        <v>0</v>
      </c>
      <c r="BB117" s="1">
        <f t="shared" si="76"/>
        <v>0</v>
      </c>
      <c r="BC117" s="1">
        <f t="shared" si="77"/>
        <v>0</v>
      </c>
      <c r="BD117" s="1">
        <f t="shared" si="78"/>
        <v>0</v>
      </c>
      <c r="BE117" s="1">
        <f t="shared" si="79"/>
        <v>0</v>
      </c>
      <c r="BF117" s="1">
        <f t="shared" si="79"/>
        <v>0</v>
      </c>
      <c r="BG117" s="1">
        <f t="shared" si="80"/>
        <v>0</v>
      </c>
      <c r="BH117" s="1">
        <f t="shared" si="81"/>
        <v>1</v>
      </c>
      <c r="BI117" s="1">
        <f t="shared" si="82"/>
        <v>1</v>
      </c>
      <c r="BJ117" s="1">
        <f t="shared" si="83"/>
        <v>0</v>
      </c>
      <c r="BM117" s="1" t="str">
        <f t="shared" si="54"/>
        <v/>
      </c>
      <c r="BN117" s="1" t="str">
        <f t="shared" si="53"/>
        <v/>
      </c>
      <c r="BO117" s="1" t="str">
        <f t="shared" si="53"/>
        <v/>
      </c>
      <c r="BP117" s="1" t="str">
        <f t="shared" si="53"/>
        <v/>
      </c>
      <c r="BQ117" s="1" t="str">
        <f t="shared" si="53"/>
        <v/>
      </c>
      <c r="BR117" s="1" t="str">
        <f t="shared" si="53"/>
        <v/>
      </c>
      <c r="BS117" s="1" t="str">
        <f t="shared" si="53"/>
        <v/>
      </c>
      <c r="BT117" s="1" t="str">
        <f t="shared" si="53"/>
        <v/>
      </c>
      <c r="BU117" s="1" t="str">
        <f t="shared" ref="BN117:BV130" si="84">IF($F117="","",BU$30)</f>
        <v/>
      </c>
      <c r="BV117" s="1" t="str">
        <f t="shared" si="84"/>
        <v/>
      </c>
    </row>
    <row r="118" spans="2:74" x14ac:dyDescent="0.25">
      <c r="B118" s="23" t="str">
        <f t="shared" si="57"/>
        <v/>
      </c>
      <c r="C118" s="299"/>
      <c r="D118" s="299"/>
      <c r="E118" s="300"/>
      <c r="F118" s="301"/>
      <c r="G118" s="180"/>
      <c r="H118" s="180"/>
      <c r="I118" s="180"/>
      <c r="J118" s="180"/>
      <c r="K118" s="180"/>
      <c r="L118" s="180"/>
      <c r="M118" s="180"/>
      <c r="N118" s="180"/>
      <c r="O118" s="398" t="str">
        <f t="shared" si="58"/>
        <v/>
      </c>
      <c r="P118" s="180"/>
      <c r="Q118" s="180"/>
      <c r="R118" s="180"/>
      <c r="S118" s="180"/>
      <c r="T118" s="180"/>
      <c r="U118" s="180"/>
      <c r="V118" s="25"/>
      <c r="W118" s="25"/>
      <c r="X118" s="180"/>
      <c r="Y118" s="180"/>
      <c r="Z118" s="180"/>
      <c r="AA118" s="180"/>
      <c r="AB118" s="180"/>
      <c r="AC118" s="180"/>
      <c r="AD118" s="180"/>
      <c r="AE118" s="23"/>
      <c r="AF118" s="23" t="str" cm="1">
        <f t="array" ref="AF118">IF($D118="","",IF(AE118=1,1,IF(AH118&lt;&gt;1,$AI$1,IF(SUMPRODUCT(--(G118:AD118&gt;=$G$6:$AD$6)*($G$6:$AD$6&lt;&gt;"")*($G$4:$AD$4=1))=COUNTIF($G$4:$AD$4,1),1,0))))</f>
        <v/>
      </c>
      <c r="AG118" s="24"/>
      <c r="AH118" s="1">
        <f t="shared" si="56"/>
        <v>0</v>
      </c>
      <c r="AI118" s="1" t="str">
        <f t="shared" si="55"/>
        <v/>
      </c>
      <c r="AJ118" s="1" t="str">
        <f t="shared" si="55"/>
        <v/>
      </c>
      <c r="AK118" s="1">
        <f t="shared" si="59"/>
        <v>0</v>
      </c>
      <c r="AL118" s="1">
        <f t="shared" si="60"/>
        <v>0</v>
      </c>
      <c r="AM118" s="1">
        <f t="shared" si="61"/>
        <v>0</v>
      </c>
      <c r="AN118" s="1">
        <f t="shared" si="62"/>
        <v>0</v>
      </c>
      <c r="AO118" s="1">
        <f t="shared" si="63"/>
        <v>0</v>
      </c>
      <c r="AP118" s="1">
        <f t="shared" si="64"/>
        <v>0</v>
      </c>
      <c r="AQ118" s="1">
        <f t="shared" si="65"/>
        <v>1</v>
      </c>
      <c r="AR118" s="1">
        <f t="shared" si="66"/>
        <v>1</v>
      </c>
      <c r="AS118" s="1">
        <f t="shared" si="67"/>
        <v>0</v>
      </c>
      <c r="AT118" s="1">
        <f t="shared" si="68"/>
        <v>0</v>
      </c>
      <c r="AU118" s="1">
        <f t="shared" si="69"/>
        <v>0</v>
      </c>
      <c r="AV118" s="1">
        <f t="shared" si="70"/>
        <v>1</v>
      </c>
      <c r="AW118" s="1">
        <f t="shared" si="71"/>
        <v>0</v>
      </c>
      <c r="AX118" s="1">
        <f t="shared" si="72"/>
        <v>0</v>
      </c>
      <c r="AY118" s="1">
        <f t="shared" si="73"/>
        <v>0</v>
      </c>
      <c r="AZ118" s="1">
        <f t="shared" si="74"/>
        <v>0</v>
      </c>
      <c r="BA118" s="1">
        <f t="shared" si="75"/>
        <v>0</v>
      </c>
      <c r="BB118" s="1">
        <f t="shared" si="76"/>
        <v>0</v>
      </c>
      <c r="BC118" s="1">
        <f t="shared" si="77"/>
        <v>0</v>
      </c>
      <c r="BD118" s="1">
        <f t="shared" si="78"/>
        <v>0</v>
      </c>
      <c r="BE118" s="1">
        <f t="shared" si="79"/>
        <v>0</v>
      </c>
      <c r="BF118" s="1">
        <f t="shared" si="79"/>
        <v>0</v>
      </c>
      <c r="BG118" s="1">
        <f t="shared" si="80"/>
        <v>0</v>
      </c>
      <c r="BH118" s="1">
        <f t="shared" si="81"/>
        <v>1</v>
      </c>
      <c r="BI118" s="1">
        <f t="shared" si="82"/>
        <v>1</v>
      </c>
      <c r="BJ118" s="1">
        <f t="shared" si="83"/>
        <v>0</v>
      </c>
      <c r="BM118" s="1" t="str">
        <f t="shared" si="54"/>
        <v/>
      </c>
      <c r="BN118" s="1" t="str">
        <f t="shared" si="84"/>
        <v/>
      </c>
      <c r="BO118" s="1" t="str">
        <f t="shared" si="84"/>
        <v/>
      </c>
      <c r="BP118" s="1" t="str">
        <f t="shared" si="84"/>
        <v/>
      </c>
      <c r="BQ118" s="1" t="str">
        <f t="shared" si="84"/>
        <v/>
      </c>
      <c r="BR118" s="1" t="str">
        <f t="shared" si="84"/>
        <v/>
      </c>
      <c r="BS118" s="1" t="str">
        <f t="shared" si="84"/>
        <v/>
      </c>
      <c r="BT118" s="1" t="str">
        <f t="shared" si="84"/>
        <v/>
      </c>
      <c r="BU118" s="1" t="str">
        <f t="shared" si="84"/>
        <v/>
      </c>
      <c r="BV118" s="1" t="str">
        <f t="shared" si="84"/>
        <v/>
      </c>
    </row>
    <row r="119" spans="2:74" x14ac:dyDescent="0.25">
      <c r="B119" s="23" t="str">
        <f t="shared" si="57"/>
        <v/>
      </c>
      <c r="C119" s="299"/>
      <c r="D119" s="299"/>
      <c r="E119" s="300"/>
      <c r="F119" s="301"/>
      <c r="G119" s="180"/>
      <c r="H119" s="180"/>
      <c r="I119" s="180"/>
      <c r="J119" s="180"/>
      <c r="K119" s="180"/>
      <c r="L119" s="180"/>
      <c r="M119" s="180"/>
      <c r="N119" s="180"/>
      <c r="O119" s="398" t="str">
        <f t="shared" si="58"/>
        <v/>
      </c>
      <c r="P119" s="180"/>
      <c r="Q119" s="180"/>
      <c r="R119" s="180"/>
      <c r="S119" s="180"/>
      <c r="T119" s="180"/>
      <c r="U119" s="180"/>
      <c r="V119" s="25"/>
      <c r="W119" s="25"/>
      <c r="X119" s="180"/>
      <c r="Y119" s="180"/>
      <c r="Z119" s="180"/>
      <c r="AA119" s="180"/>
      <c r="AB119" s="180"/>
      <c r="AC119" s="180"/>
      <c r="AD119" s="180"/>
      <c r="AE119" s="23"/>
      <c r="AF119" s="23" t="str" cm="1">
        <f t="array" ref="AF119">IF($D119="","",IF(AE119=1,1,IF(AH119&lt;&gt;1,$AI$1,IF(SUMPRODUCT(--(G119:AD119&gt;=$G$6:$AD$6)*($G$6:$AD$6&lt;&gt;"")*($G$4:$AD$4=1))=COUNTIF($G$4:$AD$4,1),1,0))))</f>
        <v/>
      </c>
      <c r="AG119" s="24"/>
      <c r="AH119" s="1">
        <f t="shared" si="56"/>
        <v>0</v>
      </c>
      <c r="AI119" s="1" t="str">
        <f t="shared" si="55"/>
        <v/>
      </c>
      <c r="AJ119" s="1" t="str">
        <f t="shared" si="55"/>
        <v/>
      </c>
      <c r="AK119" s="1">
        <f t="shared" si="59"/>
        <v>0</v>
      </c>
      <c r="AL119" s="1">
        <f t="shared" si="60"/>
        <v>0</v>
      </c>
      <c r="AM119" s="1">
        <f t="shared" si="61"/>
        <v>0</v>
      </c>
      <c r="AN119" s="1">
        <f t="shared" si="62"/>
        <v>0</v>
      </c>
      <c r="AO119" s="1">
        <f t="shared" si="63"/>
        <v>0</v>
      </c>
      <c r="AP119" s="1">
        <f t="shared" si="64"/>
        <v>0</v>
      </c>
      <c r="AQ119" s="1">
        <f t="shared" si="65"/>
        <v>1</v>
      </c>
      <c r="AR119" s="1">
        <f t="shared" si="66"/>
        <v>1</v>
      </c>
      <c r="AS119" s="1">
        <f t="shared" si="67"/>
        <v>0</v>
      </c>
      <c r="AT119" s="1">
        <f t="shared" si="68"/>
        <v>0</v>
      </c>
      <c r="AU119" s="1">
        <f t="shared" si="69"/>
        <v>0</v>
      </c>
      <c r="AV119" s="1">
        <f t="shared" si="70"/>
        <v>1</v>
      </c>
      <c r="AW119" s="1">
        <f t="shared" si="71"/>
        <v>0</v>
      </c>
      <c r="AX119" s="1">
        <f t="shared" si="72"/>
        <v>0</v>
      </c>
      <c r="AY119" s="1">
        <f t="shared" si="73"/>
        <v>0</v>
      </c>
      <c r="AZ119" s="1">
        <f t="shared" si="74"/>
        <v>0</v>
      </c>
      <c r="BA119" s="1">
        <f t="shared" si="75"/>
        <v>0</v>
      </c>
      <c r="BB119" s="1">
        <f t="shared" si="76"/>
        <v>0</v>
      </c>
      <c r="BC119" s="1">
        <f t="shared" si="77"/>
        <v>0</v>
      </c>
      <c r="BD119" s="1">
        <f t="shared" si="78"/>
        <v>0</v>
      </c>
      <c r="BE119" s="1">
        <f t="shared" si="79"/>
        <v>0</v>
      </c>
      <c r="BF119" s="1">
        <f t="shared" si="79"/>
        <v>0</v>
      </c>
      <c r="BG119" s="1">
        <f t="shared" si="80"/>
        <v>0</v>
      </c>
      <c r="BH119" s="1">
        <f t="shared" si="81"/>
        <v>1</v>
      </c>
      <c r="BI119" s="1">
        <f t="shared" si="82"/>
        <v>1</v>
      </c>
      <c r="BJ119" s="1">
        <f t="shared" si="83"/>
        <v>0</v>
      </c>
      <c r="BM119" s="1" t="str">
        <f t="shared" si="54"/>
        <v/>
      </c>
      <c r="BN119" s="1" t="str">
        <f t="shared" si="84"/>
        <v/>
      </c>
      <c r="BO119" s="1" t="str">
        <f t="shared" si="84"/>
        <v/>
      </c>
      <c r="BP119" s="1" t="str">
        <f t="shared" si="84"/>
        <v/>
      </c>
      <c r="BQ119" s="1" t="str">
        <f t="shared" si="84"/>
        <v/>
      </c>
      <c r="BR119" s="1" t="str">
        <f t="shared" si="84"/>
        <v/>
      </c>
      <c r="BS119" s="1" t="str">
        <f t="shared" si="84"/>
        <v/>
      </c>
      <c r="BT119" s="1" t="str">
        <f t="shared" si="84"/>
        <v/>
      </c>
      <c r="BU119" s="1" t="str">
        <f t="shared" si="84"/>
        <v/>
      </c>
      <c r="BV119" s="1" t="str">
        <f t="shared" si="84"/>
        <v/>
      </c>
    </row>
    <row r="120" spans="2:74" x14ac:dyDescent="0.25">
      <c r="B120" s="23" t="str">
        <f t="shared" si="57"/>
        <v/>
      </c>
      <c r="C120" s="299"/>
      <c r="D120" s="299"/>
      <c r="E120" s="300"/>
      <c r="F120" s="301"/>
      <c r="G120" s="180"/>
      <c r="H120" s="180"/>
      <c r="I120" s="180"/>
      <c r="J120" s="180"/>
      <c r="K120" s="180"/>
      <c r="L120" s="180"/>
      <c r="M120" s="180"/>
      <c r="N120" s="180"/>
      <c r="O120" s="398" t="str">
        <f t="shared" si="58"/>
        <v/>
      </c>
      <c r="P120" s="180"/>
      <c r="Q120" s="180"/>
      <c r="R120" s="180"/>
      <c r="S120" s="180"/>
      <c r="T120" s="180"/>
      <c r="U120" s="180"/>
      <c r="V120" s="25"/>
      <c r="W120" s="25"/>
      <c r="X120" s="180"/>
      <c r="Y120" s="180"/>
      <c r="Z120" s="180"/>
      <c r="AA120" s="180"/>
      <c r="AB120" s="180"/>
      <c r="AC120" s="180"/>
      <c r="AD120" s="180"/>
      <c r="AE120" s="23"/>
      <c r="AF120" s="23" t="str" cm="1">
        <f t="array" ref="AF120">IF($D120="","",IF(AE120=1,1,IF(AH120&lt;&gt;1,$AI$1,IF(SUMPRODUCT(--(G120:AD120&gt;=$G$6:$AD$6)*($G$6:$AD$6&lt;&gt;"")*($G$4:$AD$4=1))=COUNTIF($G$4:$AD$4,1),1,0))))</f>
        <v/>
      </c>
      <c r="AG120" s="24"/>
      <c r="AH120" s="1">
        <f t="shared" si="56"/>
        <v>0</v>
      </c>
      <c r="AI120" s="1" t="str">
        <f t="shared" si="55"/>
        <v/>
      </c>
      <c r="AJ120" s="1" t="str">
        <f t="shared" si="55"/>
        <v/>
      </c>
      <c r="AK120" s="1">
        <f t="shared" si="59"/>
        <v>0</v>
      </c>
      <c r="AL120" s="1">
        <f t="shared" si="60"/>
        <v>0</v>
      </c>
      <c r="AM120" s="1">
        <f t="shared" si="61"/>
        <v>0</v>
      </c>
      <c r="AN120" s="1">
        <f t="shared" si="62"/>
        <v>0</v>
      </c>
      <c r="AO120" s="1">
        <f t="shared" si="63"/>
        <v>0</v>
      </c>
      <c r="AP120" s="1">
        <f t="shared" si="64"/>
        <v>0</v>
      </c>
      <c r="AQ120" s="1">
        <f t="shared" si="65"/>
        <v>1</v>
      </c>
      <c r="AR120" s="1">
        <f t="shared" si="66"/>
        <v>1</v>
      </c>
      <c r="AS120" s="1">
        <f t="shared" si="67"/>
        <v>0</v>
      </c>
      <c r="AT120" s="1">
        <f t="shared" si="68"/>
        <v>0</v>
      </c>
      <c r="AU120" s="1">
        <f t="shared" si="69"/>
        <v>0</v>
      </c>
      <c r="AV120" s="1">
        <f t="shared" si="70"/>
        <v>1</v>
      </c>
      <c r="AW120" s="1">
        <f t="shared" si="71"/>
        <v>0</v>
      </c>
      <c r="AX120" s="1">
        <f t="shared" si="72"/>
        <v>0</v>
      </c>
      <c r="AY120" s="1">
        <f t="shared" si="73"/>
        <v>0</v>
      </c>
      <c r="AZ120" s="1">
        <f t="shared" si="74"/>
        <v>0</v>
      </c>
      <c r="BA120" s="1">
        <f t="shared" si="75"/>
        <v>0</v>
      </c>
      <c r="BB120" s="1">
        <f t="shared" si="76"/>
        <v>0</v>
      </c>
      <c r="BC120" s="1">
        <f t="shared" si="77"/>
        <v>0</v>
      </c>
      <c r="BD120" s="1">
        <f t="shared" si="78"/>
        <v>0</v>
      </c>
      <c r="BE120" s="1">
        <f t="shared" si="79"/>
        <v>0</v>
      </c>
      <c r="BF120" s="1">
        <f t="shared" si="79"/>
        <v>0</v>
      </c>
      <c r="BG120" s="1">
        <f t="shared" si="80"/>
        <v>0</v>
      </c>
      <c r="BH120" s="1">
        <f t="shared" si="81"/>
        <v>1</v>
      </c>
      <c r="BI120" s="1">
        <f t="shared" si="82"/>
        <v>1</v>
      </c>
      <c r="BJ120" s="1">
        <f t="shared" si="83"/>
        <v>0</v>
      </c>
      <c r="BM120" s="1" t="str">
        <f t="shared" si="54"/>
        <v/>
      </c>
      <c r="BN120" s="1" t="str">
        <f t="shared" si="84"/>
        <v/>
      </c>
      <c r="BO120" s="1" t="str">
        <f t="shared" si="84"/>
        <v/>
      </c>
      <c r="BP120" s="1" t="str">
        <f t="shared" si="84"/>
        <v/>
      </c>
      <c r="BQ120" s="1" t="str">
        <f t="shared" si="84"/>
        <v/>
      </c>
      <c r="BR120" s="1" t="str">
        <f t="shared" si="84"/>
        <v/>
      </c>
      <c r="BS120" s="1" t="str">
        <f t="shared" si="84"/>
        <v/>
      </c>
      <c r="BT120" s="1" t="str">
        <f t="shared" si="84"/>
        <v/>
      </c>
      <c r="BU120" s="1" t="str">
        <f t="shared" si="84"/>
        <v/>
      </c>
      <c r="BV120" s="1" t="str">
        <f t="shared" si="84"/>
        <v/>
      </c>
    </row>
    <row r="121" spans="2:74" x14ac:dyDescent="0.25">
      <c r="B121" s="23" t="str">
        <f t="shared" si="57"/>
        <v/>
      </c>
      <c r="C121" s="299"/>
      <c r="D121" s="299"/>
      <c r="E121" s="300"/>
      <c r="F121" s="301"/>
      <c r="G121" s="180"/>
      <c r="H121" s="180"/>
      <c r="I121" s="180"/>
      <c r="J121" s="180"/>
      <c r="K121" s="180"/>
      <c r="L121" s="180"/>
      <c r="M121" s="180"/>
      <c r="N121" s="180"/>
      <c r="O121" s="398" t="str">
        <f t="shared" si="58"/>
        <v/>
      </c>
      <c r="P121" s="180"/>
      <c r="Q121" s="180"/>
      <c r="R121" s="180"/>
      <c r="S121" s="180"/>
      <c r="T121" s="180"/>
      <c r="U121" s="180"/>
      <c r="V121" s="25"/>
      <c r="W121" s="25"/>
      <c r="X121" s="180"/>
      <c r="Y121" s="180"/>
      <c r="Z121" s="180"/>
      <c r="AA121" s="180"/>
      <c r="AB121" s="180"/>
      <c r="AC121" s="180"/>
      <c r="AD121" s="180"/>
      <c r="AE121" s="23"/>
      <c r="AF121" s="23" t="str" cm="1">
        <f t="array" ref="AF121">IF($D121="","",IF(AE121=1,1,IF(AH121&lt;&gt;1,$AI$1,IF(SUMPRODUCT(--(G121:AD121&gt;=$G$6:$AD$6)*($G$6:$AD$6&lt;&gt;"")*($G$4:$AD$4=1))=COUNTIF($G$4:$AD$4,1),1,0))))</f>
        <v/>
      </c>
      <c r="AG121" s="24"/>
      <c r="AH121" s="1">
        <f t="shared" si="56"/>
        <v>0</v>
      </c>
      <c r="AI121" s="1" t="str">
        <f t="shared" si="55"/>
        <v/>
      </c>
      <c r="AJ121" s="1" t="str">
        <f t="shared" si="55"/>
        <v/>
      </c>
      <c r="AK121" s="1">
        <f t="shared" si="59"/>
        <v>0</v>
      </c>
      <c r="AL121" s="1">
        <f t="shared" si="60"/>
        <v>0</v>
      </c>
      <c r="AM121" s="1">
        <f t="shared" si="61"/>
        <v>0</v>
      </c>
      <c r="AN121" s="1">
        <f t="shared" si="62"/>
        <v>0</v>
      </c>
      <c r="AO121" s="1">
        <f t="shared" si="63"/>
        <v>0</v>
      </c>
      <c r="AP121" s="1">
        <f t="shared" si="64"/>
        <v>0</v>
      </c>
      <c r="AQ121" s="1">
        <f t="shared" si="65"/>
        <v>1</v>
      </c>
      <c r="AR121" s="1">
        <f t="shared" si="66"/>
        <v>1</v>
      </c>
      <c r="AS121" s="1">
        <f t="shared" si="67"/>
        <v>0</v>
      </c>
      <c r="AT121" s="1">
        <f t="shared" si="68"/>
        <v>0</v>
      </c>
      <c r="AU121" s="1">
        <f t="shared" si="69"/>
        <v>0</v>
      </c>
      <c r="AV121" s="1">
        <f t="shared" si="70"/>
        <v>1</v>
      </c>
      <c r="AW121" s="1">
        <f t="shared" si="71"/>
        <v>0</v>
      </c>
      <c r="AX121" s="1">
        <f t="shared" si="72"/>
        <v>0</v>
      </c>
      <c r="AY121" s="1">
        <f t="shared" si="73"/>
        <v>0</v>
      </c>
      <c r="AZ121" s="1">
        <f t="shared" si="74"/>
        <v>0</v>
      </c>
      <c r="BA121" s="1">
        <f t="shared" si="75"/>
        <v>0</v>
      </c>
      <c r="BB121" s="1">
        <f t="shared" si="76"/>
        <v>0</v>
      </c>
      <c r="BC121" s="1">
        <f t="shared" si="77"/>
        <v>0</v>
      </c>
      <c r="BD121" s="1">
        <f t="shared" si="78"/>
        <v>0</v>
      </c>
      <c r="BE121" s="1">
        <f t="shared" si="79"/>
        <v>0</v>
      </c>
      <c r="BF121" s="1">
        <f t="shared" si="79"/>
        <v>0</v>
      </c>
      <c r="BG121" s="1">
        <f t="shared" si="80"/>
        <v>0</v>
      </c>
      <c r="BH121" s="1">
        <f t="shared" si="81"/>
        <v>1</v>
      </c>
      <c r="BI121" s="1">
        <f t="shared" si="82"/>
        <v>1</v>
      </c>
      <c r="BJ121" s="1">
        <f t="shared" si="83"/>
        <v>0</v>
      </c>
      <c r="BM121" s="1" t="str">
        <f t="shared" si="54"/>
        <v/>
      </c>
      <c r="BN121" s="1" t="str">
        <f t="shared" si="84"/>
        <v/>
      </c>
      <c r="BO121" s="1" t="str">
        <f t="shared" si="84"/>
        <v/>
      </c>
      <c r="BP121" s="1" t="str">
        <f t="shared" si="84"/>
        <v/>
      </c>
      <c r="BQ121" s="1" t="str">
        <f t="shared" si="84"/>
        <v/>
      </c>
      <c r="BR121" s="1" t="str">
        <f t="shared" si="84"/>
        <v/>
      </c>
      <c r="BS121" s="1" t="str">
        <f t="shared" si="84"/>
        <v/>
      </c>
      <c r="BT121" s="1" t="str">
        <f t="shared" si="84"/>
        <v/>
      </c>
      <c r="BU121" s="1" t="str">
        <f t="shared" si="84"/>
        <v/>
      </c>
      <c r="BV121" s="1" t="str">
        <f t="shared" si="84"/>
        <v/>
      </c>
    </row>
    <row r="122" spans="2:74" x14ac:dyDescent="0.25">
      <c r="B122" s="23" t="str">
        <f t="shared" si="57"/>
        <v/>
      </c>
      <c r="C122" s="299"/>
      <c r="D122" s="299"/>
      <c r="E122" s="300"/>
      <c r="F122" s="301"/>
      <c r="G122" s="180"/>
      <c r="H122" s="180"/>
      <c r="I122" s="180"/>
      <c r="J122" s="180"/>
      <c r="K122" s="180"/>
      <c r="L122" s="180"/>
      <c r="M122" s="180"/>
      <c r="N122" s="180"/>
      <c r="O122" s="398" t="str">
        <f t="shared" si="58"/>
        <v/>
      </c>
      <c r="P122" s="180"/>
      <c r="Q122" s="180"/>
      <c r="R122" s="180"/>
      <c r="S122" s="180"/>
      <c r="T122" s="180"/>
      <c r="U122" s="180"/>
      <c r="V122" s="25"/>
      <c r="W122" s="25"/>
      <c r="X122" s="180"/>
      <c r="Y122" s="180"/>
      <c r="Z122" s="180"/>
      <c r="AA122" s="180"/>
      <c r="AB122" s="180"/>
      <c r="AC122" s="180"/>
      <c r="AD122" s="180"/>
      <c r="AE122" s="23"/>
      <c r="AF122" s="23" t="str" cm="1">
        <f t="array" ref="AF122">IF($D122="","",IF(AE122=1,1,IF(AH122&lt;&gt;1,$AI$1,IF(SUMPRODUCT(--(G122:AD122&gt;=$G$6:$AD$6)*($G$6:$AD$6&lt;&gt;"")*($G$4:$AD$4=1))=COUNTIF($G$4:$AD$4,1),1,0))))</f>
        <v/>
      </c>
      <c r="AG122" s="24"/>
      <c r="AH122" s="1">
        <f t="shared" si="56"/>
        <v>0</v>
      </c>
      <c r="AI122" s="1" t="str">
        <f t="shared" si="55"/>
        <v/>
      </c>
      <c r="AJ122" s="1" t="str">
        <f t="shared" si="55"/>
        <v/>
      </c>
      <c r="AK122" s="1">
        <f t="shared" si="59"/>
        <v>0</v>
      </c>
      <c r="AL122" s="1">
        <f t="shared" si="60"/>
        <v>0</v>
      </c>
      <c r="AM122" s="1">
        <f t="shared" si="61"/>
        <v>0</v>
      </c>
      <c r="AN122" s="1">
        <f t="shared" si="62"/>
        <v>0</v>
      </c>
      <c r="AO122" s="1">
        <f t="shared" si="63"/>
        <v>0</v>
      </c>
      <c r="AP122" s="1">
        <f t="shared" si="64"/>
        <v>0</v>
      </c>
      <c r="AQ122" s="1">
        <f t="shared" si="65"/>
        <v>1</v>
      </c>
      <c r="AR122" s="1">
        <f t="shared" si="66"/>
        <v>1</v>
      </c>
      <c r="AS122" s="1">
        <f t="shared" si="67"/>
        <v>0</v>
      </c>
      <c r="AT122" s="1">
        <f t="shared" si="68"/>
        <v>0</v>
      </c>
      <c r="AU122" s="1">
        <f t="shared" si="69"/>
        <v>0</v>
      </c>
      <c r="AV122" s="1">
        <f t="shared" si="70"/>
        <v>1</v>
      </c>
      <c r="AW122" s="1">
        <f t="shared" si="71"/>
        <v>0</v>
      </c>
      <c r="AX122" s="1">
        <f t="shared" si="72"/>
        <v>0</v>
      </c>
      <c r="AY122" s="1">
        <f t="shared" si="73"/>
        <v>0</v>
      </c>
      <c r="AZ122" s="1">
        <f t="shared" si="74"/>
        <v>0</v>
      </c>
      <c r="BA122" s="1">
        <f t="shared" si="75"/>
        <v>0</v>
      </c>
      <c r="BB122" s="1">
        <f t="shared" si="76"/>
        <v>0</v>
      </c>
      <c r="BC122" s="1">
        <f t="shared" si="77"/>
        <v>0</v>
      </c>
      <c r="BD122" s="1">
        <f t="shared" si="78"/>
        <v>0</v>
      </c>
      <c r="BE122" s="1">
        <f t="shared" si="79"/>
        <v>0</v>
      </c>
      <c r="BF122" s="1">
        <f t="shared" si="79"/>
        <v>0</v>
      </c>
      <c r="BG122" s="1">
        <f t="shared" si="80"/>
        <v>0</v>
      </c>
      <c r="BH122" s="1">
        <f t="shared" si="81"/>
        <v>1</v>
      </c>
      <c r="BI122" s="1">
        <f t="shared" si="82"/>
        <v>1</v>
      </c>
      <c r="BJ122" s="1">
        <f t="shared" si="83"/>
        <v>0</v>
      </c>
      <c r="BM122" s="1" t="str">
        <f t="shared" si="54"/>
        <v/>
      </c>
      <c r="BN122" s="1" t="str">
        <f t="shared" si="84"/>
        <v/>
      </c>
      <c r="BO122" s="1" t="str">
        <f t="shared" si="84"/>
        <v/>
      </c>
      <c r="BP122" s="1" t="str">
        <f t="shared" si="84"/>
        <v/>
      </c>
      <c r="BQ122" s="1" t="str">
        <f t="shared" si="84"/>
        <v/>
      </c>
      <c r="BR122" s="1" t="str">
        <f t="shared" si="84"/>
        <v/>
      </c>
      <c r="BS122" s="1" t="str">
        <f t="shared" si="84"/>
        <v/>
      </c>
      <c r="BT122" s="1" t="str">
        <f t="shared" si="84"/>
        <v/>
      </c>
      <c r="BU122" s="1" t="str">
        <f t="shared" si="84"/>
        <v/>
      </c>
      <c r="BV122" s="1" t="str">
        <f t="shared" si="84"/>
        <v/>
      </c>
    </row>
    <row r="123" spans="2:74" x14ac:dyDescent="0.25">
      <c r="B123" s="23" t="str">
        <f t="shared" si="57"/>
        <v/>
      </c>
      <c r="C123" s="299"/>
      <c r="D123" s="299"/>
      <c r="E123" s="300"/>
      <c r="F123" s="301"/>
      <c r="G123" s="180"/>
      <c r="H123" s="180"/>
      <c r="I123" s="180"/>
      <c r="J123" s="180"/>
      <c r="K123" s="180"/>
      <c r="L123" s="180"/>
      <c r="M123" s="180"/>
      <c r="N123" s="180"/>
      <c r="O123" s="398" t="str">
        <f t="shared" si="58"/>
        <v/>
      </c>
      <c r="P123" s="180"/>
      <c r="Q123" s="180"/>
      <c r="R123" s="180"/>
      <c r="S123" s="180"/>
      <c r="T123" s="180"/>
      <c r="U123" s="180"/>
      <c r="V123" s="25"/>
      <c r="W123" s="25"/>
      <c r="X123" s="180"/>
      <c r="Y123" s="180"/>
      <c r="Z123" s="180"/>
      <c r="AA123" s="180"/>
      <c r="AB123" s="180"/>
      <c r="AC123" s="180"/>
      <c r="AD123" s="180"/>
      <c r="AE123" s="23"/>
      <c r="AF123" s="23" t="str" cm="1">
        <f t="array" ref="AF123">IF($D123="","",IF(AE123=1,1,IF(AH123&lt;&gt;1,$AI$1,IF(SUMPRODUCT(--(G123:AD123&gt;=$G$6:$AD$6)*($G$6:$AD$6&lt;&gt;"")*($G$4:$AD$4=1))=COUNTIF($G$4:$AD$4,1),1,0))))</f>
        <v/>
      </c>
      <c r="AG123" s="24"/>
      <c r="AH123" s="1">
        <f t="shared" si="56"/>
        <v>0</v>
      </c>
      <c r="AI123" s="1" t="str">
        <f t="shared" si="55"/>
        <v/>
      </c>
      <c r="AJ123" s="1" t="str">
        <f t="shared" si="55"/>
        <v/>
      </c>
      <c r="AK123" s="1">
        <f t="shared" si="59"/>
        <v>0</v>
      </c>
      <c r="AL123" s="1">
        <f t="shared" si="60"/>
        <v>0</v>
      </c>
      <c r="AM123" s="1">
        <f t="shared" si="61"/>
        <v>0</v>
      </c>
      <c r="AN123" s="1">
        <f t="shared" si="62"/>
        <v>0</v>
      </c>
      <c r="AO123" s="1">
        <f t="shared" si="63"/>
        <v>0</v>
      </c>
      <c r="AP123" s="1">
        <f t="shared" si="64"/>
        <v>0</v>
      </c>
      <c r="AQ123" s="1">
        <f t="shared" si="65"/>
        <v>1</v>
      </c>
      <c r="AR123" s="1">
        <f t="shared" si="66"/>
        <v>1</v>
      </c>
      <c r="AS123" s="1">
        <f t="shared" si="67"/>
        <v>0</v>
      </c>
      <c r="AT123" s="1">
        <f t="shared" si="68"/>
        <v>0</v>
      </c>
      <c r="AU123" s="1">
        <f t="shared" si="69"/>
        <v>0</v>
      </c>
      <c r="AV123" s="1">
        <f t="shared" si="70"/>
        <v>1</v>
      </c>
      <c r="AW123" s="1">
        <f t="shared" si="71"/>
        <v>0</v>
      </c>
      <c r="AX123" s="1">
        <f t="shared" si="72"/>
        <v>0</v>
      </c>
      <c r="AY123" s="1">
        <f t="shared" si="73"/>
        <v>0</v>
      </c>
      <c r="AZ123" s="1">
        <f t="shared" si="74"/>
        <v>0</v>
      </c>
      <c r="BA123" s="1">
        <f t="shared" si="75"/>
        <v>0</v>
      </c>
      <c r="BB123" s="1">
        <f t="shared" si="76"/>
        <v>0</v>
      </c>
      <c r="BC123" s="1">
        <f t="shared" si="77"/>
        <v>0</v>
      </c>
      <c r="BD123" s="1">
        <f t="shared" si="78"/>
        <v>0</v>
      </c>
      <c r="BE123" s="1">
        <f t="shared" si="79"/>
        <v>0</v>
      </c>
      <c r="BF123" s="1">
        <f t="shared" si="79"/>
        <v>0</v>
      </c>
      <c r="BG123" s="1">
        <f t="shared" si="80"/>
        <v>0</v>
      </c>
      <c r="BH123" s="1">
        <f t="shared" si="81"/>
        <v>1</v>
      </c>
      <c r="BI123" s="1">
        <f t="shared" si="82"/>
        <v>1</v>
      </c>
      <c r="BJ123" s="1">
        <f t="shared" si="83"/>
        <v>0</v>
      </c>
      <c r="BM123" s="1" t="str">
        <f t="shared" si="54"/>
        <v/>
      </c>
      <c r="BN123" s="1" t="str">
        <f t="shared" si="84"/>
        <v/>
      </c>
      <c r="BO123" s="1" t="str">
        <f t="shared" si="84"/>
        <v/>
      </c>
      <c r="BP123" s="1" t="str">
        <f t="shared" si="84"/>
        <v/>
      </c>
      <c r="BQ123" s="1" t="str">
        <f t="shared" si="84"/>
        <v/>
      </c>
      <c r="BR123" s="1" t="str">
        <f t="shared" si="84"/>
        <v/>
      </c>
      <c r="BS123" s="1" t="str">
        <f t="shared" si="84"/>
        <v/>
      </c>
      <c r="BT123" s="1" t="str">
        <f t="shared" si="84"/>
        <v/>
      </c>
      <c r="BU123" s="1" t="str">
        <f t="shared" si="84"/>
        <v/>
      </c>
      <c r="BV123" s="1" t="str">
        <f t="shared" si="84"/>
        <v/>
      </c>
    </row>
    <row r="124" spans="2:74" x14ac:dyDescent="0.25">
      <c r="B124" s="23" t="str">
        <f t="shared" si="57"/>
        <v/>
      </c>
      <c r="C124" s="299"/>
      <c r="D124" s="299"/>
      <c r="E124" s="300"/>
      <c r="F124" s="301"/>
      <c r="G124" s="180"/>
      <c r="H124" s="180"/>
      <c r="I124" s="180"/>
      <c r="J124" s="180"/>
      <c r="K124" s="180"/>
      <c r="L124" s="180"/>
      <c r="M124" s="180"/>
      <c r="N124" s="180"/>
      <c r="O124" s="398" t="str">
        <f t="shared" si="58"/>
        <v/>
      </c>
      <c r="P124" s="180"/>
      <c r="Q124" s="180"/>
      <c r="R124" s="180"/>
      <c r="S124" s="180"/>
      <c r="T124" s="180"/>
      <c r="U124" s="180"/>
      <c r="V124" s="25"/>
      <c r="W124" s="25"/>
      <c r="X124" s="180"/>
      <c r="Y124" s="180"/>
      <c r="Z124" s="180"/>
      <c r="AA124" s="180"/>
      <c r="AB124" s="180"/>
      <c r="AC124" s="180"/>
      <c r="AD124" s="180"/>
      <c r="AE124" s="23"/>
      <c r="AF124" s="23" t="str" cm="1">
        <f t="array" ref="AF124">IF($D124="","",IF(AE124=1,1,IF(AH124&lt;&gt;1,$AI$1,IF(SUMPRODUCT(--(G124:AD124&gt;=$G$6:$AD$6)*($G$6:$AD$6&lt;&gt;"")*($G$4:$AD$4=1))=COUNTIF($G$4:$AD$4,1),1,0))))</f>
        <v/>
      </c>
      <c r="AG124" s="24"/>
      <c r="AH124" s="1">
        <f t="shared" si="56"/>
        <v>0</v>
      </c>
      <c r="AI124" s="1" t="str">
        <f t="shared" si="55"/>
        <v/>
      </c>
      <c r="AJ124" s="1" t="str">
        <f t="shared" si="55"/>
        <v/>
      </c>
      <c r="AK124" s="1">
        <f t="shared" si="59"/>
        <v>0</v>
      </c>
      <c r="AL124" s="1">
        <f t="shared" si="60"/>
        <v>0</v>
      </c>
      <c r="AM124" s="1">
        <f t="shared" si="61"/>
        <v>0</v>
      </c>
      <c r="AN124" s="1">
        <f t="shared" si="62"/>
        <v>0</v>
      </c>
      <c r="AO124" s="1">
        <f t="shared" si="63"/>
        <v>0</v>
      </c>
      <c r="AP124" s="1">
        <f t="shared" si="64"/>
        <v>0</v>
      </c>
      <c r="AQ124" s="1">
        <f t="shared" si="65"/>
        <v>1</v>
      </c>
      <c r="AR124" s="1">
        <f t="shared" si="66"/>
        <v>1</v>
      </c>
      <c r="AS124" s="1">
        <f t="shared" si="67"/>
        <v>0</v>
      </c>
      <c r="AT124" s="1">
        <f t="shared" si="68"/>
        <v>0</v>
      </c>
      <c r="AU124" s="1">
        <f t="shared" si="69"/>
        <v>0</v>
      </c>
      <c r="AV124" s="1">
        <f t="shared" si="70"/>
        <v>1</v>
      </c>
      <c r="AW124" s="1">
        <f t="shared" si="71"/>
        <v>0</v>
      </c>
      <c r="AX124" s="1">
        <f t="shared" si="72"/>
        <v>0</v>
      </c>
      <c r="AY124" s="1">
        <f t="shared" si="73"/>
        <v>0</v>
      </c>
      <c r="AZ124" s="1">
        <f t="shared" si="74"/>
        <v>0</v>
      </c>
      <c r="BA124" s="1">
        <f t="shared" si="75"/>
        <v>0</v>
      </c>
      <c r="BB124" s="1">
        <f t="shared" si="76"/>
        <v>0</v>
      </c>
      <c r="BC124" s="1">
        <f t="shared" si="77"/>
        <v>0</v>
      </c>
      <c r="BD124" s="1">
        <f t="shared" si="78"/>
        <v>0</v>
      </c>
      <c r="BE124" s="1">
        <f t="shared" si="79"/>
        <v>0</v>
      </c>
      <c r="BF124" s="1">
        <f t="shared" si="79"/>
        <v>0</v>
      </c>
      <c r="BG124" s="1">
        <f t="shared" si="80"/>
        <v>0</v>
      </c>
      <c r="BH124" s="1">
        <f t="shared" si="81"/>
        <v>1</v>
      </c>
      <c r="BI124" s="1">
        <f t="shared" si="82"/>
        <v>1</v>
      </c>
      <c r="BJ124" s="1">
        <f t="shared" si="83"/>
        <v>0</v>
      </c>
      <c r="BM124" s="1" t="str">
        <f t="shared" si="54"/>
        <v/>
      </c>
      <c r="BN124" s="1" t="str">
        <f t="shared" si="84"/>
        <v/>
      </c>
      <c r="BO124" s="1" t="str">
        <f t="shared" si="84"/>
        <v/>
      </c>
      <c r="BP124" s="1" t="str">
        <f t="shared" si="84"/>
        <v/>
      </c>
      <c r="BQ124" s="1" t="str">
        <f t="shared" si="84"/>
        <v/>
      </c>
      <c r="BR124" s="1" t="str">
        <f t="shared" si="84"/>
        <v/>
      </c>
      <c r="BS124" s="1" t="str">
        <f t="shared" si="84"/>
        <v/>
      </c>
      <c r="BT124" s="1" t="str">
        <f t="shared" si="84"/>
        <v/>
      </c>
      <c r="BU124" s="1" t="str">
        <f t="shared" si="84"/>
        <v/>
      </c>
      <c r="BV124" s="1" t="str">
        <f t="shared" si="84"/>
        <v/>
      </c>
    </row>
    <row r="125" spans="2:74" x14ac:dyDescent="0.25">
      <c r="B125" s="23" t="str">
        <f t="shared" si="57"/>
        <v/>
      </c>
      <c r="C125" s="299"/>
      <c r="D125" s="299"/>
      <c r="E125" s="300"/>
      <c r="F125" s="301"/>
      <c r="G125" s="180"/>
      <c r="H125" s="180"/>
      <c r="I125" s="180"/>
      <c r="J125" s="180"/>
      <c r="K125" s="180"/>
      <c r="L125" s="180"/>
      <c r="M125" s="180"/>
      <c r="N125" s="180"/>
      <c r="O125" s="398" t="str">
        <f t="shared" si="58"/>
        <v/>
      </c>
      <c r="P125" s="180"/>
      <c r="Q125" s="180"/>
      <c r="R125" s="180"/>
      <c r="S125" s="180"/>
      <c r="T125" s="180"/>
      <c r="U125" s="180"/>
      <c r="V125" s="25"/>
      <c r="W125" s="25"/>
      <c r="X125" s="180"/>
      <c r="Y125" s="180"/>
      <c r="Z125" s="180"/>
      <c r="AA125" s="180"/>
      <c r="AB125" s="180"/>
      <c r="AC125" s="180"/>
      <c r="AD125" s="180"/>
      <c r="AE125" s="23"/>
      <c r="AF125" s="23" t="str" cm="1">
        <f t="array" ref="AF125">IF($D125="","",IF(AE125=1,1,IF(AH125&lt;&gt;1,$AI$1,IF(SUMPRODUCT(--(G125:AD125&gt;=$G$6:$AD$6)*($G$6:$AD$6&lt;&gt;"")*($G$4:$AD$4=1))=COUNTIF($G$4:$AD$4,1),1,0))))</f>
        <v/>
      </c>
      <c r="AG125" s="24"/>
      <c r="AH125" s="1">
        <f t="shared" si="56"/>
        <v>0</v>
      </c>
      <c r="AI125" s="1" t="str">
        <f t="shared" si="55"/>
        <v/>
      </c>
      <c r="AJ125" s="1" t="str">
        <f t="shared" si="55"/>
        <v/>
      </c>
      <c r="AK125" s="1">
        <f t="shared" si="59"/>
        <v>0</v>
      </c>
      <c r="AL125" s="1">
        <f t="shared" si="60"/>
        <v>0</v>
      </c>
      <c r="AM125" s="1">
        <f t="shared" si="61"/>
        <v>0</v>
      </c>
      <c r="AN125" s="1">
        <f t="shared" si="62"/>
        <v>0</v>
      </c>
      <c r="AO125" s="1">
        <f t="shared" si="63"/>
        <v>0</v>
      </c>
      <c r="AP125" s="1">
        <f t="shared" si="64"/>
        <v>0</v>
      </c>
      <c r="AQ125" s="1">
        <f t="shared" si="65"/>
        <v>1</v>
      </c>
      <c r="AR125" s="1">
        <f t="shared" si="66"/>
        <v>1</v>
      </c>
      <c r="AS125" s="1">
        <f t="shared" si="67"/>
        <v>0</v>
      </c>
      <c r="AT125" s="1">
        <f t="shared" si="68"/>
        <v>0</v>
      </c>
      <c r="AU125" s="1">
        <f t="shared" si="69"/>
        <v>0</v>
      </c>
      <c r="AV125" s="1">
        <f t="shared" si="70"/>
        <v>1</v>
      </c>
      <c r="AW125" s="1">
        <f t="shared" si="71"/>
        <v>0</v>
      </c>
      <c r="AX125" s="1">
        <f t="shared" si="72"/>
        <v>0</v>
      </c>
      <c r="AY125" s="1">
        <f t="shared" si="73"/>
        <v>0</v>
      </c>
      <c r="AZ125" s="1">
        <f t="shared" si="74"/>
        <v>0</v>
      </c>
      <c r="BA125" s="1">
        <f t="shared" si="75"/>
        <v>0</v>
      </c>
      <c r="BB125" s="1">
        <f t="shared" si="76"/>
        <v>0</v>
      </c>
      <c r="BC125" s="1">
        <f t="shared" si="77"/>
        <v>0</v>
      </c>
      <c r="BD125" s="1">
        <f t="shared" si="78"/>
        <v>0</v>
      </c>
      <c r="BE125" s="1">
        <f t="shared" si="79"/>
        <v>0</v>
      </c>
      <c r="BF125" s="1">
        <f t="shared" si="79"/>
        <v>0</v>
      </c>
      <c r="BG125" s="1">
        <f t="shared" si="80"/>
        <v>0</v>
      </c>
      <c r="BH125" s="1">
        <f t="shared" si="81"/>
        <v>1</v>
      </c>
      <c r="BI125" s="1">
        <f t="shared" si="82"/>
        <v>1</v>
      </c>
      <c r="BJ125" s="1">
        <f t="shared" si="83"/>
        <v>0</v>
      </c>
      <c r="BM125" s="1" t="str">
        <f t="shared" si="54"/>
        <v/>
      </c>
      <c r="BN125" s="1" t="str">
        <f t="shared" si="84"/>
        <v/>
      </c>
      <c r="BO125" s="1" t="str">
        <f t="shared" si="84"/>
        <v/>
      </c>
      <c r="BP125" s="1" t="str">
        <f t="shared" si="84"/>
        <v/>
      </c>
      <c r="BQ125" s="1" t="str">
        <f t="shared" si="84"/>
        <v/>
      </c>
      <c r="BR125" s="1" t="str">
        <f t="shared" si="84"/>
        <v/>
      </c>
      <c r="BS125" s="1" t="str">
        <f t="shared" si="84"/>
        <v/>
      </c>
      <c r="BT125" s="1" t="str">
        <f t="shared" si="84"/>
        <v/>
      </c>
      <c r="BU125" s="1" t="str">
        <f t="shared" si="84"/>
        <v/>
      </c>
      <c r="BV125" s="1" t="str">
        <f t="shared" si="84"/>
        <v/>
      </c>
    </row>
    <row r="126" spans="2:74" x14ac:dyDescent="0.25">
      <c r="B126" s="23" t="str">
        <f t="shared" si="57"/>
        <v/>
      </c>
      <c r="C126" s="299"/>
      <c r="D126" s="299"/>
      <c r="E126" s="300"/>
      <c r="F126" s="301"/>
      <c r="G126" s="180"/>
      <c r="H126" s="180"/>
      <c r="I126" s="180"/>
      <c r="J126" s="180"/>
      <c r="K126" s="180"/>
      <c r="L126" s="180"/>
      <c r="M126" s="180"/>
      <c r="N126" s="180"/>
      <c r="O126" s="398" t="str">
        <f t="shared" si="58"/>
        <v/>
      </c>
      <c r="P126" s="180"/>
      <c r="Q126" s="180"/>
      <c r="R126" s="180"/>
      <c r="S126" s="180"/>
      <c r="T126" s="180"/>
      <c r="U126" s="180"/>
      <c r="V126" s="25"/>
      <c r="W126" s="25"/>
      <c r="X126" s="180"/>
      <c r="Y126" s="180"/>
      <c r="Z126" s="180"/>
      <c r="AA126" s="180"/>
      <c r="AB126" s="180"/>
      <c r="AC126" s="180"/>
      <c r="AD126" s="180"/>
      <c r="AE126" s="23"/>
      <c r="AF126" s="23" t="str" cm="1">
        <f t="array" ref="AF126">IF($D126="","",IF(AE126=1,1,IF(AH126&lt;&gt;1,$AI$1,IF(SUMPRODUCT(--(G126:AD126&gt;=$G$6:$AD$6)*($G$6:$AD$6&lt;&gt;"")*($G$4:$AD$4=1))=COUNTIF($G$4:$AD$4,1),1,0))))</f>
        <v/>
      </c>
      <c r="AG126" s="24"/>
      <c r="AH126" s="1">
        <f t="shared" si="56"/>
        <v>0</v>
      </c>
      <c r="AI126" s="1" t="str">
        <f t="shared" si="55"/>
        <v/>
      </c>
      <c r="AJ126" s="1" t="str">
        <f t="shared" si="55"/>
        <v/>
      </c>
      <c r="AK126" s="1">
        <f t="shared" si="59"/>
        <v>0</v>
      </c>
      <c r="AL126" s="1">
        <f t="shared" si="60"/>
        <v>0</v>
      </c>
      <c r="AM126" s="1">
        <f t="shared" si="61"/>
        <v>0</v>
      </c>
      <c r="AN126" s="1">
        <f t="shared" si="62"/>
        <v>0</v>
      </c>
      <c r="AO126" s="1">
        <f t="shared" si="63"/>
        <v>0</v>
      </c>
      <c r="AP126" s="1">
        <f t="shared" si="64"/>
        <v>0</v>
      </c>
      <c r="AQ126" s="1">
        <f t="shared" si="65"/>
        <v>1</v>
      </c>
      <c r="AR126" s="1">
        <f t="shared" si="66"/>
        <v>1</v>
      </c>
      <c r="AS126" s="1">
        <f t="shared" si="67"/>
        <v>0</v>
      </c>
      <c r="AT126" s="1">
        <f t="shared" si="68"/>
        <v>0</v>
      </c>
      <c r="AU126" s="1">
        <f t="shared" si="69"/>
        <v>0</v>
      </c>
      <c r="AV126" s="1">
        <f t="shared" si="70"/>
        <v>1</v>
      </c>
      <c r="AW126" s="1">
        <f t="shared" si="71"/>
        <v>0</v>
      </c>
      <c r="AX126" s="1">
        <f t="shared" si="72"/>
        <v>0</v>
      </c>
      <c r="AY126" s="1">
        <f t="shared" si="73"/>
        <v>0</v>
      </c>
      <c r="AZ126" s="1">
        <f t="shared" si="74"/>
        <v>0</v>
      </c>
      <c r="BA126" s="1">
        <f t="shared" si="75"/>
        <v>0</v>
      </c>
      <c r="BB126" s="1">
        <f t="shared" si="76"/>
        <v>0</v>
      </c>
      <c r="BC126" s="1">
        <f t="shared" si="77"/>
        <v>0</v>
      </c>
      <c r="BD126" s="1">
        <f t="shared" si="78"/>
        <v>0</v>
      </c>
      <c r="BE126" s="1">
        <f t="shared" si="79"/>
        <v>0</v>
      </c>
      <c r="BF126" s="1">
        <f t="shared" si="79"/>
        <v>0</v>
      </c>
      <c r="BG126" s="1">
        <f t="shared" si="80"/>
        <v>0</v>
      </c>
      <c r="BH126" s="1">
        <f t="shared" si="81"/>
        <v>1</v>
      </c>
      <c r="BI126" s="1">
        <f t="shared" si="82"/>
        <v>1</v>
      </c>
      <c r="BJ126" s="1">
        <f t="shared" si="83"/>
        <v>0</v>
      </c>
      <c r="BM126" s="1" t="str">
        <f t="shared" si="54"/>
        <v/>
      </c>
      <c r="BN126" s="1" t="str">
        <f t="shared" si="84"/>
        <v/>
      </c>
      <c r="BO126" s="1" t="str">
        <f t="shared" si="84"/>
        <v/>
      </c>
      <c r="BP126" s="1" t="str">
        <f t="shared" si="84"/>
        <v/>
      </c>
      <c r="BQ126" s="1" t="str">
        <f t="shared" si="84"/>
        <v/>
      </c>
      <c r="BR126" s="1" t="str">
        <f t="shared" si="84"/>
        <v/>
      </c>
      <c r="BS126" s="1" t="str">
        <f t="shared" si="84"/>
        <v/>
      </c>
      <c r="BT126" s="1" t="str">
        <f t="shared" si="84"/>
        <v/>
      </c>
      <c r="BU126" s="1" t="str">
        <f t="shared" si="84"/>
        <v/>
      </c>
      <c r="BV126" s="1" t="str">
        <f t="shared" si="84"/>
        <v/>
      </c>
    </row>
    <row r="127" spans="2:74" x14ac:dyDescent="0.25">
      <c r="B127" s="23" t="str">
        <f t="shared" si="57"/>
        <v/>
      </c>
      <c r="C127" s="299"/>
      <c r="D127" s="299"/>
      <c r="E127" s="300"/>
      <c r="F127" s="301"/>
      <c r="G127" s="180"/>
      <c r="H127" s="180"/>
      <c r="I127" s="180"/>
      <c r="J127" s="180"/>
      <c r="K127" s="180"/>
      <c r="L127" s="180"/>
      <c r="M127" s="180"/>
      <c r="N127" s="180"/>
      <c r="O127" s="398" t="str">
        <f t="shared" si="58"/>
        <v/>
      </c>
      <c r="P127" s="180"/>
      <c r="Q127" s="180"/>
      <c r="R127" s="180"/>
      <c r="S127" s="180"/>
      <c r="T127" s="180"/>
      <c r="U127" s="180"/>
      <c r="V127" s="25"/>
      <c r="W127" s="25"/>
      <c r="X127" s="180"/>
      <c r="Y127" s="180"/>
      <c r="Z127" s="180"/>
      <c r="AA127" s="180"/>
      <c r="AB127" s="180"/>
      <c r="AC127" s="180"/>
      <c r="AD127" s="180"/>
      <c r="AE127" s="23"/>
      <c r="AF127" s="23" t="str" cm="1">
        <f t="array" ref="AF127">IF($D127="","",IF(AE127=1,1,IF(AH127&lt;&gt;1,$AI$1,IF(SUMPRODUCT(--(G127:AD127&gt;=$G$6:$AD$6)*($G$6:$AD$6&lt;&gt;"")*($G$4:$AD$4=1))=COUNTIF($G$4:$AD$4,1),1,0))))</f>
        <v/>
      </c>
      <c r="AG127" s="24"/>
      <c r="AH127" s="1">
        <f t="shared" si="56"/>
        <v>0</v>
      </c>
      <c r="AI127" s="1" t="str">
        <f t="shared" si="55"/>
        <v/>
      </c>
      <c r="AJ127" s="1" t="str">
        <f t="shared" si="55"/>
        <v/>
      </c>
      <c r="AK127" s="1">
        <f t="shared" si="59"/>
        <v>0</v>
      </c>
      <c r="AL127" s="1">
        <f t="shared" si="60"/>
        <v>0</v>
      </c>
      <c r="AM127" s="1">
        <f t="shared" si="61"/>
        <v>0</v>
      </c>
      <c r="AN127" s="1">
        <f t="shared" si="62"/>
        <v>0</v>
      </c>
      <c r="AO127" s="1">
        <f t="shared" si="63"/>
        <v>0</v>
      </c>
      <c r="AP127" s="1">
        <f t="shared" si="64"/>
        <v>0</v>
      </c>
      <c r="AQ127" s="1">
        <f t="shared" si="65"/>
        <v>1</v>
      </c>
      <c r="AR127" s="1">
        <f t="shared" si="66"/>
        <v>1</v>
      </c>
      <c r="AS127" s="1">
        <f t="shared" si="67"/>
        <v>0</v>
      </c>
      <c r="AT127" s="1">
        <f t="shared" si="68"/>
        <v>0</v>
      </c>
      <c r="AU127" s="1">
        <f t="shared" si="69"/>
        <v>0</v>
      </c>
      <c r="AV127" s="1">
        <f t="shared" si="70"/>
        <v>1</v>
      </c>
      <c r="AW127" s="1">
        <f t="shared" si="71"/>
        <v>0</v>
      </c>
      <c r="AX127" s="1">
        <f t="shared" si="72"/>
        <v>0</v>
      </c>
      <c r="AY127" s="1">
        <f t="shared" si="73"/>
        <v>0</v>
      </c>
      <c r="AZ127" s="1">
        <f t="shared" si="74"/>
        <v>0</v>
      </c>
      <c r="BA127" s="1">
        <f t="shared" si="75"/>
        <v>0</v>
      </c>
      <c r="BB127" s="1">
        <f t="shared" si="76"/>
        <v>0</v>
      </c>
      <c r="BC127" s="1">
        <f t="shared" si="77"/>
        <v>0</v>
      </c>
      <c r="BD127" s="1">
        <f t="shared" si="78"/>
        <v>0</v>
      </c>
      <c r="BE127" s="1">
        <f t="shared" si="79"/>
        <v>0</v>
      </c>
      <c r="BF127" s="1">
        <f t="shared" si="79"/>
        <v>0</v>
      </c>
      <c r="BG127" s="1">
        <f t="shared" si="80"/>
        <v>0</v>
      </c>
      <c r="BH127" s="1">
        <f t="shared" si="81"/>
        <v>1</v>
      </c>
      <c r="BI127" s="1">
        <f t="shared" si="82"/>
        <v>1</v>
      </c>
      <c r="BJ127" s="1">
        <f t="shared" si="83"/>
        <v>0</v>
      </c>
      <c r="BM127" s="1" t="str">
        <f t="shared" si="54"/>
        <v/>
      </c>
      <c r="BN127" s="1" t="str">
        <f t="shared" si="84"/>
        <v/>
      </c>
      <c r="BO127" s="1" t="str">
        <f t="shared" si="84"/>
        <v/>
      </c>
      <c r="BP127" s="1" t="str">
        <f t="shared" si="84"/>
        <v/>
      </c>
      <c r="BQ127" s="1" t="str">
        <f t="shared" si="84"/>
        <v/>
      </c>
      <c r="BR127" s="1" t="str">
        <f t="shared" si="84"/>
        <v/>
      </c>
      <c r="BS127" s="1" t="str">
        <f t="shared" si="84"/>
        <v/>
      </c>
      <c r="BT127" s="1" t="str">
        <f t="shared" si="84"/>
        <v/>
      </c>
      <c r="BU127" s="1" t="str">
        <f t="shared" si="84"/>
        <v/>
      </c>
      <c r="BV127" s="1" t="str">
        <f t="shared" si="84"/>
        <v/>
      </c>
    </row>
    <row r="128" spans="2:74" x14ac:dyDescent="0.25">
      <c r="B128" s="23" t="str">
        <f t="shared" si="57"/>
        <v/>
      </c>
      <c r="C128" s="299"/>
      <c r="D128" s="299"/>
      <c r="E128" s="300"/>
      <c r="F128" s="301"/>
      <c r="G128" s="180"/>
      <c r="H128" s="180"/>
      <c r="I128" s="180"/>
      <c r="J128" s="180"/>
      <c r="K128" s="180"/>
      <c r="L128" s="180"/>
      <c r="M128" s="180"/>
      <c r="N128" s="180"/>
      <c r="O128" s="398" t="str">
        <f t="shared" si="58"/>
        <v/>
      </c>
      <c r="P128" s="180"/>
      <c r="Q128" s="180"/>
      <c r="R128" s="180"/>
      <c r="S128" s="180"/>
      <c r="T128" s="180"/>
      <c r="U128" s="180"/>
      <c r="V128" s="25"/>
      <c r="W128" s="25"/>
      <c r="X128" s="180"/>
      <c r="Y128" s="180"/>
      <c r="Z128" s="180"/>
      <c r="AA128" s="180"/>
      <c r="AB128" s="180"/>
      <c r="AC128" s="180"/>
      <c r="AD128" s="180"/>
      <c r="AE128" s="23"/>
      <c r="AF128" s="23" t="str" cm="1">
        <f t="array" ref="AF128">IF($D128="","",IF(AE128=1,1,IF(AH128&lt;&gt;1,$AI$1,IF(SUMPRODUCT(--(G128:AD128&gt;=$G$6:$AD$6)*($G$6:$AD$6&lt;&gt;"")*($G$4:$AD$4=1))=COUNTIF($G$4:$AD$4,1),1,0))))</f>
        <v/>
      </c>
      <c r="AG128" s="24"/>
      <c r="AH128" s="1">
        <f t="shared" si="56"/>
        <v>0</v>
      </c>
      <c r="AI128" s="1" t="str">
        <f t="shared" si="55"/>
        <v/>
      </c>
      <c r="AJ128" s="1" t="str">
        <f t="shared" si="55"/>
        <v/>
      </c>
      <c r="AK128" s="1">
        <f t="shared" si="59"/>
        <v>0</v>
      </c>
      <c r="AL128" s="1">
        <f t="shared" si="60"/>
        <v>0</v>
      </c>
      <c r="AM128" s="1">
        <f t="shared" si="61"/>
        <v>0</v>
      </c>
      <c r="AN128" s="1">
        <f t="shared" si="62"/>
        <v>0</v>
      </c>
      <c r="AO128" s="1">
        <f t="shared" si="63"/>
        <v>0</v>
      </c>
      <c r="AP128" s="1">
        <f t="shared" si="64"/>
        <v>0</v>
      </c>
      <c r="AQ128" s="1">
        <f t="shared" si="65"/>
        <v>1</v>
      </c>
      <c r="AR128" s="1">
        <f t="shared" si="66"/>
        <v>1</v>
      </c>
      <c r="AS128" s="1">
        <f t="shared" si="67"/>
        <v>0</v>
      </c>
      <c r="AT128" s="1">
        <f t="shared" si="68"/>
        <v>0</v>
      </c>
      <c r="AU128" s="1">
        <f t="shared" si="69"/>
        <v>0</v>
      </c>
      <c r="AV128" s="1">
        <f t="shared" si="70"/>
        <v>1</v>
      </c>
      <c r="AW128" s="1">
        <f t="shared" si="71"/>
        <v>0</v>
      </c>
      <c r="AX128" s="1">
        <f t="shared" si="72"/>
        <v>0</v>
      </c>
      <c r="AY128" s="1">
        <f t="shared" si="73"/>
        <v>0</v>
      </c>
      <c r="AZ128" s="1">
        <f t="shared" si="74"/>
        <v>0</v>
      </c>
      <c r="BA128" s="1">
        <f t="shared" si="75"/>
        <v>0</v>
      </c>
      <c r="BB128" s="1">
        <f t="shared" si="76"/>
        <v>0</v>
      </c>
      <c r="BC128" s="1">
        <f t="shared" si="77"/>
        <v>0</v>
      </c>
      <c r="BD128" s="1">
        <f t="shared" si="78"/>
        <v>0</v>
      </c>
      <c r="BE128" s="1">
        <f t="shared" si="79"/>
        <v>0</v>
      </c>
      <c r="BF128" s="1">
        <f t="shared" si="79"/>
        <v>0</v>
      </c>
      <c r="BG128" s="1">
        <f t="shared" si="80"/>
        <v>0</v>
      </c>
      <c r="BH128" s="1">
        <f t="shared" si="81"/>
        <v>1</v>
      </c>
      <c r="BI128" s="1">
        <f t="shared" si="82"/>
        <v>1</v>
      </c>
      <c r="BJ128" s="1">
        <f t="shared" si="83"/>
        <v>0</v>
      </c>
      <c r="BM128" s="1" t="str">
        <f t="shared" si="54"/>
        <v/>
      </c>
      <c r="BN128" s="1" t="str">
        <f t="shared" si="84"/>
        <v/>
      </c>
      <c r="BO128" s="1" t="str">
        <f t="shared" si="84"/>
        <v/>
      </c>
      <c r="BP128" s="1" t="str">
        <f t="shared" si="84"/>
        <v/>
      </c>
      <c r="BQ128" s="1" t="str">
        <f t="shared" si="84"/>
        <v/>
      </c>
      <c r="BR128" s="1" t="str">
        <f t="shared" si="84"/>
        <v/>
      </c>
      <c r="BS128" s="1" t="str">
        <f t="shared" si="84"/>
        <v/>
      </c>
      <c r="BT128" s="1" t="str">
        <f t="shared" si="84"/>
        <v/>
      </c>
      <c r="BU128" s="1" t="str">
        <f t="shared" si="84"/>
        <v/>
      </c>
      <c r="BV128" s="1" t="str">
        <f t="shared" si="84"/>
        <v/>
      </c>
    </row>
    <row r="129" spans="2:74" x14ac:dyDescent="0.25">
      <c r="B129" s="23" t="str">
        <f t="shared" si="57"/>
        <v/>
      </c>
      <c r="C129" s="299"/>
      <c r="D129" s="299"/>
      <c r="E129" s="300"/>
      <c r="F129" s="301"/>
      <c r="G129" s="180"/>
      <c r="H129" s="180"/>
      <c r="I129" s="180"/>
      <c r="J129" s="180"/>
      <c r="K129" s="180"/>
      <c r="L129" s="180"/>
      <c r="M129" s="180"/>
      <c r="N129" s="180"/>
      <c r="O129" s="398" t="str">
        <f t="shared" si="58"/>
        <v/>
      </c>
      <c r="P129" s="180"/>
      <c r="Q129" s="180"/>
      <c r="R129" s="180"/>
      <c r="S129" s="180"/>
      <c r="T129" s="180"/>
      <c r="U129" s="180"/>
      <c r="V129" s="25"/>
      <c r="W129" s="25"/>
      <c r="X129" s="180"/>
      <c r="Y129" s="180"/>
      <c r="Z129" s="180"/>
      <c r="AA129" s="180"/>
      <c r="AB129" s="180"/>
      <c r="AC129" s="180"/>
      <c r="AD129" s="180"/>
      <c r="AE129" s="23"/>
      <c r="AF129" s="23" t="str" cm="1">
        <f t="array" ref="AF129">IF($D129="","",IF(AE129=1,1,IF(AH129&lt;&gt;1,$AI$1,IF(SUMPRODUCT(--(G129:AD129&gt;=$G$6:$AD$6)*($G$6:$AD$6&lt;&gt;"")*($G$4:$AD$4=1))=COUNTIF($G$4:$AD$4,1),1,0))))</f>
        <v/>
      </c>
      <c r="AG129" s="24"/>
      <c r="AH129" s="1">
        <f t="shared" si="56"/>
        <v>0</v>
      </c>
      <c r="AI129" s="1" t="str">
        <f t="shared" si="55"/>
        <v/>
      </c>
      <c r="AJ129" s="1" t="str">
        <f t="shared" si="55"/>
        <v/>
      </c>
      <c r="AK129" s="1">
        <f t="shared" si="59"/>
        <v>0</v>
      </c>
      <c r="AL129" s="1">
        <f t="shared" si="60"/>
        <v>0</v>
      </c>
      <c r="AM129" s="1">
        <f t="shared" si="61"/>
        <v>0</v>
      </c>
      <c r="AN129" s="1">
        <f t="shared" si="62"/>
        <v>0</v>
      </c>
      <c r="AO129" s="1">
        <f t="shared" si="63"/>
        <v>0</v>
      </c>
      <c r="AP129" s="1">
        <f t="shared" si="64"/>
        <v>0</v>
      </c>
      <c r="AQ129" s="1">
        <f t="shared" si="65"/>
        <v>1</v>
      </c>
      <c r="AR129" s="1">
        <f t="shared" si="66"/>
        <v>1</v>
      </c>
      <c r="AS129" s="1">
        <f t="shared" si="67"/>
        <v>0</v>
      </c>
      <c r="AT129" s="1">
        <f t="shared" si="68"/>
        <v>0</v>
      </c>
      <c r="AU129" s="1">
        <f t="shared" si="69"/>
        <v>0</v>
      </c>
      <c r="AV129" s="1">
        <f t="shared" si="70"/>
        <v>1</v>
      </c>
      <c r="AW129" s="1">
        <f t="shared" si="71"/>
        <v>0</v>
      </c>
      <c r="AX129" s="1">
        <f t="shared" si="72"/>
        <v>0</v>
      </c>
      <c r="AY129" s="1">
        <f t="shared" si="73"/>
        <v>0</v>
      </c>
      <c r="AZ129" s="1">
        <f t="shared" si="74"/>
        <v>0</v>
      </c>
      <c r="BA129" s="1">
        <f t="shared" si="75"/>
        <v>0</v>
      </c>
      <c r="BB129" s="1">
        <f t="shared" si="76"/>
        <v>0</v>
      </c>
      <c r="BC129" s="1">
        <f t="shared" si="77"/>
        <v>0</v>
      </c>
      <c r="BD129" s="1">
        <f t="shared" si="78"/>
        <v>0</v>
      </c>
      <c r="BE129" s="1">
        <f t="shared" si="79"/>
        <v>0</v>
      </c>
      <c r="BF129" s="1">
        <f t="shared" si="79"/>
        <v>0</v>
      </c>
      <c r="BG129" s="1">
        <f t="shared" si="80"/>
        <v>0</v>
      </c>
      <c r="BH129" s="1">
        <f t="shared" si="81"/>
        <v>1</v>
      </c>
      <c r="BI129" s="1">
        <f t="shared" si="82"/>
        <v>1</v>
      </c>
      <c r="BJ129" s="1">
        <f t="shared" si="83"/>
        <v>0</v>
      </c>
      <c r="BM129" s="1" t="str">
        <f t="shared" si="54"/>
        <v/>
      </c>
      <c r="BN129" s="1" t="str">
        <f t="shared" si="84"/>
        <v/>
      </c>
      <c r="BO129" s="1" t="str">
        <f t="shared" si="84"/>
        <v/>
      </c>
      <c r="BP129" s="1" t="str">
        <f t="shared" si="84"/>
        <v/>
      </c>
      <c r="BQ129" s="1" t="str">
        <f t="shared" si="84"/>
        <v/>
      </c>
      <c r="BR129" s="1" t="str">
        <f t="shared" si="84"/>
        <v/>
      </c>
      <c r="BS129" s="1" t="str">
        <f t="shared" si="84"/>
        <v/>
      </c>
      <c r="BT129" s="1" t="str">
        <f t="shared" si="84"/>
        <v/>
      </c>
      <c r="BU129" s="1" t="str">
        <f t="shared" si="84"/>
        <v/>
      </c>
      <c r="BV129" s="1" t="str">
        <f t="shared" si="84"/>
        <v/>
      </c>
    </row>
    <row r="130" spans="2:74" x14ac:dyDescent="0.25">
      <c r="B130" s="23" t="str">
        <f t="shared" si="57"/>
        <v/>
      </c>
      <c r="C130" s="299"/>
      <c r="D130" s="299"/>
      <c r="E130" s="300"/>
      <c r="F130" s="301"/>
      <c r="G130" s="180"/>
      <c r="H130" s="180"/>
      <c r="I130" s="180"/>
      <c r="J130" s="180"/>
      <c r="K130" s="180"/>
      <c r="L130" s="180"/>
      <c r="M130" s="180"/>
      <c r="N130" s="180"/>
      <c r="O130" s="398" t="str">
        <f t="shared" si="58"/>
        <v/>
      </c>
      <c r="P130" s="180"/>
      <c r="Q130" s="180"/>
      <c r="R130" s="180"/>
      <c r="S130" s="180"/>
      <c r="T130" s="180"/>
      <c r="U130" s="180"/>
      <c r="V130" s="25"/>
      <c r="W130" s="25"/>
      <c r="X130" s="180"/>
      <c r="Y130" s="180"/>
      <c r="Z130" s="180"/>
      <c r="AA130" s="180"/>
      <c r="AB130" s="180"/>
      <c r="AC130" s="180"/>
      <c r="AD130" s="180"/>
      <c r="AE130" s="23"/>
      <c r="AF130" s="23" t="str" cm="1">
        <f t="array" ref="AF130">IF($D130="","",IF(AE130=1,1,IF(AH130&lt;&gt;1,$AI$1,IF(SUMPRODUCT(--(G130:AD130&gt;=$G$6:$AD$6)*($G$6:$AD$6&lt;&gt;"")*($G$4:$AD$4=1))=COUNTIF($G$4:$AD$4,1),1,0))))</f>
        <v/>
      </c>
      <c r="AG130" s="24"/>
      <c r="AH130" s="1">
        <f t="shared" si="56"/>
        <v>0</v>
      </c>
      <c r="AI130" s="1" t="str">
        <f t="shared" si="55"/>
        <v/>
      </c>
      <c r="AJ130" s="1" t="str">
        <f t="shared" si="55"/>
        <v/>
      </c>
      <c r="AK130" s="1">
        <f t="shared" si="59"/>
        <v>0</v>
      </c>
      <c r="AL130" s="1">
        <f t="shared" si="60"/>
        <v>0</v>
      </c>
      <c r="AM130" s="1">
        <f t="shared" si="61"/>
        <v>0</v>
      </c>
      <c r="AN130" s="1">
        <f t="shared" si="62"/>
        <v>0</v>
      </c>
      <c r="AO130" s="1">
        <f t="shared" si="63"/>
        <v>0</v>
      </c>
      <c r="AP130" s="1">
        <f t="shared" si="64"/>
        <v>0</v>
      </c>
      <c r="AQ130" s="1">
        <f t="shared" si="65"/>
        <v>1</v>
      </c>
      <c r="AR130" s="1">
        <f t="shared" si="66"/>
        <v>1</v>
      </c>
      <c r="AS130" s="1">
        <f t="shared" si="67"/>
        <v>0</v>
      </c>
      <c r="AT130" s="1">
        <f t="shared" si="68"/>
        <v>0</v>
      </c>
      <c r="AU130" s="1">
        <f t="shared" si="69"/>
        <v>0</v>
      </c>
      <c r="AV130" s="1">
        <f t="shared" si="70"/>
        <v>1</v>
      </c>
      <c r="AW130" s="1">
        <f t="shared" si="71"/>
        <v>0</v>
      </c>
      <c r="AX130" s="1">
        <f t="shared" si="72"/>
        <v>0</v>
      </c>
      <c r="AY130" s="1">
        <f t="shared" si="73"/>
        <v>0</v>
      </c>
      <c r="AZ130" s="1">
        <f t="shared" si="74"/>
        <v>0</v>
      </c>
      <c r="BA130" s="1">
        <f t="shared" si="75"/>
        <v>0</v>
      </c>
      <c r="BB130" s="1">
        <f t="shared" si="76"/>
        <v>0</v>
      </c>
      <c r="BC130" s="1">
        <f t="shared" si="77"/>
        <v>0</v>
      </c>
      <c r="BD130" s="1">
        <f t="shared" si="78"/>
        <v>0</v>
      </c>
      <c r="BE130" s="1">
        <f t="shared" si="79"/>
        <v>0</v>
      </c>
      <c r="BF130" s="1">
        <f t="shared" si="79"/>
        <v>0</v>
      </c>
      <c r="BG130" s="1">
        <f t="shared" si="80"/>
        <v>0</v>
      </c>
      <c r="BH130" s="1">
        <f t="shared" si="81"/>
        <v>1</v>
      </c>
      <c r="BI130" s="1">
        <f t="shared" si="82"/>
        <v>1</v>
      </c>
      <c r="BJ130" s="1">
        <f t="shared" si="83"/>
        <v>0</v>
      </c>
      <c r="BM130" s="1" t="str">
        <f t="shared" si="54"/>
        <v/>
      </c>
      <c r="BN130" s="1" t="str">
        <f t="shared" si="84"/>
        <v/>
      </c>
      <c r="BO130" s="1" t="str">
        <f t="shared" si="84"/>
        <v/>
      </c>
      <c r="BP130" s="1" t="str">
        <f t="shared" si="84"/>
        <v/>
      </c>
      <c r="BQ130" s="1" t="str">
        <f t="shared" si="84"/>
        <v/>
      </c>
      <c r="BR130" s="1" t="str">
        <f t="shared" si="84"/>
        <v/>
      </c>
      <c r="BS130" s="1" t="str">
        <f t="shared" si="84"/>
        <v/>
      </c>
      <c r="BT130" s="1" t="str">
        <f t="shared" si="84"/>
        <v/>
      </c>
      <c r="BU130" s="1" t="str">
        <f t="shared" si="84"/>
        <v/>
      </c>
      <c r="BV130" s="1" t="str">
        <f t="shared" si="84"/>
        <v/>
      </c>
    </row>
    <row r="131" spans="2:74" x14ac:dyDescent="0.25">
      <c r="B131" s="230" t="s">
        <v>160</v>
      </c>
      <c r="C131" s="230" t="s">
        <v>160</v>
      </c>
      <c r="D131" s="230" t="s">
        <v>160</v>
      </c>
      <c r="E131" s="230" t="s">
        <v>160</v>
      </c>
      <c r="F131" s="230" t="s">
        <v>160</v>
      </c>
      <c r="G131" s="230"/>
      <c r="H131" s="230" t="s">
        <v>160</v>
      </c>
      <c r="I131" s="230" t="s">
        <v>160</v>
      </c>
      <c r="J131" s="230" t="s">
        <v>160</v>
      </c>
      <c r="K131" s="230" t="s">
        <v>160</v>
      </c>
      <c r="L131" s="230"/>
      <c r="M131" s="230" t="s">
        <v>160</v>
      </c>
      <c r="N131" s="230" t="s">
        <v>160</v>
      </c>
      <c r="P131" s="230" t="s">
        <v>160</v>
      </c>
      <c r="Q131" s="230" t="s">
        <v>160</v>
      </c>
      <c r="R131" s="230" t="s">
        <v>160</v>
      </c>
      <c r="S131" s="230" t="s">
        <v>160</v>
      </c>
      <c r="T131" s="230" t="s">
        <v>160</v>
      </c>
      <c r="U131" s="230" t="s">
        <v>160</v>
      </c>
      <c r="V131" s="230" t="s">
        <v>160</v>
      </c>
      <c r="W131" s="230" t="s">
        <v>160</v>
      </c>
      <c r="X131" s="230" t="s">
        <v>160</v>
      </c>
      <c r="Y131" s="230" t="s">
        <v>160</v>
      </c>
      <c r="Z131" s="230" t="s">
        <v>160</v>
      </c>
      <c r="AA131" s="230" t="s">
        <v>160</v>
      </c>
      <c r="AB131" s="230" t="s">
        <v>160</v>
      </c>
      <c r="AC131" s="230"/>
      <c r="AD131" s="230" t="s">
        <v>160</v>
      </c>
      <c r="AE131" s="230" t="s">
        <v>160</v>
      </c>
      <c r="AF131" s="230" t="str" cm="1">
        <f t="array" ref="AF131">IF($D131="","",IF(AE131=1,1,IF(AH131&lt;&gt;1,$AI$1,IF(SUMPRODUCT(--(G131:AD131&gt;=$G$6:$AD$6)*($G$6:$AD$6&lt;&gt;"")*($G$4:$AD$4=1))=COUNTIF($G$4:$AD$4,1),1,0))))</f>
        <v/>
      </c>
      <c r="AG131" s="230" t="s">
        <v>160</v>
      </c>
    </row>
    <row r="132" spans="2:74" x14ac:dyDescent="0.25">
      <c r="AF132" s="230"/>
    </row>
  </sheetData>
  <sheetProtection algorithmName="SHA-512" hashValue="SBk0DsV3Lhl0CEuqeqxgPYcCxZHUloByQcSXENugsgB1JdXsCj95d6rAtH8CA30ZUJ1vdaBu+U2wzEcxfF/DXg==" saltValue="E4lLlDbe2j8Z2iJptLmnQw==" spinCount="100000" sheet="1" scenarios="1" formatCells="0" formatColumns="0" formatRows="0" autoFilter="0"/>
  <mergeCells count="8">
    <mergeCell ref="AF29:AF30"/>
    <mergeCell ref="B1:AG1"/>
    <mergeCell ref="B29:B30"/>
    <mergeCell ref="C29:C30"/>
    <mergeCell ref="D29:D30"/>
    <mergeCell ref="E29:E30"/>
    <mergeCell ref="F29:F30"/>
    <mergeCell ref="O29:O30"/>
  </mergeCells>
  <conditionalFormatting sqref="B36:C36">
    <cfRule type="expression" dxfId="202" priority="1" stopIfTrue="1">
      <formula>AND($F36="",B36&lt;&gt;"")</formula>
    </cfRule>
    <cfRule type="expression" dxfId="201" priority="2">
      <formula>$F36=""</formula>
    </cfRule>
    <cfRule type="expression" dxfId="200" priority="3">
      <formula>B$30&lt;&gt;""</formula>
    </cfRule>
  </conditionalFormatting>
  <conditionalFormatting sqref="C39">
    <cfRule type="expression" dxfId="199" priority="15">
      <formula>$F39=""</formula>
    </cfRule>
    <cfRule type="expression" dxfId="198" priority="14" stopIfTrue="1">
      <formula>AND($F39="",C39&lt;&gt;"")</formula>
    </cfRule>
    <cfRule type="expression" dxfId="197" priority="16">
      <formula>C$30&lt;&gt;""</formula>
    </cfRule>
    <cfRule type="expression" dxfId="196" priority="11">
      <formula>$F37=""</formula>
    </cfRule>
    <cfRule type="expression" dxfId="195" priority="12" stopIfTrue="1">
      <formula>AND($F37="",C39&lt;&gt;"")</formula>
    </cfRule>
    <cfRule type="expression" dxfId="194" priority="13">
      <formula>C$30&lt;&gt;""</formula>
    </cfRule>
  </conditionalFormatting>
  <conditionalFormatting sqref="C41">
    <cfRule type="expression" dxfId="193" priority="5" stopIfTrue="1">
      <formula>AND($F36="",C41&lt;&gt;"")</formula>
    </cfRule>
    <cfRule type="expression" dxfId="192" priority="7">
      <formula>C$30&lt;&gt;""</formula>
    </cfRule>
    <cfRule type="expression" dxfId="191" priority="6">
      <formula>$F36=""</formula>
    </cfRule>
    <cfRule type="expression" dxfId="190" priority="155">
      <formula>C$30&lt;&gt;""</formula>
    </cfRule>
    <cfRule type="expression" dxfId="189" priority="191" stopIfTrue="1">
      <formula>AND($F36="",C41&lt;&gt;"")</formula>
    </cfRule>
    <cfRule type="expression" dxfId="188" priority="192">
      <formula>$F36=""</formula>
    </cfRule>
    <cfRule type="expression" dxfId="187" priority="193">
      <formula>C$30&lt;&gt;""</formula>
    </cfRule>
    <cfRule type="expression" dxfId="186" priority="141">
      <formula>$F34=""</formula>
    </cfRule>
    <cfRule type="expression" dxfId="185" priority="154" stopIfTrue="1">
      <formula>AND($F34="",C41&lt;&gt;"")</formula>
    </cfRule>
  </conditionalFormatting>
  <conditionalFormatting sqref="F31:F130">
    <cfRule type="expression" dxfId="184" priority="113">
      <formula>$F31=""</formula>
    </cfRule>
  </conditionalFormatting>
  <conditionalFormatting sqref="F31:G130">
    <cfRule type="expression" dxfId="183" priority="83" stopIfTrue="1">
      <formula>AND($F31="",F31&lt;&gt;"")</formula>
    </cfRule>
    <cfRule type="expression" dxfId="182" priority="85">
      <formula>F$30&lt;&gt;""</formula>
    </cfRule>
  </conditionalFormatting>
  <conditionalFormatting sqref="G31:G130">
    <cfRule type="expression" dxfId="181" priority="84">
      <formula>$F31=""</formula>
    </cfRule>
  </conditionalFormatting>
  <conditionalFormatting sqref="G4:AE4">
    <cfRule type="cellIs" dxfId="180" priority="17" operator="equal">
      <formula>99</formula>
    </cfRule>
  </conditionalFormatting>
  <conditionalFormatting sqref="H31:L31">
    <cfRule type="expression" dxfId="179" priority="121">
      <formula>$F31=""</formula>
    </cfRule>
  </conditionalFormatting>
  <conditionalFormatting sqref="H31:R31 AE31:AG31 B31:F33 S31:AD35 V31:AD130 H32:V130 X32:AG130 B34 D34:F34 B35:F35 D36:F36 B37:E37 C37:F39 C37:E40 B38:F40 B41 D41:F41 B42:F130">
    <cfRule type="expression" dxfId="178" priority="138">
      <formula>B$30&lt;&gt;""</formula>
    </cfRule>
  </conditionalFormatting>
  <conditionalFormatting sqref="N31:O130">
    <cfRule type="expression" dxfId="177" priority="19">
      <formula>$F31=""</formula>
    </cfRule>
  </conditionalFormatting>
  <conditionalFormatting sqref="R31:R130">
    <cfRule type="expression" dxfId="176" priority="93">
      <formula>$F31=""</formula>
    </cfRule>
  </conditionalFormatting>
  <conditionalFormatting sqref="R31:U31">
    <cfRule type="expression" dxfId="175" priority="89">
      <formula>$F31=""</formula>
    </cfRule>
  </conditionalFormatting>
  <conditionalFormatting sqref="S31:AD35 X31:AD130 W32:W130">
    <cfRule type="expression" dxfId="174" priority="127">
      <formula>$F31=""</formula>
    </cfRule>
  </conditionalFormatting>
  <conditionalFormatting sqref="V31:W130">
    <cfRule type="expression" dxfId="173" priority="101">
      <formula>$F31=""</formula>
    </cfRule>
  </conditionalFormatting>
  <conditionalFormatting sqref="W32:W130">
    <cfRule type="expression" dxfId="172" priority="105">
      <formula>$F32=""</formula>
    </cfRule>
  </conditionalFormatting>
  <conditionalFormatting sqref="Z31:AD130">
    <cfRule type="expression" dxfId="171" priority="117">
      <formula>$F31=""</formula>
    </cfRule>
  </conditionalFormatting>
  <conditionalFormatting sqref="AE31:AG31 B31:F33 V31:V35 H31:M130 P31:Q130 X31:Y130 S32:V130 X32:AG130 B34 D34:F34 B35:F35 D36:F36 B37:E37 C37:F39 C37:E40 B38:F40 B41 D41:F41 B42:F130">
    <cfRule type="expression" dxfId="170" priority="137">
      <formula>$F31=""</formula>
    </cfRule>
  </conditionalFormatting>
  <conditionalFormatting sqref="AE31:AG31 X32:AG130 S31:AD35 V31:AD130 H32:V130 H31:R31 B31:F33 B34 D34:F34 B35:F35 D36:F36 B37:E37 C37:F39 C37:E40 B38:F40 B41 D41:F41 B42:F130">
    <cfRule type="expression" dxfId="169" priority="136" stopIfTrue="1">
      <formula>AND($F31="",B31&lt;&gt;"")</formula>
    </cfRule>
  </conditionalFormatting>
  <conditionalFormatting sqref="AF31:AF130">
    <cfRule type="cellIs" dxfId="168" priority="131" operator="equal">
      <formula>1</formula>
    </cfRule>
  </conditionalFormatting>
  <dataValidations count="6">
    <dataValidation type="list" allowBlank="1" showInputMessage="1" showErrorMessage="1" errorTitle="נתון שגוי." error="ניתן להזין רק 0 או 1._x000a_0 = לא עומד בתנאי._x000a_1 = עומד בתנאי." sqref="R31:U34 P36:S130 H31:N130 P31:Q35 R35:T35 U35:U130 X31:AE130" xr:uid="{00000000-0002-0000-0400-000000000000}">
      <formula1>$AI31:$AJ31</formula1>
    </dataValidation>
    <dataValidation type="whole" operator="greaterThanOrEqual" allowBlank="1" showInputMessage="1" showErrorMessage="1" errorTitle="נתון שגוי." error="ניתן להזין רק 0 או 1._x000a_0 = לא עומד בתנאי._x000a_1 = עומד בתנאי." sqref="T36:T130" xr:uid="{00000000-0002-0000-0400-000001000000}">
      <formula1>0</formula1>
    </dataValidation>
    <dataValidation type="whole" allowBlank="1" showInputMessage="1" showErrorMessage="1" errorTitle="שגיאה" error="נא להזין מספר שלם שאינו שלילי" sqref="V31:W130" xr:uid="{00000000-0002-0000-0400-000002000000}">
      <formula1>0</formula1>
      <formula2>999999999</formula2>
    </dataValidation>
    <dataValidation type="list" allowBlank="1" showInputMessage="1" showErrorMessage="1" sqref="G4:W4" xr:uid="{00000000-0002-0000-0400-000003000000}">
      <formula1>"1,0,99"</formula1>
    </dataValidation>
    <dataValidation type="list" allowBlank="1" showInputMessage="1" showErrorMessage="1" sqref="G30:N30 P30:AE30" xr:uid="{00000000-0002-0000-0400-000004000000}">
      <formula1>$AL$1:$BK$1</formula1>
    </dataValidation>
    <dataValidation allowBlank="1" showInputMessage="1" showErrorMessage="1" errorTitle="נתון שגוי." error="ניתן להזין רק 0 או 1._x000a_0 = לא עומד בתנאי._x000a_1 = עומד בתנאי." sqref="O31:O131" xr:uid="{00000000-0002-0000-0400-000005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1" orientation="portrait" r:id="rId1"/>
  <headerFooter>
    <oddHeader>&amp;C&amp;Uמבחנים לתמיכה של משרד התרבות והספורט</oddHeader>
    <oddFooter>&amp;Lא. חפץ ושות'
יעוץ כלכלי&amp;C&amp;P</oddFooter>
  </headerFooter>
  <ignoredErrors>
    <ignoredError sqref="AE27:AG27 P27:Z27 H27:K27 M27" evalError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D0416EA-40F6-4865-B6B5-4DF0CD078E4A}">
            <xm:f>NOT(ISERROR(SEARCH($AI$1,B36)))</xm:f>
            <xm:f>$AI$1</xm:f>
            <x14:dxf>
              <fill>
                <patternFill>
                  <bgColor rgb="FFFF0000"/>
                </patternFill>
              </fill>
            </x14:dxf>
          </x14:cfRule>
          <xm:sqref>B36:C36</xm:sqref>
        </x14:conditionalFormatting>
        <x14:conditionalFormatting xmlns:xm="http://schemas.microsoft.com/office/excel/2006/main">
          <x14:cfRule type="containsText" priority="115" operator="containsText" id="{988CBB57-851D-43DA-8EC1-674E75080B06}">
            <xm:f>NOT(ISERROR(SEARCH($AI$1,B31)))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B31:F33 F31:F37 D34:F34 B35:F35 D36:F36 C37:F39 B38:F130 S31:AD35 C37:E40 B34 B37:E37</xm:sqref>
        </x14:conditionalFormatting>
        <x14:conditionalFormatting xmlns:xm="http://schemas.microsoft.com/office/excel/2006/main">
          <x14:cfRule type="containsText" priority="86" operator="containsText" id="{DB2BD120-A068-4513-981E-D74F49A58717}">
            <xm:f>NOT(ISERROR(SEARCH($AI$1,G31)))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G31:M130</xm:sqref>
        </x14:conditionalFormatting>
        <x14:conditionalFormatting xmlns:xm="http://schemas.microsoft.com/office/excel/2006/main">
          <x14:cfRule type="containsText" priority="123" operator="containsText" id="{8B0D914C-035D-40F1-A58D-BE0AA1ED075A}">
            <xm:f>NOT(ISERROR(SEARCH($AI$1,H31)))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H31:L31</xm:sqref>
        </x14:conditionalFormatting>
        <x14:conditionalFormatting xmlns:xm="http://schemas.microsoft.com/office/excel/2006/main">
          <x14:cfRule type="containsText" priority="21" operator="containsText" id="{3B7AEFB4-B7F7-4553-B5C9-49C7E25980F3}">
            <xm:f>NOT(ISERROR(SEARCH($AI$1,N31)))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N31:O130</xm:sqref>
        </x14:conditionalFormatting>
        <x14:conditionalFormatting xmlns:xm="http://schemas.microsoft.com/office/excel/2006/main">
          <x14:cfRule type="containsText" priority="98" operator="containsText" id="{66F7CB11-311D-4EDA-8767-129C4E91E8BE}">
            <xm:f>NOT(ISERROR(SEARCH($AI$1,P31)))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P31:R130</xm:sqref>
        </x14:conditionalFormatting>
        <x14:conditionalFormatting xmlns:xm="http://schemas.microsoft.com/office/excel/2006/main">
          <x14:cfRule type="containsText" priority="91" operator="containsText" id="{65AF797D-F742-4270-BB8F-83D385AF7287}">
            <xm:f>NOT(ISERROR(SEARCH($AI$1,R31)))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R31</xm:sqref>
        </x14:conditionalFormatting>
        <x14:conditionalFormatting xmlns:xm="http://schemas.microsoft.com/office/excel/2006/main">
          <x14:cfRule type="containsText" priority="107" operator="containsText" id="{EEB78279-4549-4E95-8A8C-CFCC14ABD20B}">
            <xm:f>NOT(ISERROR(SEARCH($AI$1,S32)))</xm:f>
            <xm:f>$AI$1</xm:f>
            <x14:dxf>
              <fill>
                <patternFill>
                  <bgColor rgb="FFFF0000"/>
                </patternFill>
              </fill>
            </x14:dxf>
          </x14:cfRule>
          <xm:sqref>S32:AG130</xm:sqref>
        </x14:conditionalFormatting>
        <x14:conditionalFormatting xmlns:xm="http://schemas.microsoft.com/office/excel/2006/main">
          <x14:cfRule type="containsText" priority="103" operator="containsText" id="{A19314ED-2B58-4073-8CB9-D0C107EFB196}">
            <xm:f>NOT(ISERROR(SEARCH($AI$1,V31)))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V31:AD130</xm:sqref>
        </x14:conditionalFormatting>
        <x14:conditionalFormatting xmlns:xm="http://schemas.microsoft.com/office/excel/2006/main">
          <x14:cfRule type="containsText" priority="119" operator="containsText" id="{10B3651E-037E-42AA-B54C-0353386E8FA7}">
            <xm:f>NOT(ISERROR(SEARCH($AI$1,Z31)))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Z31:AD130</xm:sqref>
        </x14:conditionalFormatting>
        <x14:conditionalFormatting xmlns:xm="http://schemas.microsoft.com/office/excel/2006/main">
          <x14:cfRule type="containsText" priority="139" operator="containsText" id="{85988AF1-D291-48A1-95A1-9C562B5DA495}">
            <xm:f>NOT(ISERROR(SEARCH($AI$1,AE31)))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AE31:AG31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__27">
    <tabColor theme="4" tint="-0.249977111117893"/>
  </sheetPr>
  <dimension ref="A1:GU131"/>
  <sheetViews>
    <sheetView rightToLeft="1" view="pageBreakPreview" topLeftCell="B17" zoomScaleNormal="100" zoomScaleSheetLayoutView="100" workbookViewId="0">
      <pane ySplit="14" topLeftCell="A31" activePane="bottomLeft" state="frozen"/>
      <selection activeCell="B29" sqref="B29"/>
      <selection pane="bottomLeft" activeCell="B31" sqref="B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4.5703125" style="1" customWidth="1"/>
    <col min="4" max="4" width="14.140625" style="1" customWidth="1"/>
    <col min="5" max="5" width="39.7109375" style="1" bestFit="1" customWidth="1"/>
    <col min="6" max="6" width="38.7109375" style="1" bestFit="1" customWidth="1"/>
    <col min="7" max="7" width="21.5703125" style="1" customWidth="1"/>
    <col min="8" max="8" width="14.28515625" style="1" customWidth="1"/>
    <col min="9" max="9" width="11.140625" style="1" bestFit="1" customWidth="1"/>
    <col min="10" max="10" width="30.7109375" style="1" customWidth="1"/>
    <col min="11" max="11" width="12.28515625" style="1" bestFit="1" customWidth="1"/>
    <col min="12" max="12" width="21.42578125" style="1" customWidth="1"/>
    <col min="13" max="13" width="14.140625" style="1" customWidth="1"/>
    <col min="14" max="14" width="13.42578125" style="1" hidden="1" customWidth="1"/>
    <col min="15" max="15" width="26.7109375" style="1" customWidth="1"/>
    <col min="16" max="16" width="11.5703125" style="1" bestFit="1" customWidth="1"/>
    <col min="17" max="21" width="21.42578125" style="1" hidden="1" customWidth="1"/>
    <col min="22" max="22" width="17.7109375" style="1" customWidth="1"/>
    <col min="23" max="26" width="21.42578125" style="1" hidden="1" customWidth="1"/>
    <col min="27" max="27" width="14.140625" style="1" bestFit="1" customWidth="1"/>
    <col min="28" max="30" width="9.140625" style="1" hidden="1" customWidth="1"/>
    <col min="31" max="31" width="11.85546875" style="1" hidden="1" customWidth="1"/>
    <col min="32" max="33" width="9.140625" style="1" hidden="1" customWidth="1"/>
    <col min="34" max="34" width="10.140625" style="1" hidden="1" customWidth="1"/>
    <col min="35" max="35" width="16.7109375" style="1" hidden="1" customWidth="1"/>
    <col min="36" max="36" width="8.85546875" style="1" hidden="1" customWidth="1"/>
    <col min="37" max="37" width="11.85546875" style="1" hidden="1" customWidth="1"/>
    <col min="38" max="38" width="17.7109375" style="1" hidden="1" customWidth="1"/>
    <col min="39" max="49" width="9.140625" style="1" hidden="1" customWidth="1"/>
    <col min="50" max="50" width="10.7109375" style="1" hidden="1" customWidth="1"/>
    <col min="51" max="60" width="9.140625" style="1" hidden="1" customWidth="1"/>
    <col min="61" max="201" width="9.140625" style="1" customWidth="1"/>
    <col min="202" max="16384" width="9.140625" style="1"/>
  </cols>
  <sheetData>
    <row r="1" spans="2:203" ht="21" customHeight="1" thickBot="1" x14ac:dyDescent="0.3">
      <c r="B1" s="436" t="str">
        <f ca="1">MID(CELL("filename",AD2),FIND("]",CELL("filename",AD2),1)+1,99)</f>
        <v>עדיפות לפריפריה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C1" s="1" t="s">
        <v>87</v>
      </c>
      <c r="AE1" s="8" t="s">
        <v>88</v>
      </c>
      <c r="AF1" s="9" t="s">
        <v>89</v>
      </c>
      <c r="AG1" s="9" t="s">
        <v>90</v>
      </c>
      <c r="AH1" s="9" t="s">
        <v>91</v>
      </c>
      <c r="AI1" s="9" t="s">
        <v>92</v>
      </c>
      <c r="AJ1" s="9" t="s">
        <v>93</v>
      </c>
      <c r="AK1" s="9" t="s">
        <v>94</v>
      </c>
      <c r="AL1" s="10" t="s">
        <v>95</v>
      </c>
      <c r="AM1" s="9" t="s">
        <v>96</v>
      </c>
      <c r="AN1" s="10" t="s">
        <v>97</v>
      </c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10"/>
    </row>
    <row r="2" spans="2:203" ht="20.25" customHeight="1" x14ac:dyDescent="0.25">
      <c r="V2" s="5" t="str">
        <f>X2</f>
        <v>שנת תקציב</v>
      </c>
      <c r="X2" s="5" t="str">
        <f>'פרמטרים לקריטריונים'!$B$4</f>
        <v>שנת תקציב</v>
      </c>
      <c r="Z2" s="5" t="str">
        <f>'פרמטרים לקריטריונים'!$B$4</f>
        <v>שנת תקציב</v>
      </c>
      <c r="AA2" s="7">
        <f>'פרמטרים לקריטריונים'!$C$4</f>
        <v>2025</v>
      </c>
      <c r="AF2" s="1">
        <f>IF(ISNA(MATCH(H31,$AC$30:$AD$30,0)),0,1)</f>
        <v>0</v>
      </c>
      <c r="AG2" s="1">
        <f>IF(IFERROR(H31*1,"bad")="bad",0,1)</f>
        <v>1</v>
      </c>
      <c r="AH2" s="1">
        <f>IF(IFERROR(IF(H31=TRUNC(H31),1,"bad"),"bad")="bad",0,1)</f>
        <v>1</v>
      </c>
      <c r="AI2" s="1">
        <f>IF(AND(IF(IFERROR(H31*1,"bad")="bad",0,1)=1,H31&gt;=0),1,0)</f>
        <v>1</v>
      </c>
      <c r="AJ2" s="1">
        <f>IF(AND(IF(IFERROR(IF(H31=TRUNC(H31),1,"bad"),"bad")="bad",0,1)=1,H31&gt;=0),1,0)</f>
        <v>1</v>
      </c>
      <c r="AK2" s="1">
        <f>IF(AND(IF(IFERROR(H31*1,"bad")="bad",0,1)=1,H31&gt;0),1,0)</f>
        <v>1</v>
      </c>
      <c r="AL2" s="1">
        <f>IF(AND(IF(IFERROR(IF(H31=TRUNC(H31),1,"bad"),"bad")="bad",0,1)=1,H31&gt;0),1,0)</f>
        <v>1</v>
      </c>
      <c r="AM2" s="1">
        <v>1</v>
      </c>
      <c r="AN2" s="1">
        <f>IF(IFERROR(HLOOKUP(H31,$BB$30:$BL$30,1,0),"bad")="bad",0,1)</f>
        <v>0</v>
      </c>
    </row>
    <row r="3" spans="2:203" ht="19.5" thickBot="1" x14ac:dyDescent="0.3">
      <c r="J3" s="241"/>
      <c r="K3" s="241"/>
      <c r="V3" s="11" t="str">
        <f>X3</f>
        <v>תקציב התמיכה</v>
      </c>
      <c r="X3" s="11" t="str">
        <f>'פרמטרים לקריטריונים'!$B$5</f>
        <v>תקציב התמיכה</v>
      </c>
      <c r="Z3" s="11" t="str">
        <f>'פרמטרים לקריטריונים'!$B$5</f>
        <v>תקציב התמיכה</v>
      </c>
      <c r="AA3" s="13">
        <f>'פרמטרים לקריטריונים'!$C$5</f>
        <v>700000</v>
      </c>
      <c r="AD3" s="1">
        <f>IF(H$30="",1,IF(H31="",0,IF(H$30=$AF$1,11,IF(H$30=$AG$1,12,IF(H$30=$AEH1,13,IF(H$30=$AI$1,14,IF(H$30=$AJ$1,15,IF(H$30=$AK$1,16,IF(H$30=$AL$1,17,IF(H$30=$AM$1,18,IF(H$30=$AN$1,19,0)))))))))))</f>
        <v>17</v>
      </c>
      <c r="AE3" s="1" t="s">
        <v>98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7</v>
      </c>
      <c r="AM3" s="1">
        <v>8</v>
      </c>
      <c r="AN3" s="1">
        <v>9</v>
      </c>
    </row>
    <row r="4" spans="2:203" ht="16.5" outlineLevel="1" thickBot="1" x14ac:dyDescent="0.3">
      <c r="F4" s="314" t="str">
        <f>'פרמטרים לקריטריונים'!B61</f>
        <v>סיווג למ"ס של היישוב בו  נמצא המוסד</v>
      </c>
      <c r="G4" s="314"/>
      <c r="H4" s="314" t="str">
        <f>'פרמטרים לקריטריונים'!C61</f>
        <v>ניקוד</v>
      </c>
      <c r="J4" s="314" t="str">
        <f>'פרמטרים לקריטריונים'!B71</f>
        <v>אשכול</v>
      </c>
      <c r="K4" s="314" t="str">
        <f>'פרמטרים לקריטריונים'!C71</f>
        <v>ניקוד</v>
      </c>
      <c r="AE4" s="1" t="s">
        <v>100</v>
      </c>
      <c r="AF4" s="8">
        <v>1</v>
      </c>
      <c r="AG4" s="9">
        <v>2</v>
      </c>
      <c r="AH4" s="9">
        <v>3</v>
      </c>
      <c r="AI4" s="9">
        <v>4</v>
      </c>
      <c r="AJ4" s="9" t="s">
        <v>69</v>
      </c>
      <c r="AK4" s="9" t="s">
        <v>161</v>
      </c>
      <c r="AL4" s="9"/>
      <c r="AM4" s="9"/>
      <c r="AN4" s="9"/>
      <c r="AO4" s="10"/>
      <c r="GU4" s="343">
        <v>1</v>
      </c>
    </row>
    <row r="5" spans="2:203" outlineLevel="1" x14ac:dyDescent="0.25">
      <c r="F5" s="315">
        <f>'פרמטרים לקריטריונים'!B62</f>
        <v>1</v>
      </c>
      <c r="G5" s="315"/>
      <c r="H5" s="344">
        <f>'פרמטרים לקריטריונים'!C62</f>
        <v>10</v>
      </c>
      <c r="J5" s="343">
        <f>'פרמטרים לקריטריונים'!B72</f>
        <v>1</v>
      </c>
      <c r="K5" s="343">
        <f>'פרמטרים לקריטריונים'!C72</f>
        <v>10</v>
      </c>
      <c r="GU5" s="343">
        <v>2</v>
      </c>
    </row>
    <row r="6" spans="2:203" outlineLevel="1" x14ac:dyDescent="0.25">
      <c r="F6" s="315">
        <f>'פרמטרים לקריטריונים'!B63</f>
        <v>2</v>
      </c>
      <c r="G6" s="315"/>
      <c r="H6" s="344">
        <f>'פרמטרים לקריטריונים'!C63</f>
        <v>8</v>
      </c>
      <c r="J6" s="343">
        <f>'פרמטרים לקריטריונים'!B73</f>
        <v>2</v>
      </c>
      <c r="K6" s="343">
        <f>'פרמטרים לקריטריונים'!C73</f>
        <v>8</v>
      </c>
      <c r="GU6" s="343">
        <v>3</v>
      </c>
    </row>
    <row r="7" spans="2:203" outlineLevel="1" x14ac:dyDescent="0.25">
      <c r="F7" s="315">
        <f>'פרמטרים לקריטריונים'!B64</f>
        <v>3</v>
      </c>
      <c r="G7" s="315"/>
      <c r="H7" s="344">
        <f>'פרמטרים לקריטריונים'!C64</f>
        <v>6</v>
      </c>
      <c r="J7" s="343">
        <f>'פרמטרים לקריטריונים'!B74</f>
        <v>3</v>
      </c>
      <c r="K7" s="343">
        <f>'פרמטרים לקריטריונים'!C74</f>
        <v>6</v>
      </c>
      <c r="GU7" s="343">
        <v>4</v>
      </c>
    </row>
    <row r="8" spans="2:203" outlineLevel="1" x14ac:dyDescent="0.25">
      <c r="F8" s="315">
        <f>'פרמטרים לקריטריונים'!B65</f>
        <v>4</v>
      </c>
      <c r="G8" s="315"/>
      <c r="H8" s="344">
        <f>'פרמטרים לקריטריונים'!C65</f>
        <v>4</v>
      </c>
      <c r="J8" s="343">
        <f>'פרמטרים לקריטריונים'!B75</f>
        <v>4</v>
      </c>
      <c r="K8" s="343">
        <f>'פרמטרים לקריטריונים'!C75</f>
        <v>4</v>
      </c>
      <c r="GU8" s="343" t="s">
        <v>69</v>
      </c>
    </row>
    <row r="9" spans="2:203" outlineLevel="1" x14ac:dyDescent="0.25">
      <c r="F9" s="315">
        <f>'פרמטרים לקריטריונים'!B66</f>
        <v>5</v>
      </c>
      <c r="G9" s="315"/>
      <c r="H9" s="344">
        <f>'פרמטרים לקריטריונים'!C66</f>
        <v>3</v>
      </c>
      <c r="J9" s="343" t="str">
        <f>'פרמטרים לקריטריונים'!B76</f>
        <v>5R</v>
      </c>
      <c r="K9" s="343">
        <f>'פרמטרים לקריטריונים'!C76</f>
        <v>4</v>
      </c>
      <c r="L9" s="1" t="s">
        <v>70</v>
      </c>
      <c r="GU9" s="345" t="s">
        <v>161</v>
      </c>
    </row>
    <row r="10" spans="2:203" outlineLevel="1" x14ac:dyDescent="0.25">
      <c r="F10" s="315" t="str">
        <f>'פרמטרים לקריטריונים'!B67</f>
        <v>6 ומעלה</v>
      </c>
      <c r="G10" s="315"/>
      <c r="H10" s="344">
        <f>'פרמטרים לקריטריונים'!C67</f>
        <v>0</v>
      </c>
      <c r="J10" s="343" t="s">
        <v>161</v>
      </c>
      <c r="K10" s="343">
        <f>H10</f>
        <v>0</v>
      </c>
      <c r="GU10" s="345"/>
    </row>
    <row r="11" spans="2:203" outlineLevel="1" x14ac:dyDescent="0.25">
      <c r="F11" s="241"/>
      <c r="G11" s="241"/>
      <c r="H11" s="241"/>
      <c r="J11" s="314" t="str">
        <f>'פרמטרים לקריטריונים'!B77</f>
        <v>סעיף</v>
      </c>
      <c r="K11" s="314" t="str">
        <f>'פרמטרים לקריטריונים'!C77</f>
        <v>מקדם</v>
      </c>
    </row>
    <row r="12" spans="2:203" outlineLevel="1" x14ac:dyDescent="0.25">
      <c r="J12" s="346">
        <f>'פרמטרים לקריטריונים'!B78</f>
        <v>6</v>
      </c>
      <c r="K12" s="346">
        <f>'פרמטרים לקריטריונים'!C78</f>
        <v>1</v>
      </c>
    </row>
    <row r="13" spans="2:203" outlineLevel="1" x14ac:dyDescent="0.25">
      <c r="F13" s="241"/>
      <c r="G13" s="241"/>
      <c r="H13" s="241"/>
      <c r="J13" s="346">
        <f>'פרמטרים לקריטריונים'!B79</f>
        <v>7</v>
      </c>
      <c r="K13" s="346">
        <f>'פרמטרים לקריטריונים'!C79</f>
        <v>1</v>
      </c>
    </row>
    <row r="14" spans="2:203" outlineLevel="1" x14ac:dyDescent="0.25">
      <c r="J14" s="346">
        <f>'פרמטרים לקריטריונים'!B80</f>
        <v>8</v>
      </c>
      <c r="K14" s="346">
        <f>'פרמטרים לקריטריונים'!C80</f>
        <v>0.5</v>
      </c>
    </row>
    <row r="15" spans="2:203" outlineLevel="1" x14ac:dyDescent="0.25">
      <c r="J15" s="314" t="str">
        <f>'פרמטרים לקריטריונים'!B81</f>
        <v>סעיף</v>
      </c>
      <c r="K15" s="314" t="str">
        <f>'פרמטרים לקריטריונים'!C81</f>
        <v>ניקוד</v>
      </c>
    </row>
    <row r="16" spans="2:203" ht="48" outlineLevel="1" thickBot="1" x14ac:dyDescent="0.3">
      <c r="J16" s="316" t="str">
        <f>'פרמטרים לקריטריונים'!B82</f>
        <v>מוסד ש-75% לפחות מהמשתתפים בפעילותו השוטפת הם מקרב מגזר ייחודי</v>
      </c>
      <c r="K16" s="344">
        <f>'פרמטרים לקריטריונים'!C82</f>
        <v>5</v>
      </c>
    </row>
    <row r="17" spans="1:59" hidden="1" outlineLevel="1" x14ac:dyDescent="0.25"/>
    <row r="18" spans="1:59" hidden="1" outlineLevel="1" x14ac:dyDescent="0.25"/>
    <row r="19" spans="1:59" hidden="1" outlineLevel="1" x14ac:dyDescent="0.25"/>
    <row r="20" spans="1:59" hidden="1" outlineLevel="1" x14ac:dyDescent="0.25"/>
    <row r="21" spans="1:59" ht="9.75" hidden="1" customHeight="1" x14ac:dyDescent="0.25"/>
    <row r="22" spans="1:59" hidden="1" x14ac:dyDescent="0.25"/>
    <row r="23" spans="1:59" hidden="1" x14ac:dyDescent="0.25">
      <c r="F23" s="316">
        <f>'פרמטרים לקריטריונים'!$D$31</f>
        <v>0</v>
      </c>
      <c r="G23" s="316"/>
      <c r="H23" s="347">
        <f ca="1">VLOOKUP(B1,'פרמטרים לקריטריונים'!$B$32:$D$46,3,0)</f>
        <v>0</v>
      </c>
    </row>
    <row r="24" spans="1:59" hidden="1" x14ac:dyDescent="0.25"/>
    <row r="25" spans="1:59" hidden="1" x14ac:dyDescent="0.25">
      <c r="B25" s="1" t="s">
        <v>123</v>
      </c>
      <c r="H25" s="1">
        <f>IF(H30="",1,IF(IFERROR(HLOOKUP(H30,$AE$1:$BA$2,1,0),0)=0,0,1))</f>
        <v>1</v>
      </c>
      <c r="I25" s="1">
        <f>IF(I30="",1,IF(IFERROR(HLOOKUP(I30,$AE$1:$BA$2,1,0),0)=0,0,1))</f>
        <v>1</v>
      </c>
      <c r="J25" s="1">
        <f t="shared" ref="J25:Z25" si="0">IF(J30="",1,IF(IFERROR(HLOOKUP(J30,$AE$1:$BA$2,1,0),0)=0,0,1))</f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  <c r="Z25" s="1">
        <f t="shared" si="0"/>
        <v>1</v>
      </c>
    </row>
    <row r="26" spans="1:59" hidden="1" x14ac:dyDescent="0.25">
      <c r="B26" s="1" t="s">
        <v>124</v>
      </c>
      <c r="F26" s="14">
        <f>$A$29-COUNTBLANK(F31:F130)</f>
        <v>4</v>
      </c>
      <c r="G26" s="14"/>
      <c r="H26" s="14">
        <f>$A$29-COUNTBLANK(H31:H130)</f>
        <v>4</v>
      </c>
      <c r="I26" s="14">
        <f t="shared" ref="I26:Z26" si="1">$A$29-COUNTBLANK(I31:I130)</f>
        <v>4</v>
      </c>
      <c r="J26" s="14">
        <f t="shared" si="1"/>
        <v>4</v>
      </c>
      <c r="K26" s="14">
        <f t="shared" si="1"/>
        <v>4</v>
      </c>
      <c r="L26" s="14">
        <f t="shared" si="1"/>
        <v>4</v>
      </c>
      <c r="M26" s="14">
        <f t="shared" si="1"/>
        <v>4</v>
      </c>
      <c r="N26" s="14">
        <f t="shared" si="1"/>
        <v>4</v>
      </c>
      <c r="O26" s="14">
        <f t="shared" si="1"/>
        <v>4</v>
      </c>
      <c r="P26" s="14">
        <f t="shared" si="1"/>
        <v>4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0</v>
      </c>
      <c r="V26" s="14">
        <f t="shared" si="1"/>
        <v>4</v>
      </c>
      <c r="W26" s="14">
        <f t="shared" si="1"/>
        <v>0</v>
      </c>
      <c r="X26" s="14">
        <f t="shared" si="1"/>
        <v>0</v>
      </c>
      <c r="Y26" s="14">
        <f t="shared" si="1"/>
        <v>0</v>
      </c>
      <c r="Z26" s="14">
        <f t="shared" si="1"/>
        <v>0</v>
      </c>
    </row>
    <row r="27" spans="1:59" hidden="1" x14ac:dyDescent="0.25">
      <c r="B27" s="15" t="s">
        <v>125</v>
      </c>
      <c r="C27" s="15"/>
      <c r="D27" s="15"/>
      <c r="E27" s="15"/>
      <c r="F27" s="15"/>
      <c r="G27" s="15"/>
      <c r="H27" s="14">
        <f>AVERAGE(H31:H130)</f>
        <v>7.25</v>
      </c>
      <c r="I27" s="14">
        <f t="shared" ref="I27:AA27" si="2">AVERAGE(I31:I130)</f>
        <v>0</v>
      </c>
      <c r="J27" s="14" t="e">
        <f t="shared" si="2"/>
        <v>#DIV/0!</v>
      </c>
      <c r="K27" s="14">
        <f t="shared" si="2"/>
        <v>0</v>
      </c>
      <c r="L27" s="14">
        <f t="shared" si="2"/>
        <v>0</v>
      </c>
      <c r="M27" s="14">
        <f t="shared" si="2"/>
        <v>0</v>
      </c>
      <c r="N27" s="14">
        <f t="shared" si="2"/>
        <v>0</v>
      </c>
      <c r="O27" s="14">
        <f t="shared" si="2"/>
        <v>0</v>
      </c>
      <c r="P27" s="14">
        <f t="shared" si="2"/>
        <v>0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 t="e">
        <f t="shared" si="2"/>
        <v>#DIV/0!</v>
      </c>
      <c r="V27" s="14">
        <f t="shared" si="2"/>
        <v>0</v>
      </c>
      <c r="W27" s="14" t="e">
        <f t="shared" si="2"/>
        <v>#DIV/0!</v>
      </c>
      <c r="X27" s="14" t="e">
        <f t="shared" si="2"/>
        <v>#DIV/0!</v>
      </c>
      <c r="Y27" s="14" t="e">
        <f t="shared" si="2"/>
        <v>#DIV/0!</v>
      </c>
      <c r="Z27" s="14" t="e">
        <f t="shared" si="2"/>
        <v>#DIV/0!</v>
      </c>
      <c r="AA27" s="14">
        <f t="shared" si="2"/>
        <v>0</v>
      </c>
    </row>
    <row r="28" spans="1:59" ht="107.25" hidden="1" customHeight="1" thickBot="1" x14ac:dyDescent="0.3">
      <c r="B28" s="15" t="s">
        <v>64</v>
      </c>
      <c r="C28" s="15"/>
      <c r="D28" s="15"/>
      <c r="E28" s="15"/>
      <c r="F28" s="15"/>
      <c r="G28" s="15"/>
      <c r="H28" s="14">
        <f>SUM(H31:H130)</f>
        <v>29</v>
      </c>
      <c r="I28" s="14">
        <f t="shared" ref="I28:Z28" si="3">SUM(I31:I130)</f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>
        <f t="shared" si="3"/>
        <v>0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0</v>
      </c>
      <c r="V28" s="14">
        <f t="shared" si="3"/>
        <v>0</v>
      </c>
      <c r="W28" s="14">
        <f t="shared" si="3"/>
        <v>0</v>
      </c>
      <c r="X28" s="14">
        <f t="shared" si="3"/>
        <v>0</v>
      </c>
      <c r="Y28" s="14">
        <f t="shared" si="3"/>
        <v>0</v>
      </c>
      <c r="Z28" s="14">
        <f t="shared" si="3"/>
        <v>0</v>
      </c>
      <c r="AB28" s="14" t="e">
        <f>IF(SUM(AB31:AB130)=COUNT(AB31:AB130),1,0)</f>
        <v>#REF!</v>
      </c>
    </row>
    <row r="29" spans="1:59" ht="91.5" customHeight="1" thickBot="1" x14ac:dyDescent="0.3">
      <c r="A29" s="16">
        <v>100</v>
      </c>
      <c r="B29" s="438" t="s">
        <v>126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317" t="s">
        <v>162</v>
      </c>
      <c r="H29" s="17" t="s">
        <v>163</v>
      </c>
      <c r="I29" s="434" t="s">
        <v>164</v>
      </c>
      <c r="J29" s="195" t="s">
        <v>165</v>
      </c>
      <c r="K29" s="434" t="s">
        <v>166</v>
      </c>
      <c r="L29" s="264" t="s">
        <v>167</v>
      </c>
      <c r="M29" s="434" t="s">
        <v>168</v>
      </c>
      <c r="N29" s="434"/>
      <c r="O29" s="184" t="s">
        <v>169</v>
      </c>
      <c r="P29" s="434" t="s">
        <v>170</v>
      </c>
      <c r="Q29" s="444">
        <f>COLUMN()</f>
        <v>17</v>
      </c>
      <c r="R29" s="444">
        <f>COLUMN()</f>
        <v>18</v>
      </c>
      <c r="S29" s="444">
        <f>COLUMN()</f>
        <v>19</v>
      </c>
      <c r="T29" s="444">
        <f>COLUMN()</f>
        <v>20</v>
      </c>
      <c r="U29" s="444">
        <f>COLUMN()</f>
        <v>21</v>
      </c>
      <c r="V29" s="434" t="s">
        <v>171</v>
      </c>
      <c r="W29" s="444"/>
      <c r="X29" s="444"/>
      <c r="Y29" s="444"/>
      <c r="Z29" s="444"/>
      <c r="AA29" s="446" t="s">
        <v>172</v>
      </c>
      <c r="AB29" s="19" t="s">
        <v>155</v>
      </c>
      <c r="AE29" s="1" t="str">
        <f>"בקרת "&amp;H29</f>
        <v>בקרת סיווג למ"ס</v>
      </c>
      <c r="AF29" s="1" t="str">
        <f t="shared" ref="AF29:AW29" si="4">"בקרת "&amp;I29</f>
        <v>בקרת ניקוד סיווג למס</v>
      </c>
      <c r="AG29" s="1" t="str">
        <f>"בקרת "&amp;J29</f>
        <v>בקרת מדד אשכול</v>
      </c>
      <c r="AH29" s="1" t="str">
        <f>"בקרת "&amp;K29</f>
        <v>בקרת ניקוד אשכול</v>
      </c>
      <c r="AI29" s="1" t="str">
        <f t="shared" si="4"/>
        <v>בקרת אזור עדיפות לאומית</v>
      </c>
      <c r="AJ29" s="1" t="str">
        <f t="shared" si="4"/>
        <v>בקרת ניקוד עדיפות לאומית</v>
      </c>
      <c r="AK29" s="1" t="str">
        <f t="shared" si="4"/>
        <v xml:space="preserve">בקרת </v>
      </c>
      <c r="AL29" s="1" t="str">
        <f t="shared" si="4"/>
        <v>בקרת 75% לפחות מהמשתתפים בפעילותו השוטפת הם מקרב מגזר ייחודי</v>
      </c>
      <c r="AM29" s="1" t="str">
        <f t="shared" si="4"/>
        <v>בקרת ניקוד מגזר ייחודי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21</v>
      </c>
      <c r="AS29" s="1" t="str">
        <f t="shared" si="4"/>
        <v>בקרת סה"כ ניקוד</v>
      </c>
      <c r="AT29" s="1" t="str">
        <f t="shared" si="4"/>
        <v xml:space="preserve">בקרת </v>
      </c>
      <c r="AU29" s="1" t="str">
        <f t="shared" si="4"/>
        <v xml:space="preserve">בקרת </v>
      </c>
      <c r="AV29" s="1" t="str">
        <f t="shared" si="4"/>
        <v xml:space="preserve">בקרת </v>
      </c>
      <c r="AW29" s="1" t="str">
        <f t="shared" si="4"/>
        <v xml:space="preserve">בקרת </v>
      </c>
      <c r="BB29" s="1" t="s">
        <v>100</v>
      </c>
    </row>
    <row r="30" spans="1:59" ht="58.5" customHeight="1" thickBot="1" x14ac:dyDescent="0.3">
      <c r="A30" s="20"/>
      <c r="B30" s="439"/>
      <c r="C30" s="435"/>
      <c r="D30" s="435"/>
      <c r="E30" s="441"/>
      <c r="F30" s="441"/>
      <c r="G30" s="318" t="s">
        <v>96</v>
      </c>
      <c r="H30" s="21" t="s">
        <v>95</v>
      </c>
      <c r="I30" s="435"/>
      <c r="J30" s="21" t="s">
        <v>97</v>
      </c>
      <c r="K30" s="435"/>
      <c r="L30" s="185" t="s">
        <v>89</v>
      </c>
      <c r="M30" s="435"/>
      <c r="N30" s="435"/>
      <c r="O30" s="278" t="s">
        <v>89</v>
      </c>
      <c r="P30" s="435"/>
      <c r="Q30" s="445"/>
      <c r="R30" s="445"/>
      <c r="S30" s="445"/>
      <c r="T30" s="445"/>
      <c r="U30" s="445"/>
      <c r="V30" s="435"/>
      <c r="W30" s="445"/>
      <c r="X30" s="445"/>
      <c r="Y30" s="445"/>
      <c r="Z30" s="445"/>
      <c r="AA30" s="447"/>
      <c r="AC30" s="1">
        <v>0</v>
      </c>
      <c r="AD30" s="1">
        <v>1</v>
      </c>
      <c r="AE30" s="1" t="str">
        <f>H30</f>
        <v>מספר שלם חיובי</v>
      </c>
      <c r="AF30" s="1">
        <f t="shared" ref="AF30:AW30" si="5">I30</f>
        <v>0</v>
      </c>
      <c r="AG30" s="1" t="str">
        <f>J30</f>
        <v>טקסט מרשימה סגורה</v>
      </c>
      <c r="AH30" s="1">
        <f>K30</f>
        <v>0</v>
      </c>
      <c r="AI30" s="1" t="str">
        <f t="shared" si="5"/>
        <v>0/1</v>
      </c>
      <c r="AJ30" s="1">
        <f t="shared" si="5"/>
        <v>0</v>
      </c>
      <c r="AK30" s="1">
        <f t="shared" si="5"/>
        <v>0</v>
      </c>
      <c r="AL30" s="1" t="str">
        <f t="shared" si="5"/>
        <v>0/1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AW30" s="1">
        <f t="shared" si="5"/>
        <v>0</v>
      </c>
      <c r="BB30" s="1">
        <f t="shared" ref="BB30:BG30" si="6">AF$4</f>
        <v>1</v>
      </c>
      <c r="BC30" s="1">
        <f t="shared" si="6"/>
        <v>2</v>
      </c>
      <c r="BD30" s="1">
        <f t="shared" si="6"/>
        <v>3</v>
      </c>
      <c r="BE30" s="1">
        <f t="shared" si="6"/>
        <v>4</v>
      </c>
      <c r="BF30" s="1" t="str">
        <f t="shared" si="6"/>
        <v>5R</v>
      </c>
      <c r="BG30" s="1" t="str">
        <f t="shared" si="6"/>
        <v>5 ומעלה</v>
      </c>
    </row>
    <row r="31" spans="1:59" x14ac:dyDescent="0.25">
      <c r="B31" s="23">
        <f>IF(F31="","",ROW()-30)</f>
        <v>1</v>
      </c>
      <c r="C31" s="29">
        <f>IF('תנאי סף'!$AF31&lt;&gt;1,"",'תנאי סף'!C31)</f>
        <v>580538015</v>
      </c>
      <c r="D31" s="29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4" t="s">
        <v>344</v>
      </c>
      <c r="H31" s="25">
        <v>7</v>
      </c>
      <c r="I31" s="27">
        <f>IF($F31="","",IF($AB31&lt;&gt;1,$AC$1,IFERROR(VLOOKUP(H31,$F$5:$H$10,2,0),0)))</f>
        <v>0</v>
      </c>
      <c r="J31" s="348" t="s">
        <v>161</v>
      </c>
      <c r="K31" s="27">
        <f>IF($F31="","",IF($AB31&lt;&gt;1,$AC$1,IFERROR(VLOOKUP(J31,$J$5:$K$10,2,0),$AC$1)))</f>
        <v>0</v>
      </c>
      <c r="L31" s="25">
        <v>0</v>
      </c>
      <c r="M31" s="27">
        <f t="shared" ref="M31:M62" si="7">IF($F31="","",IF($AB31&lt;&gt;1,$AC$1,IF(AND(K31+I31=0,L31=1),VLOOKUP(H31,$J$12:$K$15,2),0)))</f>
        <v>0</v>
      </c>
      <c r="N31" s="27">
        <f t="shared" ref="N31:N62" si="8">IF($F31="","",IF($AB31&lt;&gt;1,$AC$1,IFERROR(M31*(K31+I31),$AC$1)))</f>
        <v>0</v>
      </c>
      <c r="O31" s="25">
        <v>0</v>
      </c>
      <c r="P31" s="27">
        <f t="shared" ref="P31:P62" si="9">IF($F31="","",IF($AB31&lt;&gt;1,$AC$1,IFERROR(IF(O31=1,$K$16,0),$AC$1)))</f>
        <v>0</v>
      </c>
      <c r="Q31" s="27"/>
      <c r="R31" s="27"/>
      <c r="S31" s="27"/>
      <c r="T31" s="27"/>
      <c r="U31" s="27"/>
      <c r="V31" s="27">
        <f>IF($F31="","",IF($AB31&lt;&gt;1,$AC$1,IFERROR(SUM(0.7*K31,P31,0.3*I31,M31),$AC$1)))</f>
        <v>0</v>
      </c>
      <c r="W31" s="27"/>
      <c r="X31" s="27"/>
      <c r="Y31" s="27"/>
      <c r="Z31" s="27"/>
      <c r="AA31" s="259">
        <f>IF($F31="","",IF(OR($AB31&lt;&gt;1,Z31=$AC$1),$AC$1,IFERROR(V31/$V$131,0)))</f>
        <v>0</v>
      </c>
      <c r="AB31" s="1">
        <f>IF(SUM(AE31:AW31)=COUNT(AE31:AW31),1,0)</f>
        <v>1</v>
      </c>
      <c r="AC31" s="1">
        <f>IF($F31="","",AC$30)</f>
        <v>0</v>
      </c>
      <c r="AD31" s="1">
        <f>IF($F31="","",AD$30)</f>
        <v>1</v>
      </c>
      <c r="AE31" s="1">
        <f t="shared" ref="AE31:AE62" si="10">IF(H$30="",1,IF(H31="",0,IF(H$30=$AF$1,IF(ISNA(MATCH(H31,$AC$30:$AD$30,0)),0,1),IF(H$30=$AG$1,IF(IFERROR(H31*1,"bad")="bad",0,1),IF(H$30=$AH$1,IF(IFERROR(IF(H31=TRUNC(H31),1,"bad"),"bad")="bad",0,1),IF(H$30=$AI$1,IF(AND(IF(IFERROR(H31*1,"bad")="bad",0,1)=1,H31&gt;=0),1,0),IF(H$30=$AJ$1,IF(AND(IF(IFERROR(IF(H31=TRUNC(H31),1,"bad"),"bad")="bad",0,1)=1,H31&gt;=0),1,0),IF(H$30=$AK$1,IF(AND(IF(IFERROR(H31*1,"bad")="bad",0,1)=1,H31&gt;0),1,0),IF(H$30=$AL$1,IF(AND(IF(IFERROR(IF(H31=TRUNC(H31),1,"bad"),"bad")="bad",0,1)=1,H31&gt;0),1,0),IF(H$30=$AM$1,1,IF(H$30=$AN$1,IF(IFERROR(HLOOKUP(H31,$AF$4:$AO$4,1,0),"bad")="bad",0,1),0)))))))))))</f>
        <v>1</v>
      </c>
      <c r="AG31" s="1">
        <f t="shared" ref="AG31:AM31" si="11">IF(J$30="",1,IF(J31="",0,IF(J$30=$AF$1,IF(ISNA(MATCH(J31,$AC$30:$AD$30,0)),0,1),IF(J$30=$AG$1,IF(IFERROR(J31*1,"bad")="bad",0,1),IF(J$30=$AH$1,IF(IFERROR(IF(J31=TRUNC(J31),1,"bad"),"bad")="bad",0,1),IF(J$30=$AI$1,IF(AND(IF(IFERROR(J31*1,"bad")="bad",0,1)=1,J31&gt;=0),1,0),IF(J$30=$AJ$1,IF(AND(IF(IFERROR(IF(J31=TRUNC(J31),1,"bad"),"bad")="bad",0,1)=1,J31&gt;=0),1,0),IF(J$30=$AK$1,IF(AND(IF(IFERROR(J31*1,"bad")="bad",0,1)=1,J31&gt;0),1,0),IF(J$30=$AL$1,IF(AND(IF(IFERROR(IF(J31=TRUNC(J31),1,"bad"),"bad")="bad",0,1)=1,J31&gt;0),1,0),IF(J$30=$AM$1,1,IF(J$30=$AN$1,IF(IFERROR(HLOOKUP(J31,$AF$4:$AO$4,1,0),"bad")="bad",0,1),0)))))))))))</f>
        <v>1</v>
      </c>
      <c r="AH31" s="1">
        <f t="shared" si="11"/>
        <v>1</v>
      </c>
      <c r="AI31" s="1">
        <f t="shared" si="11"/>
        <v>1</v>
      </c>
      <c r="AJ31" s="1">
        <f t="shared" si="11"/>
        <v>1</v>
      </c>
      <c r="AK31" s="1">
        <f t="shared" si="11"/>
        <v>1</v>
      </c>
      <c r="AL31" s="1">
        <f t="shared" si="11"/>
        <v>1</v>
      </c>
      <c r="AM31" s="1">
        <f t="shared" si="11"/>
        <v>1</v>
      </c>
      <c r="BB31" s="1">
        <f t="shared" ref="BB31:BG50" si="12">IF($F31="","",BB$30)</f>
        <v>1</v>
      </c>
      <c r="BC31" s="1">
        <f t="shared" si="12"/>
        <v>2</v>
      </c>
      <c r="BD31" s="1">
        <f t="shared" si="12"/>
        <v>3</v>
      </c>
      <c r="BE31" s="1">
        <f t="shared" si="12"/>
        <v>4</v>
      </c>
      <c r="BF31" s="1" t="str">
        <f t="shared" si="12"/>
        <v>5R</v>
      </c>
      <c r="BG31" s="1" t="str">
        <f t="shared" si="12"/>
        <v>5 ומעלה</v>
      </c>
    </row>
    <row r="32" spans="1:59" x14ac:dyDescent="0.25">
      <c r="B32" s="23">
        <f t="shared" ref="B32:B95" si="13">IF(F32="","",ROW()-30)</f>
        <v>2</v>
      </c>
      <c r="C32" s="29">
        <f>IF('תנאי סף'!$AF32&lt;&gt;1,"",'תנאי סף'!C32)</f>
        <v>510662190</v>
      </c>
      <c r="D32" s="29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4" t="s">
        <v>340</v>
      </c>
      <c r="H32" s="25">
        <v>6</v>
      </c>
      <c r="I32" s="27">
        <f>IF($F32="","",IF($AB32&lt;&gt;1,$AC$1,IFERROR(VLOOKUP(H33,$F$5:$H$10,2,0),0)))</f>
        <v>0</v>
      </c>
      <c r="J32" s="348" t="s">
        <v>161</v>
      </c>
      <c r="K32" s="27">
        <f>IF($F32="","",IF($AB32&lt;&gt;1,$AC$1,IFERROR(VLOOKUP(J36,$J$5:$K$10,2,0),$AC$1)))</f>
        <v>0</v>
      </c>
      <c r="L32" s="25">
        <v>0</v>
      </c>
      <c r="M32" s="27">
        <f>IF($F32="","",IF($AB32&lt;&gt;1,$AC$1,IF(AND(K32+I32=0,L32=1),VLOOKUP(H33,$J$12:$K$15,2),0)))</f>
        <v>0</v>
      </c>
      <c r="N32" s="27">
        <f t="shared" si="8"/>
        <v>0</v>
      </c>
      <c r="O32" s="25">
        <v>0</v>
      </c>
      <c r="P32" s="27">
        <f t="shared" si="9"/>
        <v>0</v>
      </c>
      <c r="Q32" s="27"/>
      <c r="R32" s="27"/>
      <c r="S32" s="27"/>
      <c r="T32" s="27"/>
      <c r="U32" s="27"/>
      <c r="V32" s="27">
        <f t="shared" ref="V32:V95" si="14">IF($F32="","",IF($AB32&lt;&gt;1,$AC$1,IFERROR(SUM(0.7*K32,P32,0.3*I32,M32),$AC$1)))</f>
        <v>0</v>
      </c>
      <c r="W32" s="27"/>
      <c r="X32" s="27"/>
      <c r="Y32" s="27"/>
      <c r="Z32" s="27"/>
      <c r="AA32" s="259">
        <f t="shared" ref="AA32:AA95" si="15">IF($F32="","",IF(OR($AB32&lt;&gt;1,Z32=$AC$1),$AC$1,IFERROR(V32/$V$131,0)))</f>
        <v>0</v>
      </c>
      <c r="AB32" s="1">
        <f t="shared" ref="AB32:AB95" si="16">IF(SUM(AE32:AW32)=COUNT(AE32:AW32),1,0)</f>
        <v>1</v>
      </c>
      <c r="AC32" s="1">
        <f t="shared" ref="AC32:AD63" si="17">IF($F32="","",AC$30)</f>
        <v>0</v>
      </c>
      <c r="AD32" s="1">
        <f t="shared" si="17"/>
        <v>1</v>
      </c>
      <c r="AE32" s="1">
        <f>IF(H$30="",1,IF(H33="",0,IF(H$30=$AF$1,IF(ISNA(MATCH(H33,$AC$30:$AD$30,0)),0,1),IF(H$30=$AG$1,IF(IFERROR(H33*1,"bad")="bad",0,1),IF(H$30=$AH$1,IF(IFERROR(IF(H33=TRUNC(H33),1,"bad"),"bad")="bad",0,1),IF(H$30=$AI$1,IF(AND(IF(IFERROR(H33*1,"bad")="bad",0,1)=1,H33&gt;=0),1,0),IF(H$30=$AJ$1,IF(AND(IF(IFERROR(IF(H33=TRUNC(H33),1,"bad"),"bad")="bad",0,1)=1,H33&gt;=0),1,0),IF(H$30=$AK$1,IF(AND(IF(IFERROR(H33*1,"bad")="bad",0,1)=1,H33&gt;0),1,0),IF(H$30=$AL$1,IF(AND(IF(IFERROR(IF(H33=TRUNC(H33),1,"bad"),"bad")="bad",0,1)=1,H33&gt;0),1,0),IF(H$30=$AM$1,1,IF(H$30=$AN$1,IF(IFERROR(HLOOKUP(H33,$AF$4:$AO$4,1,0),"bad")="bad",0,1),0)))))))))))</f>
        <v>1</v>
      </c>
      <c r="AG32" s="1">
        <f>IF(J$30="",1,IF(J36="",0,IF(J$30=$AF$1,IF(ISNA(MATCH(J36,$AC$30:$AD$30,0)),0,1),IF(J$30=$AG$1,IF(IFERROR(J36*1,"bad")="bad",0,1),IF(J$30=$AH$1,IF(IFERROR(IF(J36=TRUNC(J36),1,"bad"),"bad")="bad",0,1),IF(J$30=$AI$1,IF(AND(IF(IFERROR(J36*1,"bad")="bad",0,1)=1,J36&gt;=0),1,0),IF(J$30=$AJ$1,IF(AND(IF(IFERROR(IF(J36=TRUNC(J36),1,"bad"),"bad")="bad",0,1)=1,J36&gt;=0),1,0),IF(J$30=$AK$1,IF(AND(IF(IFERROR(J36*1,"bad")="bad",0,1)=1,J36&gt;0),1,0),IF(J$30=$AL$1,IF(AND(IF(IFERROR(IF(J36=TRUNC(J36),1,"bad"),"bad")="bad",0,1)=1,J36&gt;0),1,0),IF(J$30=$AM$1,1,IF(J$30=$AN$1,IF(IFERROR(HLOOKUP(J36,$AF$4:$AO$4,1,0),"bad")="bad",0,1),0)))))))))))</f>
        <v>1</v>
      </c>
      <c r="AH32" s="1">
        <f t="shared" ref="AH32:AH63" si="18">IF(K$30="",1,IF(K32="",0,IF(K$30=$AF$1,IF(ISNA(MATCH(K32,$AC$30:$AD$30,0)),0,1),IF(K$30=$AG$1,IF(IFERROR(K32*1,"bad")="bad",0,1),IF(K$30=$AH$1,IF(IFERROR(IF(K32=TRUNC(K32),1,"bad"),"bad")="bad",0,1),IF(K$30=$AI$1,IF(AND(IF(IFERROR(K32*1,"bad")="bad",0,1)=1,K32&gt;=0),1,0),IF(K$30=$AJ$1,IF(AND(IF(IFERROR(IF(K32=TRUNC(K32),1,"bad"),"bad")="bad",0,1)=1,K32&gt;=0),1,0),IF(K$30=$AK$1,IF(AND(IF(IFERROR(K32*1,"bad")="bad",0,1)=1,K32&gt;0),1,0),IF(K$30=$AL$1,IF(AND(IF(IFERROR(IF(K32=TRUNC(K32),1,"bad"),"bad")="bad",0,1)=1,K32&gt;0),1,0),IF(K$30=$AM$1,1,IF(K$30=$AN$1,IF(IFERROR(HLOOKUP(K32,$AF$4:$AO$4,1,0),"bad")="bad",0,1),0)))))))))))</f>
        <v>1</v>
      </c>
      <c r="AI32" s="1">
        <f t="shared" ref="AI32:AI63" si="19">IF(L$30="",1,IF(L32="",0,IF(L$30=$AF$1,IF(ISNA(MATCH(L32,$AC$30:$AD$30,0)),0,1),IF(L$30=$AG$1,IF(IFERROR(L32*1,"bad")="bad",0,1),IF(L$30=$AH$1,IF(IFERROR(IF(L32=TRUNC(L32),1,"bad"),"bad")="bad",0,1),IF(L$30=$AI$1,IF(AND(IF(IFERROR(L32*1,"bad")="bad",0,1)=1,L32&gt;=0),1,0),IF(L$30=$AJ$1,IF(AND(IF(IFERROR(IF(L32=TRUNC(L32),1,"bad"),"bad")="bad",0,1)=1,L32&gt;=0),1,0),IF(L$30=$AK$1,IF(AND(IF(IFERROR(L32*1,"bad")="bad",0,1)=1,L32&gt;0),1,0),IF(L$30=$AL$1,IF(AND(IF(IFERROR(IF(L32=TRUNC(L32),1,"bad"),"bad")="bad",0,1)=1,L32&gt;0),1,0),IF(L$30=$AM$1,1,IF(L$30=$AN$1,IF(IFERROR(HLOOKUP(L32,$AF$4:$AO$4,1,0),"bad")="bad",0,1),0)))))))))))</f>
        <v>1</v>
      </c>
      <c r="AJ32" s="1">
        <f t="shared" ref="AJ32:AJ63" si="20">IF(M$30="",1,IF(M32="",0,IF(M$30=$AF$1,IF(ISNA(MATCH(M32,$AC$30:$AD$30,0)),0,1),IF(M$30=$AG$1,IF(IFERROR(M32*1,"bad")="bad",0,1),IF(M$30=$AH$1,IF(IFERROR(IF(M32=TRUNC(M32),1,"bad"),"bad")="bad",0,1),IF(M$30=$AI$1,IF(AND(IF(IFERROR(M32*1,"bad")="bad",0,1)=1,M32&gt;=0),1,0),IF(M$30=$AJ$1,IF(AND(IF(IFERROR(IF(M32=TRUNC(M32),1,"bad"),"bad")="bad",0,1)=1,M32&gt;=0),1,0),IF(M$30=$AK$1,IF(AND(IF(IFERROR(M32*1,"bad")="bad",0,1)=1,M32&gt;0),1,0),IF(M$30=$AL$1,IF(AND(IF(IFERROR(IF(M32=TRUNC(M32),1,"bad"),"bad")="bad",0,1)=1,M32&gt;0),1,0),IF(M$30=$AM$1,1,IF(M$30=$AN$1,IF(IFERROR(HLOOKUP(M32,$AF$4:$AO$4,1,0),"bad")="bad",0,1),0)))))))))))</f>
        <v>1</v>
      </c>
      <c r="AK32" s="1">
        <f t="shared" ref="AK32:AK63" si="21">IF(N$30="",1,IF(N32="",0,IF(N$30=$AF$1,IF(ISNA(MATCH(N32,$AC$30:$AD$30,0)),0,1),IF(N$30=$AG$1,IF(IFERROR(N32*1,"bad")="bad",0,1),IF(N$30=$AH$1,IF(IFERROR(IF(N32=TRUNC(N32),1,"bad"),"bad")="bad",0,1),IF(N$30=$AI$1,IF(AND(IF(IFERROR(N32*1,"bad")="bad",0,1)=1,N32&gt;=0),1,0),IF(N$30=$AJ$1,IF(AND(IF(IFERROR(IF(N32=TRUNC(N32),1,"bad"),"bad")="bad",0,1)=1,N32&gt;=0),1,0),IF(N$30=$AK$1,IF(AND(IF(IFERROR(N32*1,"bad")="bad",0,1)=1,N32&gt;0),1,0),IF(N$30=$AL$1,IF(AND(IF(IFERROR(IF(N32=TRUNC(N32),1,"bad"),"bad")="bad",0,1)=1,N32&gt;0),1,0),IF(N$30=$AM$1,1,IF(N$30=$AN$1,IF(IFERROR(HLOOKUP(N32,$AF$4:$AO$4,1,0),"bad")="bad",0,1),0)))))))))))</f>
        <v>1</v>
      </c>
      <c r="AL32" s="1">
        <f t="shared" ref="AL32:AL63" si="22">IF(O$30="",1,IF(O32="",0,IF(O$30=$AF$1,IF(ISNA(MATCH(O32,$AC$30:$AD$30,0)),0,1),IF(O$30=$AG$1,IF(IFERROR(O32*1,"bad")="bad",0,1),IF(O$30=$AH$1,IF(IFERROR(IF(O32=TRUNC(O32),1,"bad"),"bad")="bad",0,1),IF(O$30=$AI$1,IF(AND(IF(IFERROR(O32*1,"bad")="bad",0,1)=1,O32&gt;=0),1,0),IF(O$30=$AJ$1,IF(AND(IF(IFERROR(IF(O32=TRUNC(O32),1,"bad"),"bad")="bad",0,1)=1,O32&gt;=0),1,0),IF(O$30=$AK$1,IF(AND(IF(IFERROR(O32*1,"bad")="bad",0,1)=1,O32&gt;0),1,0),IF(O$30=$AL$1,IF(AND(IF(IFERROR(IF(O32=TRUNC(O32),1,"bad"),"bad")="bad",0,1)=1,O32&gt;0),1,0),IF(O$30=$AM$1,1,IF(O$30=$AN$1,IF(IFERROR(HLOOKUP(O32,$AF$4:$AO$4,1,0),"bad")="bad",0,1),0)))))))))))</f>
        <v>1</v>
      </c>
      <c r="BB32" s="1">
        <f t="shared" si="12"/>
        <v>1</v>
      </c>
      <c r="BC32" s="1">
        <f t="shared" si="12"/>
        <v>2</v>
      </c>
      <c r="BD32" s="1">
        <f t="shared" si="12"/>
        <v>3</v>
      </c>
      <c r="BE32" s="1">
        <f t="shared" si="12"/>
        <v>4</v>
      </c>
      <c r="BF32" s="1" t="str">
        <f t="shared" si="12"/>
        <v>5R</v>
      </c>
      <c r="BG32" s="1" t="str">
        <f t="shared" si="12"/>
        <v>5 ומעלה</v>
      </c>
    </row>
    <row r="33" spans="2:59" x14ac:dyDescent="0.25">
      <c r="B33" s="23">
        <f t="shared" si="13"/>
        <v>3</v>
      </c>
      <c r="C33" s="29">
        <f>IF('תנאי סף'!$AF33&lt;&gt;1,"",'תנאי סף'!C33)</f>
        <v>580350841</v>
      </c>
      <c r="D33" s="29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4" t="s">
        <v>339</v>
      </c>
      <c r="H33" s="25">
        <v>9</v>
      </c>
      <c r="I33" s="27">
        <f>IF($F33="","",IF($AB33&lt;&gt;1,$AC$1,IFERROR(VLOOKUP(H36,$F$5:$H$10,2,0),0)))</f>
        <v>0</v>
      </c>
      <c r="J33" s="348" t="s">
        <v>161</v>
      </c>
      <c r="K33" s="27">
        <f t="shared" ref="K33:K95" si="23">IF($F33="","",IF($AB33&lt;&gt;1,$AC$1,IFERROR(VLOOKUP(J33,$J$5:$K$10,2,0),$AC$1)))</f>
        <v>0</v>
      </c>
      <c r="L33" s="25">
        <v>0</v>
      </c>
      <c r="M33" s="27">
        <f>IF($F33="","",IF($AB33&lt;&gt;1,$AC$1,IF(AND(K33+I33=0,L33=1),VLOOKUP(H36,$J$12:$K$15,2),0)))</f>
        <v>0</v>
      </c>
      <c r="N33" s="27">
        <f t="shared" si="8"/>
        <v>0</v>
      </c>
      <c r="O33" s="25">
        <v>0</v>
      </c>
      <c r="P33" s="27">
        <f t="shared" si="9"/>
        <v>0</v>
      </c>
      <c r="Q33" s="27"/>
      <c r="R33" s="27"/>
      <c r="S33" s="27"/>
      <c r="T33" s="27"/>
      <c r="U33" s="27"/>
      <c r="V33" s="27">
        <f t="shared" si="14"/>
        <v>0</v>
      </c>
      <c r="W33" s="27"/>
      <c r="X33" s="27"/>
      <c r="Y33" s="27"/>
      <c r="Z33" s="27"/>
      <c r="AA33" s="259">
        <f t="shared" si="15"/>
        <v>0</v>
      </c>
      <c r="AB33" s="1">
        <f t="shared" si="16"/>
        <v>1</v>
      </c>
      <c r="AC33" s="1">
        <f t="shared" si="17"/>
        <v>0</v>
      </c>
      <c r="AD33" s="1">
        <f t="shared" si="17"/>
        <v>1</v>
      </c>
      <c r="AE33" s="1">
        <f>IF(H$30="",1,IF(H36="",0,IF(H$30=$AF$1,IF(ISNA(MATCH(H36,$AC$30:$AD$30,0)),0,1),IF(H$30=$AG$1,IF(IFERROR(H36*1,"bad")="bad",0,1),IF(H$30=$AH$1,IF(IFERROR(IF(H36=TRUNC(H36),1,"bad"),"bad")="bad",0,1),IF(H$30=$AI$1,IF(AND(IF(IFERROR(H36*1,"bad")="bad",0,1)=1,H36&gt;=0),1,0),IF(H$30=$AJ$1,IF(AND(IF(IFERROR(IF(H36=TRUNC(H36),1,"bad"),"bad")="bad",0,1)=1,H36&gt;=0),1,0),IF(H$30=$AK$1,IF(AND(IF(IFERROR(H36*1,"bad")="bad",0,1)=1,H36&gt;0),1,0),IF(H$30=$AL$1,IF(AND(IF(IFERROR(IF(H36=TRUNC(H36),1,"bad"),"bad")="bad",0,1)=1,H36&gt;0),1,0),IF(H$30=$AM$1,1,IF(H$30=$AN$1,IF(IFERROR(HLOOKUP(H36,$AF$4:$AO$4,1,0),"bad")="bad",0,1),0)))))))))))</f>
        <v>1</v>
      </c>
      <c r="AG33" s="1">
        <f t="shared" ref="AG33:AG63" si="24">IF(J$30="",1,IF(J33="",0,IF(J$30=$AF$1,IF(ISNA(MATCH(J33,$AC$30:$AD$30,0)),0,1),IF(J$30=$AG$1,IF(IFERROR(J33*1,"bad")="bad",0,1),IF(J$30=$AH$1,IF(IFERROR(IF(J33=TRUNC(J33),1,"bad"),"bad")="bad",0,1),IF(J$30=$AI$1,IF(AND(IF(IFERROR(J33*1,"bad")="bad",0,1)=1,J33&gt;=0),1,0),IF(J$30=$AJ$1,IF(AND(IF(IFERROR(IF(J33=TRUNC(J33),1,"bad"),"bad")="bad",0,1)=1,J33&gt;=0),1,0),IF(J$30=$AK$1,IF(AND(IF(IFERROR(J33*1,"bad")="bad",0,1)=1,J33&gt;0),1,0),IF(J$30=$AL$1,IF(AND(IF(IFERROR(IF(J33=TRUNC(J33),1,"bad"),"bad")="bad",0,1)=1,J33&gt;0),1,0),IF(J$30=$AM$1,1,IF(J$30=$AN$1,IF(IFERROR(HLOOKUP(J33,$AF$4:$AO$4,1,0),"bad")="bad",0,1),0)))))))))))</f>
        <v>1</v>
      </c>
      <c r="AH33" s="1">
        <f t="shared" si="18"/>
        <v>1</v>
      </c>
      <c r="AI33" s="1">
        <f t="shared" si="19"/>
        <v>1</v>
      </c>
      <c r="AJ33" s="1">
        <f t="shared" si="20"/>
        <v>1</v>
      </c>
      <c r="AK33" s="1">
        <f t="shared" si="21"/>
        <v>1</v>
      </c>
      <c r="AL33" s="1">
        <f t="shared" si="22"/>
        <v>1</v>
      </c>
      <c r="BB33" s="1">
        <f t="shared" si="12"/>
        <v>1</v>
      </c>
      <c r="BC33" s="1">
        <f t="shared" si="12"/>
        <v>2</v>
      </c>
      <c r="BD33" s="1">
        <f t="shared" si="12"/>
        <v>3</v>
      </c>
      <c r="BE33" s="1">
        <f t="shared" si="12"/>
        <v>4</v>
      </c>
      <c r="BF33" s="1" t="str">
        <f t="shared" si="12"/>
        <v>5R</v>
      </c>
      <c r="BG33" s="1" t="str">
        <f t="shared" si="12"/>
        <v>5 ומעלה</v>
      </c>
    </row>
    <row r="34" spans="2:59" x14ac:dyDescent="0.25">
      <c r="B34" s="23" t="str">
        <f t="shared" si="13"/>
        <v/>
      </c>
      <c r="C34" s="29" t="str">
        <f>IF('תנאי סף'!$AF34&lt;&gt;1,"",'תנאי סף'!C34)</f>
        <v/>
      </c>
      <c r="D34" s="29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400"/>
      <c r="H34" s="400"/>
      <c r="I34" s="27" t="str">
        <f>IF($F34="","",IF($AB34&lt;&gt;1,$AC$1,IFERROR(VLOOKUP(#REF!,$F$5:$H$10,2,0),0)))</f>
        <v/>
      </c>
      <c r="J34" s="348"/>
      <c r="K34" s="27" t="str">
        <f t="shared" si="23"/>
        <v/>
      </c>
      <c r="L34" s="25"/>
      <c r="M34" s="27" t="str">
        <f>IF($F34="","",IF($AB34&lt;&gt;1,$AC$1,IF(AND(K34+I34=0,L34=1),VLOOKUP(#REF!,$J$12:$K$15,2),0)))</f>
        <v/>
      </c>
      <c r="N34" s="27" t="str">
        <f t="shared" si="8"/>
        <v/>
      </c>
      <c r="O34" s="25"/>
      <c r="P34" s="27" t="str">
        <f t="shared" si="9"/>
        <v/>
      </c>
      <c r="Q34" s="27"/>
      <c r="R34" s="27"/>
      <c r="S34" s="27"/>
      <c r="T34" s="27"/>
      <c r="U34" s="27"/>
      <c r="V34" s="27" t="str">
        <f t="shared" si="14"/>
        <v/>
      </c>
      <c r="W34" s="27"/>
      <c r="X34" s="27"/>
      <c r="Y34" s="27"/>
      <c r="Z34" s="27"/>
      <c r="AA34" s="259" t="str">
        <f t="shared" si="15"/>
        <v/>
      </c>
      <c r="AB34" s="1" t="e">
        <f t="shared" si="16"/>
        <v>#REF!</v>
      </c>
      <c r="AC34" s="1" t="str">
        <f t="shared" si="17"/>
        <v/>
      </c>
      <c r="AD34" s="1" t="str">
        <f t="shared" si="17"/>
        <v/>
      </c>
      <c r="AE34" s="1" t="e">
        <f>IF(H$30="",1,IF(#REF!="",0,IF(H$30=$AF$1,IF(ISNA(MATCH(#REF!,$AC$30:$AD$30,0)),0,1),IF(H$30=$AG$1,IF(IFERROR(#REF!*1,"bad")="bad",0,1),IF(H$30=$AH$1,IF(IFERROR(IF(#REF!=TRUNC(#REF!),1,"bad"),"bad")="bad",0,1),IF(H$30=$AI$1,IF(AND(IF(IFERROR(#REF!*1,"bad")="bad",0,1)=1,#REF!&gt;=0),1,0),IF(H$30=$AJ$1,IF(AND(IF(IFERROR(IF(#REF!=TRUNC(#REF!),1,"bad"),"bad")="bad",0,1)=1,#REF!&gt;=0),1,0),IF(H$30=$AK$1,IF(AND(IF(IFERROR(#REF!*1,"bad")="bad",0,1)=1,#REF!&gt;0),1,0),IF(H$30=$AL$1,IF(AND(IF(IFERROR(IF(#REF!=TRUNC(#REF!),1,"bad"),"bad")="bad",0,1)=1,#REF!&gt;0),1,0),IF(H$30=$AM$1,1,IF(H$30=$AN$1,IF(IFERROR(HLOOKUP(#REF!,$AF$4:$AO$4,1,0),"bad")="bad",0,1),0)))))))))))</f>
        <v>#REF!</v>
      </c>
      <c r="AG34" s="1">
        <f t="shared" si="24"/>
        <v>0</v>
      </c>
      <c r="AH34" s="1">
        <f t="shared" si="18"/>
        <v>1</v>
      </c>
      <c r="AI34" s="1">
        <f t="shared" si="19"/>
        <v>0</v>
      </c>
      <c r="AJ34" s="1">
        <f t="shared" si="20"/>
        <v>1</v>
      </c>
      <c r="AK34" s="1">
        <f t="shared" si="21"/>
        <v>1</v>
      </c>
      <c r="AL34" s="1">
        <f t="shared" si="22"/>
        <v>0</v>
      </c>
      <c r="BB34" s="1" t="str">
        <f t="shared" si="12"/>
        <v/>
      </c>
      <c r="BC34" s="1" t="str">
        <f t="shared" si="12"/>
        <v/>
      </c>
      <c r="BD34" s="1" t="str">
        <f t="shared" si="12"/>
        <v/>
      </c>
      <c r="BE34" s="1" t="str">
        <f t="shared" si="12"/>
        <v/>
      </c>
      <c r="BF34" s="1" t="str">
        <f t="shared" si="12"/>
        <v/>
      </c>
      <c r="BG34" s="1" t="str">
        <f t="shared" si="12"/>
        <v/>
      </c>
    </row>
    <row r="35" spans="2:59" x14ac:dyDescent="0.25">
      <c r="B35" s="23" t="str">
        <f t="shared" si="13"/>
        <v/>
      </c>
      <c r="C35" s="29" t="str">
        <f>IF('תנאי סף'!$AF35&lt;&gt;1,"",'תנאי סף'!C35)</f>
        <v/>
      </c>
      <c r="D35" s="29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4"/>
      <c r="H35" s="25"/>
      <c r="I35" s="27" t="str">
        <f t="shared" ref="I35:I95" si="25">IF($F35="","",IF($AB35&lt;&gt;1,$AC$1,IFERROR(VLOOKUP(H35,$F$5:$H$10,2,0),0)))</f>
        <v/>
      </c>
      <c r="J35" s="400"/>
      <c r="K35" s="27" t="str">
        <f>IF($F35="","",IF($AB35&lt;&gt;1,$AC$1,IFERROR(VLOOKUP(#REF!,$J$5:$K$10,2,0),$AC$1)))</f>
        <v/>
      </c>
      <c r="L35" s="25"/>
      <c r="M35" s="27" t="str">
        <f t="shared" si="7"/>
        <v/>
      </c>
      <c r="N35" s="27" t="str">
        <f t="shared" si="8"/>
        <v/>
      </c>
      <c r="O35" s="25"/>
      <c r="P35" s="27" t="str">
        <f t="shared" si="9"/>
        <v/>
      </c>
      <c r="Q35" s="27"/>
      <c r="R35" s="27"/>
      <c r="S35" s="27"/>
      <c r="T35" s="27"/>
      <c r="U35" s="27"/>
      <c r="V35" s="27" t="str">
        <f t="shared" si="14"/>
        <v/>
      </c>
      <c r="W35" s="27"/>
      <c r="X35" s="27"/>
      <c r="Y35" s="27"/>
      <c r="Z35" s="27"/>
      <c r="AA35" s="259" t="str">
        <f t="shared" si="15"/>
        <v/>
      </c>
      <c r="AB35" s="1" t="e">
        <f t="shared" si="16"/>
        <v>#REF!</v>
      </c>
      <c r="AC35" s="1" t="str">
        <f t="shared" si="17"/>
        <v/>
      </c>
      <c r="AD35" s="1" t="str">
        <f t="shared" si="17"/>
        <v/>
      </c>
      <c r="AE35" s="1">
        <f t="shared" si="10"/>
        <v>0</v>
      </c>
      <c r="AG35" s="1" t="e">
        <f>IF(J$30="",1,IF(#REF!="",0,IF(J$30=$AF$1,IF(ISNA(MATCH(#REF!,$AC$30:$AD$30,0)),0,1),IF(J$30=$AG$1,IF(IFERROR(#REF!*1,"bad")="bad",0,1),IF(J$30=$AH$1,IF(IFERROR(IF(#REF!=TRUNC(#REF!),1,"bad"),"bad")="bad",0,1),IF(J$30=$AI$1,IF(AND(IF(IFERROR(#REF!*1,"bad")="bad",0,1)=1,#REF!&gt;=0),1,0),IF(J$30=$AJ$1,IF(AND(IF(IFERROR(IF(#REF!=TRUNC(#REF!),1,"bad"),"bad")="bad",0,1)=1,#REF!&gt;=0),1,0),IF(J$30=$AK$1,IF(AND(IF(IFERROR(#REF!*1,"bad")="bad",0,1)=1,#REF!&gt;0),1,0),IF(J$30=$AL$1,IF(AND(IF(IFERROR(IF(#REF!=TRUNC(#REF!),1,"bad"),"bad")="bad",0,1)=1,#REF!&gt;0),1,0),IF(J$30=$AM$1,1,IF(J$30=$AN$1,IF(IFERROR(HLOOKUP(#REF!,$AF$4:$AO$4,1,0),"bad")="bad",0,1),0)))))))))))</f>
        <v>#REF!</v>
      </c>
      <c r="AH35" s="1">
        <f t="shared" si="18"/>
        <v>1</v>
      </c>
      <c r="AI35" s="1">
        <f t="shared" si="19"/>
        <v>0</v>
      </c>
      <c r="AJ35" s="1">
        <f t="shared" si="20"/>
        <v>1</v>
      </c>
      <c r="AK35" s="1">
        <f t="shared" si="21"/>
        <v>1</v>
      </c>
      <c r="AL35" s="1">
        <f t="shared" si="22"/>
        <v>0</v>
      </c>
      <c r="BB35" s="1" t="str">
        <f t="shared" si="12"/>
        <v/>
      </c>
      <c r="BC35" s="1" t="str">
        <f t="shared" si="12"/>
        <v/>
      </c>
      <c r="BD35" s="1" t="str">
        <f t="shared" si="12"/>
        <v/>
      </c>
      <c r="BE35" s="1" t="str">
        <f t="shared" si="12"/>
        <v/>
      </c>
      <c r="BF35" s="1" t="str">
        <f t="shared" si="12"/>
        <v/>
      </c>
      <c r="BG35" s="1" t="str">
        <f t="shared" si="12"/>
        <v/>
      </c>
    </row>
    <row r="36" spans="2:59" x14ac:dyDescent="0.25">
      <c r="B36" s="23">
        <f t="shared" si="13"/>
        <v>6</v>
      </c>
      <c r="C36" s="29">
        <f>IF('תנאי סף'!$AF36&lt;&gt;1,"",'תנאי סף'!C36)</f>
        <v>510632219</v>
      </c>
      <c r="D36" s="29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4" t="s">
        <v>341</v>
      </c>
      <c r="H36" s="25">
        <v>7</v>
      </c>
      <c r="I36" s="27">
        <f>IF($F36="","",IF($AB36&lt;&gt;1,$AC$1,IFERROR(VLOOKUP(H32,$F$5:$H$10,2,0),0)))</f>
        <v>0</v>
      </c>
      <c r="J36" s="348" t="s">
        <v>161</v>
      </c>
      <c r="K36" s="27">
        <f>IF($F36="","",IF($AB36&lt;&gt;1,$AC$1,IFERROR(VLOOKUP(J32,$J$5:$K$10,2,0),$AC$1)))</f>
        <v>0</v>
      </c>
      <c r="L36" s="25">
        <v>0</v>
      </c>
      <c r="M36" s="27">
        <f>IF($F36="","",IF($AB36&lt;&gt;1,$AC$1,IF(AND(K36+I36=0,L36=1),VLOOKUP(H32,$J$12:$K$15,2),0)))</f>
        <v>0</v>
      </c>
      <c r="N36" s="27">
        <f t="shared" si="8"/>
        <v>0</v>
      </c>
      <c r="O36" s="25">
        <v>0</v>
      </c>
      <c r="P36" s="27">
        <f t="shared" si="9"/>
        <v>0</v>
      </c>
      <c r="Q36" s="27"/>
      <c r="R36" s="27"/>
      <c r="S36" s="27"/>
      <c r="T36" s="27"/>
      <c r="U36" s="27"/>
      <c r="V36" s="27">
        <f t="shared" si="14"/>
        <v>0</v>
      </c>
      <c r="W36" s="27"/>
      <c r="X36" s="27"/>
      <c r="Y36" s="27"/>
      <c r="Z36" s="27"/>
      <c r="AA36" s="259">
        <f t="shared" si="15"/>
        <v>0</v>
      </c>
      <c r="AB36" s="1">
        <f t="shared" si="16"/>
        <v>1</v>
      </c>
      <c r="AC36" s="1">
        <f t="shared" si="17"/>
        <v>0</v>
      </c>
      <c r="AD36" s="1">
        <f t="shared" si="17"/>
        <v>1</v>
      </c>
      <c r="AE36" s="1">
        <f>IF(H$30="",1,IF(H32="",0,IF(H$30=$AF$1,IF(ISNA(MATCH(H32,$AC$30:$AD$30,0)),0,1),IF(H$30=$AG$1,IF(IFERROR(H32*1,"bad")="bad",0,1),IF(H$30=$AH$1,IF(IFERROR(IF(H32=TRUNC(H32),1,"bad"),"bad")="bad",0,1),IF(H$30=$AI$1,IF(AND(IF(IFERROR(H32*1,"bad")="bad",0,1)=1,H32&gt;=0),1,0),IF(H$30=$AJ$1,IF(AND(IF(IFERROR(IF(H32=TRUNC(H32),1,"bad"),"bad")="bad",0,1)=1,H32&gt;=0),1,0),IF(H$30=$AK$1,IF(AND(IF(IFERROR(H32*1,"bad")="bad",0,1)=1,H32&gt;0),1,0),IF(H$30=$AL$1,IF(AND(IF(IFERROR(IF(H32=TRUNC(H32),1,"bad"),"bad")="bad",0,1)=1,H32&gt;0),1,0),IF(H$30=$AM$1,1,IF(H$30=$AN$1,IF(IFERROR(HLOOKUP(H32,$AF$4:$AO$4,1,0),"bad")="bad",0,1),0)))))))))))</f>
        <v>1</v>
      </c>
      <c r="AG36" s="1">
        <f>IF(J$30="",1,IF(J32="",0,IF(J$30=$AF$1,IF(ISNA(MATCH(J32,$AC$30:$AD$30,0)),0,1),IF(J$30=$AG$1,IF(IFERROR(J32*1,"bad")="bad",0,1),IF(J$30=$AH$1,IF(IFERROR(IF(J32=TRUNC(J32),1,"bad"),"bad")="bad",0,1),IF(J$30=$AI$1,IF(AND(IF(IFERROR(J32*1,"bad")="bad",0,1)=1,J32&gt;=0),1,0),IF(J$30=$AJ$1,IF(AND(IF(IFERROR(IF(J32=TRUNC(J32),1,"bad"),"bad")="bad",0,1)=1,J32&gt;=0),1,0),IF(J$30=$AK$1,IF(AND(IF(IFERROR(J32*1,"bad")="bad",0,1)=1,J32&gt;0),1,0),IF(J$30=$AL$1,IF(AND(IF(IFERROR(IF(J32=TRUNC(J32),1,"bad"),"bad")="bad",0,1)=1,J32&gt;0),1,0),IF(J$30=$AM$1,1,IF(J$30=$AN$1,IF(IFERROR(HLOOKUP(J32,$AF$4:$AO$4,1,0),"bad")="bad",0,1),0)))))))))))</f>
        <v>1</v>
      </c>
      <c r="AH36" s="1">
        <f t="shared" si="18"/>
        <v>1</v>
      </c>
      <c r="AI36" s="1">
        <f t="shared" si="19"/>
        <v>1</v>
      </c>
      <c r="AJ36" s="1">
        <f t="shared" si="20"/>
        <v>1</v>
      </c>
      <c r="AK36" s="1">
        <f t="shared" si="21"/>
        <v>1</v>
      </c>
      <c r="AL36" s="1">
        <f t="shared" si="22"/>
        <v>1</v>
      </c>
      <c r="BB36" s="1">
        <f t="shared" si="12"/>
        <v>1</v>
      </c>
      <c r="BC36" s="1">
        <f t="shared" si="12"/>
        <v>2</v>
      </c>
      <c r="BD36" s="1">
        <f t="shared" si="12"/>
        <v>3</v>
      </c>
      <c r="BE36" s="1">
        <f t="shared" si="12"/>
        <v>4</v>
      </c>
      <c r="BF36" s="1" t="str">
        <f t="shared" si="12"/>
        <v>5R</v>
      </c>
      <c r="BG36" s="1" t="str">
        <f t="shared" si="12"/>
        <v>5 ומעלה</v>
      </c>
    </row>
    <row r="37" spans="2:59" x14ac:dyDescent="0.25">
      <c r="B37" s="23" t="str">
        <f t="shared" si="13"/>
        <v/>
      </c>
      <c r="C37" s="29" t="str">
        <f>IF('תנאי סף'!$AF37&lt;&gt;1,"",'תנאי סף'!C37)</f>
        <v/>
      </c>
      <c r="D37" s="29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4"/>
      <c r="H37" s="25"/>
      <c r="I37" s="27" t="str">
        <f t="shared" si="25"/>
        <v/>
      </c>
      <c r="J37" s="348"/>
      <c r="K37" s="27" t="str">
        <f t="shared" si="23"/>
        <v/>
      </c>
      <c r="L37" s="25"/>
      <c r="M37" s="27" t="str">
        <f t="shared" si="7"/>
        <v/>
      </c>
      <c r="N37" s="27" t="str">
        <f t="shared" si="8"/>
        <v/>
      </c>
      <c r="O37" s="25"/>
      <c r="P37" s="27" t="str">
        <f t="shared" si="9"/>
        <v/>
      </c>
      <c r="Q37" s="27"/>
      <c r="R37" s="27"/>
      <c r="S37" s="27"/>
      <c r="T37" s="27"/>
      <c r="U37" s="27"/>
      <c r="V37" s="27" t="str">
        <f t="shared" si="14"/>
        <v/>
      </c>
      <c r="W37" s="27"/>
      <c r="X37" s="27"/>
      <c r="Y37" s="27"/>
      <c r="Z37" s="27"/>
      <c r="AA37" s="259" t="str">
        <f t="shared" si="15"/>
        <v/>
      </c>
      <c r="AB37" s="1">
        <f t="shared" si="16"/>
        <v>0</v>
      </c>
      <c r="AC37" s="1" t="str">
        <f t="shared" si="17"/>
        <v/>
      </c>
      <c r="AD37" s="1" t="str">
        <f t="shared" si="17"/>
        <v/>
      </c>
      <c r="AE37" s="1">
        <f t="shared" si="10"/>
        <v>0</v>
      </c>
      <c r="AG37" s="1">
        <f t="shared" si="24"/>
        <v>0</v>
      </c>
      <c r="AH37" s="1">
        <f t="shared" si="18"/>
        <v>1</v>
      </c>
      <c r="AI37" s="1">
        <f t="shared" si="19"/>
        <v>0</v>
      </c>
      <c r="AJ37" s="1">
        <f t="shared" si="20"/>
        <v>1</v>
      </c>
      <c r="AK37" s="1">
        <f t="shared" si="21"/>
        <v>1</v>
      </c>
      <c r="AL37" s="1">
        <f t="shared" si="22"/>
        <v>0</v>
      </c>
      <c r="BB37" s="1" t="str">
        <f t="shared" si="12"/>
        <v/>
      </c>
      <c r="BC37" s="1" t="str">
        <f t="shared" si="12"/>
        <v/>
      </c>
      <c r="BD37" s="1" t="str">
        <f t="shared" si="12"/>
        <v/>
      </c>
      <c r="BE37" s="1" t="str">
        <f t="shared" si="12"/>
        <v/>
      </c>
      <c r="BF37" s="1" t="str">
        <f t="shared" si="12"/>
        <v/>
      </c>
      <c r="BG37" s="1" t="str">
        <f t="shared" si="12"/>
        <v/>
      </c>
    </row>
    <row r="38" spans="2:59" x14ac:dyDescent="0.25">
      <c r="B38" s="23" t="str">
        <f t="shared" si="13"/>
        <v/>
      </c>
      <c r="C38" s="29" t="str">
        <f>IF('תנאי סף'!$AF38&lt;&gt;1,"",'תנאי סף'!C38)</f>
        <v/>
      </c>
      <c r="D38" s="29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4"/>
      <c r="H38" s="25"/>
      <c r="I38" s="27" t="str">
        <f t="shared" si="25"/>
        <v/>
      </c>
      <c r="J38" s="348"/>
      <c r="K38" s="27" t="str">
        <f t="shared" si="23"/>
        <v/>
      </c>
      <c r="L38" s="25"/>
      <c r="M38" s="27" t="str">
        <f t="shared" si="7"/>
        <v/>
      </c>
      <c r="N38" s="27" t="str">
        <f t="shared" si="8"/>
        <v/>
      </c>
      <c r="O38" s="25"/>
      <c r="P38" s="27" t="str">
        <f t="shared" si="9"/>
        <v/>
      </c>
      <c r="Q38" s="27"/>
      <c r="R38" s="27"/>
      <c r="S38" s="27"/>
      <c r="T38" s="27"/>
      <c r="U38" s="27"/>
      <c r="V38" s="27" t="str">
        <f t="shared" si="14"/>
        <v/>
      </c>
      <c r="W38" s="27"/>
      <c r="X38" s="27"/>
      <c r="Y38" s="27"/>
      <c r="Z38" s="27"/>
      <c r="AA38" s="259" t="str">
        <f t="shared" si="15"/>
        <v/>
      </c>
      <c r="AB38" s="1">
        <f t="shared" si="16"/>
        <v>0</v>
      </c>
      <c r="AC38" s="1" t="str">
        <f t="shared" si="17"/>
        <v/>
      </c>
      <c r="AD38" s="1" t="str">
        <f t="shared" si="17"/>
        <v/>
      </c>
      <c r="AE38" s="1">
        <f t="shared" si="10"/>
        <v>0</v>
      </c>
      <c r="AG38" s="1">
        <f t="shared" si="24"/>
        <v>0</v>
      </c>
      <c r="AH38" s="1">
        <f t="shared" si="18"/>
        <v>1</v>
      </c>
      <c r="AI38" s="1">
        <f t="shared" si="19"/>
        <v>0</v>
      </c>
      <c r="AJ38" s="1">
        <f t="shared" si="20"/>
        <v>1</v>
      </c>
      <c r="AK38" s="1">
        <f t="shared" si="21"/>
        <v>1</v>
      </c>
      <c r="AL38" s="1">
        <f t="shared" si="22"/>
        <v>0</v>
      </c>
      <c r="BB38" s="1" t="str">
        <f t="shared" si="12"/>
        <v/>
      </c>
      <c r="BC38" s="1" t="str">
        <f t="shared" si="12"/>
        <v/>
      </c>
      <c r="BD38" s="1" t="str">
        <f t="shared" si="12"/>
        <v/>
      </c>
      <c r="BE38" s="1" t="str">
        <f t="shared" si="12"/>
        <v/>
      </c>
      <c r="BF38" s="1" t="str">
        <f t="shared" si="12"/>
        <v/>
      </c>
      <c r="BG38" s="1" t="str">
        <f t="shared" si="12"/>
        <v/>
      </c>
    </row>
    <row r="39" spans="2:59" x14ac:dyDescent="0.25">
      <c r="B39" s="23" t="str">
        <f t="shared" si="13"/>
        <v/>
      </c>
      <c r="C39" s="29" t="str">
        <f>IF('תנאי סף'!$AF39&lt;&gt;1,"",'תנאי סף'!C39)</f>
        <v/>
      </c>
      <c r="D39" s="29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4"/>
      <c r="H39" s="25"/>
      <c r="I39" s="27" t="str">
        <f t="shared" si="25"/>
        <v/>
      </c>
      <c r="J39" s="348"/>
      <c r="K39" s="27" t="str">
        <f t="shared" si="23"/>
        <v/>
      </c>
      <c r="L39" s="25"/>
      <c r="M39" s="27" t="str">
        <f t="shared" si="7"/>
        <v/>
      </c>
      <c r="N39" s="27" t="str">
        <f t="shared" si="8"/>
        <v/>
      </c>
      <c r="O39" s="25"/>
      <c r="P39" s="27" t="str">
        <f t="shared" si="9"/>
        <v/>
      </c>
      <c r="Q39" s="27"/>
      <c r="R39" s="27"/>
      <c r="S39" s="27"/>
      <c r="T39" s="27"/>
      <c r="U39" s="27"/>
      <c r="V39" s="27" t="str">
        <f t="shared" si="14"/>
        <v/>
      </c>
      <c r="W39" s="27"/>
      <c r="X39" s="27"/>
      <c r="Y39" s="27"/>
      <c r="Z39" s="27"/>
      <c r="AA39" s="259" t="str">
        <f t="shared" si="15"/>
        <v/>
      </c>
      <c r="AB39" s="1">
        <f t="shared" si="16"/>
        <v>0</v>
      </c>
      <c r="AC39" s="1" t="str">
        <f t="shared" si="17"/>
        <v/>
      </c>
      <c r="AD39" s="1" t="str">
        <f t="shared" si="17"/>
        <v/>
      </c>
      <c r="AE39" s="1">
        <f t="shared" si="10"/>
        <v>0</v>
      </c>
      <c r="AG39" s="1">
        <f t="shared" si="24"/>
        <v>0</v>
      </c>
      <c r="AH39" s="1">
        <f t="shared" si="18"/>
        <v>1</v>
      </c>
      <c r="AI39" s="1">
        <f t="shared" si="19"/>
        <v>0</v>
      </c>
      <c r="AJ39" s="1">
        <f t="shared" si="20"/>
        <v>1</v>
      </c>
      <c r="AK39" s="1">
        <f t="shared" si="21"/>
        <v>1</v>
      </c>
      <c r="AL39" s="1">
        <f t="shared" si="22"/>
        <v>0</v>
      </c>
      <c r="BB39" s="1" t="str">
        <f t="shared" si="12"/>
        <v/>
      </c>
      <c r="BC39" s="1" t="str">
        <f t="shared" si="12"/>
        <v/>
      </c>
      <c r="BD39" s="1" t="str">
        <f t="shared" si="12"/>
        <v/>
      </c>
      <c r="BE39" s="1" t="str">
        <f t="shared" si="12"/>
        <v/>
      </c>
      <c r="BF39" s="1" t="str">
        <f t="shared" si="12"/>
        <v/>
      </c>
      <c r="BG39" s="1" t="str">
        <f t="shared" si="12"/>
        <v/>
      </c>
    </row>
    <row r="40" spans="2:59" x14ac:dyDescent="0.25">
      <c r="B40" s="23" t="str">
        <f t="shared" si="13"/>
        <v/>
      </c>
      <c r="C40" s="29" t="str">
        <f>IF('תנאי סף'!$AF40&lt;&gt;1,"",'תנאי סף'!C40)</f>
        <v/>
      </c>
      <c r="D40" s="29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4"/>
      <c r="H40" s="25"/>
      <c r="I40" s="27" t="str">
        <f t="shared" si="25"/>
        <v/>
      </c>
      <c r="J40" s="348"/>
      <c r="K40" s="27" t="str">
        <f t="shared" si="23"/>
        <v/>
      </c>
      <c r="L40" s="25"/>
      <c r="M40" s="27" t="str">
        <f t="shared" si="7"/>
        <v/>
      </c>
      <c r="N40" s="27" t="str">
        <f t="shared" si="8"/>
        <v/>
      </c>
      <c r="O40" s="25"/>
      <c r="P40" s="27" t="str">
        <f t="shared" si="9"/>
        <v/>
      </c>
      <c r="Q40" s="27"/>
      <c r="R40" s="27"/>
      <c r="S40" s="27"/>
      <c r="T40" s="27"/>
      <c r="U40" s="27"/>
      <c r="V40" s="27" t="str">
        <f t="shared" si="14"/>
        <v/>
      </c>
      <c r="W40" s="27"/>
      <c r="X40" s="27"/>
      <c r="Y40" s="27"/>
      <c r="Z40" s="27"/>
      <c r="AA40" s="259" t="str">
        <f t="shared" si="15"/>
        <v/>
      </c>
      <c r="AB40" s="1">
        <f t="shared" si="16"/>
        <v>0</v>
      </c>
      <c r="AC40" s="1" t="str">
        <f t="shared" si="17"/>
        <v/>
      </c>
      <c r="AD40" s="1" t="str">
        <f t="shared" si="17"/>
        <v/>
      </c>
      <c r="AE40" s="1">
        <f t="shared" si="10"/>
        <v>0</v>
      </c>
      <c r="AG40" s="1">
        <f t="shared" si="24"/>
        <v>0</v>
      </c>
      <c r="AH40" s="1">
        <f t="shared" si="18"/>
        <v>1</v>
      </c>
      <c r="AI40" s="1">
        <f t="shared" si="19"/>
        <v>0</v>
      </c>
      <c r="AJ40" s="1">
        <f t="shared" si="20"/>
        <v>1</v>
      </c>
      <c r="AK40" s="1">
        <f t="shared" si="21"/>
        <v>1</v>
      </c>
      <c r="AL40" s="1">
        <f t="shared" si="22"/>
        <v>0</v>
      </c>
      <c r="BB40" s="1" t="str">
        <f t="shared" si="12"/>
        <v/>
      </c>
      <c r="BC40" s="1" t="str">
        <f t="shared" si="12"/>
        <v/>
      </c>
      <c r="BD40" s="1" t="str">
        <f t="shared" si="12"/>
        <v/>
      </c>
      <c r="BE40" s="1" t="str">
        <f t="shared" si="12"/>
        <v/>
      </c>
      <c r="BF40" s="1" t="str">
        <f t="shared" si="12"/>
        <v/>
      </c>
      <c r="BG40" s="1" t="str">
        <f t="shared" si="12"/>
        <v/>
      </c>
    </row>
    <row r="41" spans="2:59" x14ac:dyDescent="0.25">
      <c r="B41" s="23" t="str">
        <f t="shared" si="13"/>
        <v/>
      </c>
      <c r="C41" s="29" t="str">
        <f>IF('תנאי סף'!$AF41&lt;&gt;1,"",'תנאי סף'!C41)</f>
        <v/>
      </c>
      <c r="D41" s="29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4"/>
      <c r="H41" s="25"/>
      <c r="I41" s="27" t="str">
        <f t="shared" si="25"/>
        <v/>
      </c>
      <c r="J41" s="348"/>
      <c r="K41" s="27" t="str">
        <f t="shared" si="23"/>
        <v/>
      </c>
      <c r="L41" s="25"/>
      <c r="M41" s="27" t="str">
        <f t="shared" si="7"/>
        <v/>
      </c>
      <c r="N41" s="27" t="str">
        <f t="shared" si="8"/>
        <v/>
      </c>
      <c r="O41" s="25"/>
      <c r="P41" s="27" t="str">
        <f t="shared" si="9"/>
        <v/>
      </c>
      <c r="Q41" s="27"/>
      <c r="R41" s="27"/>
      <c r="S41" s="27"/>
      <c r="T41" s="27"/>
      <c r="U41" s="27"/>
      <c r="V41" s="27" t="str">
        <f t="shared" si="14"/>
        <v/>
      </c>
      <c r="W41" s="27"/>
      <c r="X41" s="27"/>
      <c r="Y41" s="27"/>
      <c r="Z41" s="27"/>
      <c r="AA41" s="259" t="str">
        <f t="shared" si="15"/>
        <v/>
      </c>
      <c r="AB41" s="1">
        <f t="shared" si="16"/>
        <v>0</v>
      </c>
      <c r="AC41" s="1" t="str">
        <f t="shared" si="17"/>
        <v/>
      </c>
      <c r="AD41" s="1" t="str">
        <f t="shared" si="17"/>
        <v/>
      </c>
      <c r="AE41" s="1">
        <f t="shared" si="10"/>
        <v>0</v>
      </c>
      <c r="AG41" s="1">
        <f t="shared" si="24"/>
        <v>0</v>
      </c>
      <c r="AH41" s="1">
        <f t="shared" si="18"/>
        <v>1</v>
      </c>
      <c r="AI41" s="1">
        <f t="shared" si="19"/>
        <v>0</v>
      </c>
      <c r="AJ41" s="1">
        <f t="shared" si="20"/>
        <v>1</v>
      </c>
      <c r="AK41" s="1">
        <f t="shared" si="21"/>
        <v>1</v>
      </c>
      <c r="AL41" s="1">
        <f t="shared" si="22"/>
        <v>0</v>
      </c>
      <c r="BB41" s="1" t="str">
        <f t="shared" si="12"/>
        <v/>
      </c>
      <c r="BC41" s="1" t="str">
        <f t="shared" si="12"/>
        <v/>
      </c>
      <c r="BD41" s="1" t="str">
        <f t="shared" si="12"/>
        <v/>
      </c>
      <c r="BE41" s="1" t="str">
        <f t="shared" si="12"/>
        <v/>
      </c>
      <c r="BF41" s="1" t="str">
        <f t="shared" si="12"/>
        <v/>
      </c>
      <c r="BG41" s="1" t="str">
        <f t="shared" si="12"/>
        <v/>
      </c>
    </row>
    <row r="42" spans="2:59" x14ac:dyDescent="0.25">
      <c r="B42" s="23" t="str">
        <f t="shared" si="13"/>
        <v/>
      </c>
      <c r="C42" s="29" t="str">
        <f>IF('תנאי סף'!$AF42&lt;&gt;1,"",'תנאי סף'!C42)</f>
        <v/>
      </c>
      <c r="D42" s="29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4"/>
      <c r="H42" s="25"/>
      <c r="I42" s="27" t="str">
        <f t="shared" si="25"/>
        <v/>
      </c>
      <c r="J42" s="348"/>
      <c r="K42" s="27" t="str">
        <f t="shared" si="23"/>
        <v/>
      </c>
      <c r="L42" s="25"/>
      <c r="M42" s="27" t="str">
        <f t="shared" si="7"/>
        <v/>
      </c>
      <c r="N42" s="27" t="str">
        <f t="shared" si="8"/>
        <v/>
      </c>
      <c r="O42" s="25"/>
      <c r="P42" s="27" t="str">
        <f t="shared" si="9"/>
        <v/>
      </c>
      <c r="Q42" s="27"/>
      <c r="R42" s="27"/>
      <c r="S42" s="27"/>
      <c r="T42" s="27"/>
      <c r="U42" s="27"/>
      <c r="V42" s="27" t="str">
        <f t="shared" si="14"/>
        <v/>
      </c>
      <c r="W42" s="27"/>
      <c r="X42" s="27"/>
      <c r="Y42" s="27"/>
      <c r="Z42" s="27"/>
      <c r="AA42" s="259" t="str">
        <f t="shared" si="15"/>
        <v/>
      </c>
      <c r="AB42" s="1">
        <f t="shared" si="16"/>
        <v>0</v>
      </c>
      <c r="AC42" s="1" t="str">
        <f t="shared" si="17"/>
        <v/>
      </c>
      <c r="AD42" s="1" t="str">
        <f t="shared" si="17"/>
        <v/>
      </c>
      <c r="AE42" s="1">
        <f t="shared" si="10"/>
        <v>0</v>
      </c>
      <c r="AG42" s="1">
        <f t="shared" si="24"/>
        <v>0</v>
      </c>
      <c r="AH42" s="1">
        <f t="shared" si="18"/>
        <v>1</v>
      </c>
      <c r="AI42" s="1">
        <f t="shared" si="19"/>
        <v>0</v>
      </c>
      <c r="AJ42" s="1">
        <f t="shared" si="20"/>
        <v>1</v>
      </c>
      <c r="AK42" s="1">
        <f t="shared" si="21"/>
        <v>1</v>
      </c>
      <c r="AL42" s="1">
        <f t="shared" si="22"/>
        <v>0</v>
      </c>
      <c r="BB42" s="1" t="str">
        <f t="shared" si="12"/>
        <v/>
      </c>
      <c r="BC42" s="1" t="str">
        <f t="shared" si="12"/>
        <v/>
      </c>
      <c r="BD42" s="1" t="str">
        <f t="shared" si="12"/>
        <v/>
      </c>
      <c r="BE42" s="1" t="str">
        <f t="shared" si="12"/>
        <v/>
      </c>
      <c r="BF42" s="1" t="str">
        <f t="shared" si="12"/>
        <v/>
      </c>
      <c r="BG42" s="1" t="str">
        <f t="shared" si="12"/>
        <v/>
      </c>
    </row>
    <row r="43" spans="2:59" x14ac:dyDescent="0.25">
      <c r="B43" s="23" t="str">
        <f t="shared" si="13"/>
        <v/>
      </c>
      <c r="C43" s="29" t="str">
        <f>IF('תנאי סף'!$AF43&lt;&gt;1,"",'תנאי סף'!C43)</f>
        <v/>
      </c>
      <c r="D43" s="29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4"/>
      <c r="H43" s="25"/>
      <c r="I43" s="27" t="str">
        <f t="shared" si="25"/>
        <v/>
      </c>
      <c r="J43" s="348"/>
      <c r="K43" s="27" t="str">
        <f t="shared" si="23"/>
        <v/>
      </c>
      <c r="L43" s="25"/>
      <c r="M43" s="27" t="str">
        <f t="shared" si="7"/>
        <v/>
      </c>
      <c r="N43" s="27" t="str">
        <f t="shared" si="8"/>
        <v/>
      </c>
      <c r="O43" s="25"/>
      <c r="P43" s="27" t="str">
        <f t="shared" si="9"/>
        <v/>
      </c>
      <c r="Q43" s="27"/>
      <c r="R43" s="27"/>
      <c r="S43" s="27"/>
      <c r="T43" s="27"/>
      <c r="U43" s="27"/>
      <c r="V43" s="27" t="str">
        <f t="shared" si="14"/>
        <v/>
      </c>
      <c r="W43" s="27"/>
      <c r="X43" s="27"/>
      <c r="Y43" s="27"/>
      <c r="Z43" s="27"/>
      <c r="AA43" s="259" t="str">
        <f t="shared" si="15"/>
        <v/>
      </c>
      <c r="AB43" s="1">
        <f t="shared" si="16"/>
        <v>0</v>
      </c>
      <c r="AC43" s="1" t="str">
        <f t="shared" si="17"/>
        <v/>
      </c>
      <c r="AD43" s="1" t="str">
        <f t="shared" si="17"/>
        <v/>
      </c>
      <c r="AE43" s="1">
        <f t="shared" si="10"/>
        <v>0</v>
      </c>
      <c r="AG43" s="1">
        <f t="shared" si="24"/>
        <v>0</v>
      </c>
      <c r="AH43" s="1">
        <f t="shared" si="18"/>
        <v>1</v>
      </c>
      <c r="AI43" s="1">
        <f t="shared" si="19"/>
        <v>0</v>
      </c>
      <c r="AJ43" s="1">
        <f t="shared" si="20"/>
        <v>1</v>
      </c>
      <c r="AK43" s="1">
        <f t="shared" si="21"/>
        <v>1</v>
      </c>
      <c r="AL43" s="1">
        <f t="shared" si="22"/>
        <v>0</v>
      </c>
      <c r="BB43" s="1" t="str">
        <f t="shared" si="12"/>
        <v/>
      </c>
      <c r="BC43" s="1" t="str">
        <f t="shared" si="12"/>
        <v/>
      </c>
      <c r="BD43" s="1" t="str">
        <f t="shared" si="12"/>
        <v/>
      </c>
      <c r="BE43" s="1" t="str">
        <f t="shared" si="12"/>
        <v/>
      </c>
      <c r="BF43" s="1" t="str">
        <f t="shared" si="12"/>
        <v/>
      </c>
      <c r="BG43" s="1" t="str">
        <f t="shared" si="12"/>
        <v/>
      </c>
    </row>
    <row r="44" spans="2:59" x14ac:dyDescent="0.25">
      <c r="B44" s="23" t="str">
        <f t="shared" si="13"/>
        <v/>
      </c>
      <c r="C44" s="29" t="str">
        <f>IF('תנאי סף'!$AF44&lt;&gt;1,"",'תנאי סף'!C44)</f>
        <v/>
      </c>
      <c r="D44" s="29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4"/>
      <c r="H44" s="25"/>
      <c r="I44" s="27" t="str">
        <f t="shared" si="25"/>
        <v/>
      </c>
      <c r="J44" s="348"/>
      <c r="K44" s="27" t="str">
        <f t="shared" si="23"/>
        <v/>
      </c>
      <c r="L44" s="25"/>
      <c r="M44" s="27" t="str">
        <f t="shared" si="7"/>
        <v/>
      </c>
      <c r="N44" s="27" t="str">
        <f t="shared" si="8"/>
        <v/>
      </c>
      <c r="O44" s="25"/>
      <c r="P44" s="27" t="str">
        <f t="shared" si="9"/>
        <v/>
      </c>
      <c r="Q44" s="27"/>
      <c r="R44" s="27"/>
      <c r="S44" s="27"/>
      <c r="T44" s="27"/>
      <c r="U44" s="27"/>
      <c r="V44" s="27" t="str">
        <f t="shared" si="14"/>
        <v/>
      </c>
      <c r="W44" s="27"/>
      <c r="X44" s="27"/>
      <c r="Y44" s="27"/>
      <c r="Z44" s="27"/>
      <c r="AA44" s="259" t="str">
        <f t="shared" si="15"/>
        <v/>
      </c>
      <c r="AB44" s="1">
        <f t="shared" si="16"/>
        <v>0</v>
      </c>
      <c r="AC44" s="1" t="str">
        <f t="shared" si="17"/>
        <v/>
      </c>
      <c r="AD44" s="1" t="str">
        <f t="shared" si="17"/>
        <v/>
      </c>
      <c r="AE44" s="1">
        <f t="shared" si="10"/>
        <v>0</v>
      </c>
      <c r="AG44" s="1">
        <f t="shared" si="24"/>
        <v>0</v>
      </c>
      <c r="AH44" s="1">
        <f t="shared" si="18"/>
        <v>1</v>
      </c>
      <c r="AI44" s="1">
        <f t="shared" si="19"/>
        <v>0</v>
      </c>
      <c r="AJ44" s="1">
        <f t="shared" si="20"/>
        <v>1</v>
      </c>
      <c r="AK44" s="1">
        <f t="shared" si="21"/>
        <v>1</v>
      </c>
      <c r="AL44" s="1">
        <f t="shared" si="22"/>
        <v>0</v>
      </c>
      <c r="BB44" s="1" t="str">
        <f t="shared" si="12"/>
        <v/>
      </c>
      <c r="BC44" s="1" t="str">
        <f t="shared" si="12"/>
        <v/>
      </c>
      <c r="BD44" s="1" t="str">
        <f t="shared" si="12"/>
        <v/>
      </c>
      <c r="BE44" s="1" t="str">
        <f t="shared" si="12"/>
        <v/>
      </c>
      <c r="BF44" s="1" t="str">
        <f t="shared" si="12"/>
        <v/>
      </c>
      <c r="BG44" s="1" t="str">
        <f t="shared" si="12"/>
        <v/>
      </c>
    </row>
    <row r="45" spans="2:59" x14ac:dyDescent="0.25">
      <c r="B45" s="23" t="str">
        <f t="shared" si="13"/>
        <v/>
      </c>
      <c r="C45" s="29" t="str">
        <f>IF('תנאי סף'!$AF45&lt;&gt;1,"",'תנאי סף'!C45)</f>
        <v/>
      </c>
      <c r="D45" s="29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4"/>
      <c r="H45" s="25"/>
      <c r="I45" s="27" t="str">
        <f t="shared" si="25"/>
        <v/>
      </c>
      <c r="J45" s="348"/>
      <c r="K45" s="27" t="str">
        <f t="shared" si="23"/>
        <v/>
      </c>
      <c r="L45" s="25"/>
      <c r="M45" s="27" t="str">
        <f t="shared" si="7"/>
        <v/>
      </c>
      <c r="N45" s="27" t="str">
        <f t="shared" si="8"/>
        <v/>
      </c>
      <c r="O45" s="25"/>
      <c r="P45" s="27" t="str">
        <f t="shared" si="9"/>
        <v/>
      </c>
      <c r="Q45" s="27"/>
      <c r="R45" s="27"/>
      <c r="S45" s="27"/>
      <c r="T45" s="27"/>
      <c r="U45" s="27"/>
      <c r="V45" s="27" t="str">
        <f t="shared" si="14"/>
        <v/>
      </c>
      <c r="W45" s="27"/>
      <c r="X45" s="27"/>
      <c r="Y45" s="27"/>
      <c r="Z45" s="27"/>
      <c r="AA45" s="259" t="str">
        <f t="shared" si="15"/>
        <v/>
      </c>
      <c r="AB45" s="1">
        <f t="shared" si="16"/>
        <v>0</v>
      </c>
      <c r="AC45" s="1" t="str">
        <f t="shared" si="17"/>
        <v/>
      </c>
      <c r="AD45" s="1" t="str">
        <f t="shared" si="17"/>
        <v/>
      </c>
      <c r="AE45" s="1">
        <f t="shared" si="10"/>
        <v>0</v>
      </c>
      <c r="AG45" s="1">
        <f t="shared" si="24"/>
        <v>0</v>
      </c>
      <c r="AH45" s="1">
        <f t="shared" si="18"/>
        <v>1</v>
      </c>
      <c r="AI45" s="1">
        <f t="shared" si="19"/>
        <v>0</v>
      </c>
      <c r="AJ45" s="1">
        <f t="shared" si="20"/>
        <v>1</v>
      </c>
      <c r="AK45" s="1">
        <f t="shared" si="21"/>
        <v>1</v>
      </c>
      <c r="AL45" s="1">
        <f t="shared" si="22"/>
        <v>0</v>
      </c>
      <c r="BB45" s="1" t="str">
        <f t="shared" si="12"/>
        <v/>
      </c>
      <c r="BC45" s="1" t="str">
        <f t="shared" si="12"/>
        <v/>
      </c>
      <c r="BD45" s="1" t="str">
        <f t="shared" si="12"/>
        <v/>
      </c>
      <c r="BE45" s="1" t="str">
        <f t="shared" si="12"/>
        <v/>
      </c>
      <c r="BF45" s="1" t="str">
        <f t="shared" si="12"/>
        <v/>
      </c>
      <c r="BG45" s="1" t="str">
        <f t="shared" si="12"/>
        <v/>
      </c>
    </row>
    <row r="46" spans="2:59" x14ac:dyDescent="0.25">
      <c r="B46" s="23" t="str">
        <f t="shared" si="13"/>
        <v/>
      </c>
      <c r="C46" s="29" t="str">
        <f>IF('תנאי סף'!$AF46&lt;&gt;1,"",'תנאי סף'!C46)</f>
        <v/>
      </c>
      <c r="D46" s="29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4"/>
      <c r="H46" s="25"/>
      <c r="I46" s="27" t="str">
        <f t="shared" si="25"/>
        <v/>
      </c>
      <c r="J46" s="348"/>
      <c r="K46" s="27" t="str">
        <f t="shared" si="23"/>
        <v/>
      </c>
      <c r="L46" s="25"/>
      <c r="M46" s="27" t="str">
        <f t="shared" si="7"/>
        <v/>
      </c>
      <c r="N46" s="27" t="str">
        <f t="shared" si="8"/>
        <v/>
      </c>
      <c r="O46" s="25"/>
      <c r="P46" s="27" t="str">
        <f t="shared" si="9"/>
        <v/>
      </c>
      <c r="Q46" s="27"/>
      <c r="R46" s="27"/>
      <c r="S46" s="27"/>
      <c r="T46" s="27"/>
      <c r="U46" s="27"/>
      <c r="V46" s="27" t="str">
        <f t="shared" si="14"/>
        <v/>
      </c>
      <c r="W46" s="27"/>
      <c r="X46" s="27"/>
      <c r="Y46" s="27"/>
      <c r="Z46" s="27"/>
      <c r="AA46" s="259" t="str">
        <f t="shared" si="15"/>
        <v/>
      </c>
      <c r="AB46" s="1">
        <f t="shared" si="16"/>
        <v>0</v>
      </c>
      <c r="AC46" s="1" t="str">
        <f t="shared" si="17"/>
        <v/>
      </c>
      <c r="AD46" s="1" t="str">
        <f t="shared" si="17"/>
        <v/>
      </c>
      <c r="AE46" s="1">
        <f t="shared" si="10"/>
        <v>0</v>
      </c>
      <c r="AG46" s="1">
        <f t="shared" si="24"/>
        <v>0</v>
      </c>
      <c r="AH46" s="1">
        <f t="shared" si="18"/>
        <v>1</v>
      </c>
      <c r="AI46" s="1">
        <f t="shared" si="19"/>
        <v>0</v>
      </c>
      <c r="AJ46" s="1">
        <f t="shared" si="20"/>
        <v>1</v>
      </c>
      <c r="AK46" s="1">
        <f t="shared" si="21"/>
        <v>1</v>
      </c>
      <c r="AL46" s="1">
        <f t="shared" si="22"/>
        <v>0</v>
      </c>
      <c r="BB46" s="1" t="str">
        <f t="shared" si="12"/>
        <v/>
      </c>
      <c r="BC46" s="1" t="str">
        <f t="shared" si="12"/>
        <v/>
      </c>
      <c r="BD46" s="1" t="str">
        <f t="shared" si="12"/>
        <v/>
      </c>
      <c r="BE46" s="1" t="str">
        <f t="shared" si="12"/>
        <v/>
      </c>
      <c r="BF46" s="1" t="str">
        <f t="shared" si="12"/>
        <v/>
      </c>
      <c r="BG46" s="1" t="str">
        <f t="shared" si="12"/>
        <v/>
      </c>
    </row>
    <row r="47" spans="2:59" x14ac:dyDescent="0.25">
      <c r="B47" s="23" t="str">
        <f t="shared" si="13"/>
        <v/>
      </c>
      <c r="C47" s="29" t="str">
        <f>IF('תנאי סף'!$AF47&lt;&gt;1,"",'תנאי סף'!C47)</f>
        <v/>
      </c>
      <c r="D47" s="29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4"/>
      <c r="H47" s="25"/>
      <c r="I47" s="27" t="str">
        <f t="shared" si="25"/>
        <v/>
      </c>
      <c r="J47" s="348"/>
      <c r="K47" s="27" t="str">
        <f t="shared" si="23"/>
        <v/>
      </c>
      <c r="L47" s="25"/>
      <c r="M47" s="27" t="str">
        <f t="shared" si="7"/>
        <v/>
      </c>
      <c r="N47" s="27" t="str">
        <f t="shared" si="8"/>
        <v/>
      </c>
      <c r="O47" s="25"/>
      <c r="P47" s="27" t="str">
        <f t="shared" si="9"/>
        <v/>
      </c>
      <c r="Q47" s="27"/>
      <c r="R47" s="27"/>
      <c r="S47" s="27"/>
      <c r="T47" s="27"/>
      <c r="U47" s="27"/>
      <c r="V47" s="27" t="str">
        <f t="shared" si="14"/>
        <v/>
      </c>
      <c r="W47" s="27"/>
      <c r="X47" s="27"/>
      <c r="Y47" s="27"/>
      <c r="Z47" s="27"/>
      <c r="AA47" s="259" t="str">
        <f t="shared" si="15"/>
        <v/>
      </c>
      <c r="AB47" s="1">
        <f t="shared" si="16"/>
        <v>0</v>
      </c>
      <c r="AC47" s="1" t="str">
        <f t="shared" si="17"/>
        <v/>
      </c>
      <c r="AD47" s="1" t="str">
        <f t="shared" si="17"/>
        <v/>
      </c>
      <c r="AE47" s="1">
        <f t="shared" si="10"/>
        <v>0</v>
      </c>
      <c r="AG47" s="1">
        <f t="shared" si="24"/>
        <v>0</v>
      </c>
      <c r="AH47" s="1">
        <f t="shared" si="18"/>
        <v>1</v>
      </c>
      <c r="AI47" s="1">
        <f t="shared" si="19"/>
        <v>0</v>
      </c>
      <c r="AJ47" s="1">
        <f t="shared" si="20"/>
        <v>1</v>
      </c>
      <c r="AK47" s="1">
        <f t="shared" si="21"/>
        <v>1</v>
      </c>
      <c r="AL47" s="1">
        <f t="shared" si="22"/>
        <v>0</v>
      </c>
      <c r="BB47" s="1" t="str">
        <f t="shared" si="12"/>
        <v/>
      </c>
      <c r="BC47" s="1" t="str">
        <f t="shared" si="12"/>
        <v/>
      </c>
      <c r="BD47" s="1" t="str">
        <f t="shared" si="12"/>
        <v/>
      </c>
      <c r="BE47" s="1" t="str">
        <f t="shared" si="12"/>
        <v/>
      </c>
      <c r="BF47" s="1" t="str">
        <f t="shared" si="12"/>
        <v/>
      </c>
      <c r="BG47" s="1" t="str">
        <f t="shared" si="12"/>
        <v/>
      </c>
    </row>
    <row r="48" spans="2:59" x14ac:dyDescent="0.25">
      <c r="B48" s="23" t="str">
        <f t="shared" si="13"/>
        <v/>
      </c>
      <c r="C48" s="29" t="str">
        <f>IF('תנאי סף'!$AF48&lt;&gt;1,"",'תנאי סף'!C48)</f>
        <v/>
      </c>
      <c r="D48" s="29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4"/>
      <c r="H48" s="25"/>
      <c r="I48" s="27" t="str">
        <f t="shared" si="25"/>
        <v/>
      </c>
      <c r="J48" s="348"/>
      <c r="K48" s="27" t="str">
        <f t="shared" si="23"/>
        <v/>
      </c>
      <c r="L48" s="25"/>
      <c r="M48" s="27" t="str">
        <f t="shared" si="7"/>
        <v/>
      </c>
      <c r="N48" s="27" t="str">
        <f t="shared" si="8"/>
        <v/>
      </c>
      <c r="O48" s="25"/>
      <c r="P48" s="27" t="str">
        <f t="shared" si="9"/>
        <v/>
      </c>
      <c r="Q48" s="27"/>
      <c r="R48" s="27"/>
      <c r="S48" s="27"/>
      <c r="T48" s="27"/>
      <c r="U48" s="27"/>
      <c r="V48" s="27" t="str">
        <f t="shared" si="14"/>
        <v/>
      </c>
      <c r="W48" s="27"/>
      <c r="X48" s="27"/>
      <c r="Y48" s="27"/>
      <c r="Z48" s="27"/>
      <c r="AA48" s="259" t="str">
        <f t="shared" si="15"/>
        <v/>
      </c>
      <c r="AB48" s="1">
        <f t="shared" si="16"/>
        <v>0</v>
      </c>
      <c r="AC48" s="1" t="str">
        <f t="shared" si="17"/>
        <v/>
      </c>
      <c r="AD48" s="1" t="str">
        <f t="shared" si="17"/>
        <v/>
      </c>
      <c r="AE48" s="1">
        <f t="shared" si="10"/>
        <v>0</v>
      </c>
      <c r="AG48" s="1">
        <f t="shared" si="24"/>
        <v>0</v>
      </c>
      <c r="AH48" s="1">
        <f t="shared" si="18"/>
        <v>1</v>
      </c>
      <c r="AI48" s="1">
        <f t="shared" si="19"/>
        <v>0</v>
      </c>
      <c r="AJ48" s="1">
        <f t="shared" si="20"/>
        <v>1</v>
      </c>
      <c r="AK48" s="1">
        <f t="shared" si="21"/>
        <v>1</v>
      </c>
      <c r="AL48" s="1">
        <f t="shared" si="22"/>
        <v>0</v>
      </c>
      <c r="BB48" s="1" t="str">
        <f t="shared" si="12"/>
        <v/>
      </c>
      <c r="BC48" s="1" t="str">
        <f t="shared" si="12"/>
        <v/>
      </c>
      <c r="BD48" s="1" t="str">
        <f t="shared" si="12"/>
        <v/>
      </c>
      <c r="BE48" s="1" t="str">
        <f t="shared" si="12"/>
        <v/>
      </c>
      <c r="BF48" s="1" t="str">
        <f t="shared" si="12"/>
        <v/>
      </c>
      <c r="BG48" s="1" t="str">
        <f t="shared" si="12"/>
        <v/>
      </c>
    </row>
    <row r="49" spans="2:59" x14ac:dyDescent="0.25">
      <c r="B49" s="23" t="str">
        <f t="shared" si="13"/>
        <v/>
      </c>
      <c r="C49" s="29" t="str">
        <f>IF('תנאי סף'!$AF49&lt;&gt;1,"",'תנאי סף'!C49)</f>
        <v/>
      </c>
      <c r="D49" s="29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4"/>
      <c r="H49" s="25"/>
      <c r="I49" s="27" t="str">
        <f t="shared" si="25"/>
        <v/>
      </c>
      <c r="J49" s="348"/>
      <c r="K49" s="27" t="str">
        <f t="shared" si="23"/>
        <v/>
      </c>
      <c r="L49" s="25"/>
      <c r="M49" s="27" t="str">
        <f t="shared" si="7"/>
        <v/>
      </c>
      <c r="N49" s="27" t="str">
        <f t="shared" si="8"/>
        <v/>
      </c>
      <c r="O49" s="25"/>
      <c r="P49" s="27" t="str">
        <f t="shared" si="9"/>
        <v/>
      </c>
      <c r="Q49" s="27"/>
      <c r="R49" s="27"/>
      <c r="S49" s="27"/>
      <c r="T49" s="27"/>
      <c r="U49" s="27"/>
      <c r="V49" s="27" t="str">
        <f t="shared" si="14"/>
        <v/>
      </c>
      <c r="W49" s="27"/>
      <c r="X49" s="27"/>
      <c r="Y49" s="27"/>
      <c r="Z49" s="27"/>
      <c r="AA49" s="259" t="str">
        <f t="shared" si="15"/>
        <v/>
      </c>
      <c r="AB49" s="1">
        <f t="shared" si="16"/>
        <v>0</v>
      </c>
      <c r="AC49" s="1" t="str">
        <f t="shared" si="17"/>
        <v/>
      </c>
      <c r="AD49" s="1" t="str">
        <f t="shared" si="17"/>
        <v/>
      </c>
      <c r="AE49" s="1">
        <f t="shared" si="10"/>
        <v>0</v>
      </c>
      <c r="AG49" s="1">
        <f t="shared" si="24"/>
        <v>0</v>
      </c>
      <c r="AH49" s="1">
        <f t="shared" si="18"/>
        <v>1</v>
      </c>
      <c r="AI49" s="1">
        <f t="shared" si="19"/>
        <v>0</v>
      </c>
      <c r="AJ49" s="1">
        <f t="shared" si="20"/>
        <v>1</v>
      </c>
      <c r="AK49" s="1">
        <f t="shared" si="21"/>
        <v>1</v>
      </c>
      <c r="AL49" s="1">
        <f t="shared" si="22"/>
        <v>0</v>
      </c>
      <c r="BB49" s="1" t="str">
        <f t="shared" si="12"/>
        <v/>
      </c>
      <c r="BC49" s="1" t="str">
        <f t="shared" si="12"/>
        <v/>
      </c>
      <c r="BD49" s="1" t="str">
        <f t="shared" si="12"/>
        <v/>
      </c>
      <c r="BE49" s="1" t="str">
        <f t="shared" si="12"/>
        <v/>
      </c>
      <c r="BF49" s="1" t="str">
        <f t="shared" si="12"/>
        <v/>
      </c>
      <c r="BG49" s="1" t="str">
        <f t="shared" si="12"/>
        <v/>
      </c>
    </row>
    <row r="50" spans="2:59" x14ac:dyDescent="0.25">
      <c r="B50" s="23" t="str">
        <f t="shared" si="13"/>
        <v/>
      </c>
      <c r="C50" s="29" t="str">
        <f>IF('תנאי סף'!$AF50&lt;&gt;1,"",'תנאי סף'!C50)</f>
        <v/>
      </c>
      <c r="D50" s="29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4"/>
      <c r="H50" s="25"/>
      <c r="I50" s="27" t="str">
        <f t="shared" si="25"/>
        <v/>
      </c>
      <c r="J50" s="348"/>
      <c r="K50" s="27" t="str">
        <f t="shared" si="23"/>
        <v/>
      </c>
      <c r="L50" s="25"/>
      <c r="M50" s="27" t="str">
        <f t="shared" si="7"/>
        <v/>
      </c>
      <c r="N50" s="27" t="str">
        <f t="shared" si="8"/>
        <v/>
      </c>
      <c r="O50" s="25"/>
      <c r="P50" s="27" t="str">
        <f t="shared" si="9"/>
        <v/>
      </c>
      <c r="Q50" s="27"/>
      <c r="R50" s="27"/>
      <c r="S50" s="27"/>
      <c r="T50" s="27"/>
      <c r="U50" s="27"/>
      <c r="V50" s="27" t="str">
        <f t="shared" si="14"/>
        <v/>
      </c>
      <c r="W50" s="27"/>
      <c r="X50" s="27"/>
      <c r="Y50" s="27"/>
      <c r="Z50" s="27"/>
      <c r="AA50" s="259" t="str">
        <f t="shared" si="15"/>
        <v/>
      </c>
      <c r="AB50" s="1">
        <f t="shared" si="16"/>
        <v>0</v>
      </c>
      <c r="AC50" s="1" t="str">
        <f t="shared" si="17"/>
        <v/>
      </c>
      <c r="AD50" s="1" t="str">
        <f t="shared" si="17"/>
        <v/>
      </c>
      <c r="AE50" s="1">
        <f t="shared" si="10"/>
        <v>0</v>
      </c>
      <c r="AG50" s="1">
        <f t="shared" si="24"/>
        <v>0</v>
      </c>
      <c r="AH50" s="1">
        <f t="shared" si="18"/>
        <v>1</v>
      </c>
      <c r="AI50" s="1">
        <f t="shared" si="19"/>
        <v>0</v>
      </c>
      <c r="AJ50" s="1">
        <f t="shared" si="20"/>
        <v>1</v>
      </c>
      <c r="AK50" s="1">
        <f t="shared" si="21"/>
        <v>1</v>
      </c>
      <c r="AL50" s="1">
        <f t="shared" si="22"/>
        <v>0</v>
      </c>
      <c r="BB50" s="1" t="str">
        <f t="shared" si="12"/>
        <v/>
      </c>
      <c r="BC50" s="1" t="str">
        <f t="shared" si="12"/>
        <v/>
      </c>
      <c r="BD50" s="1" t="str">
        <f t="shared" si="12"/>
        <v/>
      </c>
      <c r="BE50" s="1" t="str">
        <f t="shared" si="12"/>
        <v/>
      </c>
      <c r="BF50" s="1" t="str">
        <f t="shared" si="12"/>
        <v/>
      </c>
      <c r="BG50" s="1" t="str">
        <f t="shared" si="12"/>
        <v/>
      </c>
    </row>
    <row r="51" spans="2:59" x14ac:dyDescent="0.25">
      <c r="B51" s="23" t="str">
        <f t="shared" si="13"/>
        <v/>
      </c>
      <c r="C51" s="29" t="str">
        <f>IF('תנאי סף'!$AF51&lt;&gt;1,"",'תנאי סף'!C51)</f>
        <v/>
      </c>
      <c r="D51" s="29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4"/>
      <c r="H51" s="25"/>
      <c r="I51" s="27" t="str">
        <f t="shared" si="25"/>
        <v/>
      </c>
      <c r="J51" s="348"/>
      <c r="K51" s="27" t="str">
        <f t="shared" si="23"/>
        <v/>
      </c>
      <c r="L51" s="25"/>
      <c r="M51" s="27" t="str">
        <f t="shared" si="7"/>
        <v/>
      </c>
      <c r="N51" s="27" t="str">
        <f t="shared" si="8"/>
        <v/>
      </c>
      <c r="O51" s="25"/>
      <c r="P51" s="27" t="str">
        <f t="shared" si="9"/>
        <v/>
      </c>
      <c r="Q51" s="27"/>
      <c r="R51" s="27"/>
      <c r="S51" s="27"/>
      <c r="T51" s="27"/>
      <c r="U51" s="27"/>
      <c r="V51" s="27" t="str">
        <f t="shared" si="14"/>
        <v/>
      </c>
      <c r="W51" s="27"/>
      <c r="X51" s="27"/>
      <c r="Y51" s="27"/>
      <c r="Z51" s="27"/>
      <c r="AA51" s="259" t="str">
        <f t="shared" si="15"/>
        <v/>
      </c>
      <c r="AB51" s="1">
        <f t="shared" si="16"/>
        <v>0</v>
      </c>
      <c r="AC51" s="1" t="str">
        <f t="shared" si="17"/>
        <v/>
      </c>
      <c r="AD51" s="1" t="str">
        <f t="shared" si="17"/>
        <v/>
      </c>
      <c r="AE51" s="1">
        <f t="shared" si="10"/>
        <v>0</v>
      </c>
      <c r="AG51" s="1">
        <f t="shared" si="24"/>
        <v>0</v>
      </c>
      <c r="AH51" s="1">
        <f t="shared" si="18"/>
        <v>1</v>
      </c>
      <c r="AI51" s="1">
        <f t="shared" si="19"/>
        <v>0</v>
      </c>
      <c r="AJ51" s="1">
        <f t="shared" si="20"/>
        <v>1</v>
      </c>
      <c r="AK51" s="1">
        <f t="shared" si="21"/>
        <v>1</v>
      </c>
      <c r="AL51" s="1">
        <f t="shared" si="22"/>
        <v>0</v>
      </c>
      <c r="BB51" s="1" t="str">
        <f t="shared" ref="BB51:BG70" si="26">IF($F51="","",BB$30)</f>
        <v/>
      </c>
      <c r="BC51" s="1" t="str">
        <f t="shared" si="26"/>
        <v/>
      </c>
      <c r="BD51" s="1" t="str">
        <f t="shared" si="26"/>
        <v/>
      </c>
      <c r="BE51" s="1" t="str">
        <f t="shared" si="26"/>
        <v/>
      </c>
      <c r="BF51" s="1" t="str">
        <f t="shared" si="26"/>
        <v/>
      </c>
      <c r="BG51" s="1" t="str">
        <f t="shared" si="26"/>
        <v/>
      </c>
    </row>
    <row r="52" spans="2:59" x14ac:dyDescent="0.25">
      <c r="B52" s="23" t="str">
        <f t="shared" si="13"/>
        <v/>
      </c>
      <c r="C52" s="29" t="str">
        <f>IF('תנאי סף'!$AF52&lt;&gt;1,"",'תנאי סף'!C52)</f>
        <v/>
      </c>
      <c r="D52" s="29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4"/>
      <c r="H52" s="25"/>
      <c r="I52" s="27" t="str">
        <f t="shared" si="25"/>
        <v/>
      </c>
      <c r="J52" s="348"/>
      <c r="K52" s="27" t="str">
        <f t="shared" si="23"/>
        <v/>
      </c>
      <c r="L52" s="25"/>
      <c r="M52" s="27" t="str">
        <f t="shared" si="7"/>
        <v/>
      </c>
      <c r="N52" s="27" t="str">
        <f t="shared" si="8"/>
        <v/>
      </c>
      <c r="O52" s="25"/>
      <c r="P52" s="27" t="str">
        <f t="shared" si="9"/>
        <v/>
      </c>
      <c r="Q52" s="27"/>
      <c r="R52" s="27"/>
      <c r="S52" s="27"/>
      <c r="T52" s="27"/>
      <c r="U52" s="27"/>
      <c r="V52" s="27" t="str">
        <f t="shared" si="14"/>
        <v/>
      </c>
      <c r="W52" s="27"/>
      <c r="X52" s="27"/>
      <c r="Y52" s="27"/>
      <c r="Z52" s="27"/>
      <c r="AA52" s="259" t="str">
        <f t="shared" si="15"/>
        <v/>
      </c>
      <c r="AB52" s="1">
        <f t="shared" si="16"/>
        <v>0</v>
      </c>
      <c r="AC52" s="1" t="str">
        <f t="shared" si="17"/>
        <v/>
      </c>
      <c r="AD52" s="1" t="str">
        <f t="shared" si="17"/>
        <v/>
      </c>
      <c r="AE52" s="1">
        <f t="shared" si="10"/>
        <v>0</v>
      </c>
      <c r="AG52" s="1">
        <f t="shared" si="24"/>
        <v>0</v>
      </c>
      <c r="AH52" s="1">
        <f t="shared" si="18"/>
        <v>1</v>
      </c>
      <c r="AI52" s="1">
        <f t="shared" si="19"/>
        <v>0</v>
      </c>
      <c r="AJ52" s="1">
        <f t="shared" si="20"/>
        <v>1</v>
      </c>
      <c r="AK52" s="1">
        <f t="shared" si="21"/>
        <v>1</v>
      </c>
      <c r="AL52" s="1">
        <f t="shared" si="22"/>
        <v>0</v>
      </c>
      <c r="BB52" s="1" t="str">
        <f t="shared" si="26"/>
        <v/>
      </c>
      <c r="BC52" s="1" t="str">
        <f t="shared" si="26"/>
        <v/>
      </c>
      <c r="BD52" s="1" t="str">
        <f t="shared" si="26"/>
        <v/>
      </c>
      <c r="BE52" s="1" t="str">
        <f t="shared" si="26"/>
        <v/>
      </c>
      <c r="BF52" s="1" t="str">
        <f t="shared" si="26"/>
        <v/>
      </c>
      <c r="BG52" s="1" t="str">
        <f t="shared" si="26"/>
        <v/>
      </c>
    </row>
    <row r="53" spans="2:59" x14ac:dyDescent="0.25">
      <c r="B53" s="23" t="str">
        <f t="shared" si="13"/>
        <v/>
      </c>
      <c r="C53" s="29" t="str">
        <f>IF('תנאי סף'!$AF53&lt;&gt;1,"",'תנאי סף'!C53)</f>
        <v/>
      </c>
      <c r="D53" s="29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4"/>
      <c r="H53" s="25"/>
      <c r="I53" s="27" t="str">
        <f t="shared" si="25"/>
        <v/>
      </c>
      <c r="J53" s="348"/>
      <c r="K53" s="27" t="str">
        <f t="shared" si="23"/>
        <v/>
      </c>
      <c r="L53" s="25"/>
      <c r="M53" s="27" t="str">
        <f t="shared" si="7"/>
        <v/>
      </c>
      <c r="N53" s="27" t="str">
        <f t="shared" si="8"/>
        <v/>
      </c>
      <c r="O53" s="25"/>
      <c r="P53" s="27" t="str">
        <f t="shared" si="9"/>
        <v/>
      </c>
      <c r="Q53" s="27"/>
      <c r="R53" s="27"/>
      <c r="S53" s="27"/>
      <c r="T53" s="27"/>
      <c r="U53" s="27"/>
      <c r="V53" s="27" t="str">
        <f t="shared" si="14"/>
        <v/>
      </c>
      <c r="W53" s="27"/>
      <c r="X53" s="27"/>
      <c r="Y53" s="27"/>
      <c r="Z53" s="27"/>
      <c r="AA53" s="259" t="str">
        <f t="shared" si="15"/>
        <v/>
      </c>
      <c r="AB53" s="1">
        <f t="shared" si="16"/>
        <v>0</v>
      </c>
      <c r="AC53" s="1" t="str">
        <f t="shared" si="17"/>
        <v/>
      </c>
      <c r="AD53" s="1" t="str">
        <f t="shared" si="17"/>
        <v/>
      </c>
      <c r="AE53" s="1">
        <f t="shared" si="10"/>
        <v>0</v>
      </c>
      <c r="AG53" s="1">
        <f t="shared" si="24"/>
        <v>0</v>
      </c>
      <c r="AH53" s="1">
        <f t="shared" si="18"/>
        <v>1</v>
      </c>
      <c r="AI53" s="1">
        <f t="shared" si="19"/>
        <v>0</v>
      </c>
      <c r="AJ53" s="1">
        <f t="shared" si="20"/>
        <v>1</v>
      </c>
      <c r="AK53" s="1">
        <f t="shared" si="21"/>
        <v>1</v>
      </c>
      <c r="AL53" s="1">
        <f t="shared" si="22"/>
        <v>0</v>
      </c>
      <c r="BB53" s="1" t="str">
        <f t="shared" si="26"/>
        <v/>
      </c>
      <c r="BC53" s="1" t="str">
        <f t="shared" si="26"/>
        <v/>
      </c>
      <c r="BD53" s="1" t="str">
        <f t="shared" si="26"/>
        <v/>
      </c>
      <c r="BE53" s="1" t="str">
        <f t="shared" si="26"/>
        <v/>
      </c>
      <c r="BF53" s="1" t="str">
        <f t="shared" si="26"/>
        <v/>
      </c>
      <c r="BG53" s="1" t="str">
        <f t="shared" si="26"/>
        <v/>
      </c>
    </row>
    <row r="54" spans="2:59" x14ac:dyDescent="0.25">
      <c r="B54" s="23" t="str">
        <f t="shared" si="13"/>
        <v/>
      </c>
      <c r="C54" s="29" t="str">
        <f>IF('תנאי סף'!$AF54&lt;&gt;1,"",'תנאי סף'!C54)</f>
        <v/>
      </c>
      <c r="D54" s="29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4"/>
      <c r="H54" s="25"/>
      <c r="I54" s="27" t="str">
        <f t="shared" si="25"/>
        <v/>
      </c>
      <c r="J54" s="348"/>
      <c r="K54" s="27" t="str">
        <f t="shared" si="23"/>
        <v/>
      </c>
      <c r="L54" s="25"/>
      <c r="M54" s="27" t="str">
        <f t="shared" si="7"/>
        <v/>
      </c>
      <c r="N54" s="27" t="str">
        <f t="shared" si="8"/>
        <v/>
      </c>
      <c r="O54" s="25"/>
      <c r="P54" s="27" t="str">
        <f t="shared" si="9"/>
        <v/>
      </c>
      <c r="Q54" s="27"/>
      <c r="R54" s="27"/>
      <c r="S54" s="27"/>
      <c r="T54" s="27"/>
      <c r="U54" s="27"/>
      <c r="V54" s="27" t="str">
        <f t="shared" si="14"/>
        <v/>
      </c>
      <c r="W54" s="27"/>
      <c r="X54" s="27"/>
      <c r="Y54" s="27"/>
      <c r="Z54" s="27"/>
      <c r="AA54" s="259" t="str">
        <f t="shared" si="15"/>
        <v/>
      </c>
      <c r="AB54" s="1">
        <f t="shared" si="16"/>
        <v>0</v>
      </c>
      <c r="AC54" s="1" t="str">
        <f t="shared" si="17"/>
        <v/>
      </c>
      <c r="AD54" s="1" t="str">
        <f t="shared" si="17"/>
        <v/>
      </c>
      <c r="AE54" s="1">
        <f t="shared" si="10"/>
        <v>0</v>
      </c>
      <c r="AG54" s="1">
        <f t="shared" si="24"/>
        <v>0</v>
      </c>
      <c r="AH54" s="1">
        <f t="shared" si="18"/>
        <v>1</v>
      </c>
      <c r="AI54" s="1">
        <f t="shared" si="19"/>
        <v>0</v>
      </c>
      <c r="AJ54" s="1">
        <f t="shared" si="20"/>
        <v>1</v>
      </c>
      <c r="AK54" s="1">
        <f t="shared" si="21"/>
        <v>1</v>
      </c>
      <c r="AL54" s="1">
        <f t="shared" si="22"/>
        <v>0</v>
      </c>
      <c r="BB54" s="1" t="str">
        <f t="shared" si="26"/>
        <v/>
      </c>
      <c r="BC54" s="1" t="str">
        <f t="shared" si="26"/>
        <v/>
      </c>
      <c r="BD54" s="1" t="str">
        <f t="shared" si="26"/>
        <v/>
      </c>
      <c r="BE54" s="1" t="str">
        <f t="shared" si="26"/>
        <v/>
      </c>
      <c r="BF54" s="1" t="str">
        <f t="shared" si="26"/>
        <v/>
      </c>
      <c r="BG54" s="1" t="str">
        <f t="shared" si="26"/>
        <v/>
      </c>
    </row>
    <row r="55" spans="2:59" x14ac:dyDescent="0.25">
      <c r="B55" s="23" t="str">
        <f t="shared" si="13"/>
        <v/>
      </c>
      <c r="C55" s="29" t="str">
        <f>IF('תנאי סף'!$AF55&lt;&gt;1,"",'תנאי סף'!C55)</f>
        <v/>
      </c>
      <c r="D55" s="29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4"/>
      <c r="H55" s="25"/>
      <c r="I55" s="27" t="str">
        <f t="shared" si="25"/>
        <v/>
      </c>
      <c r="J55" s="348"/>
      <c r="K55" s="27" t="str">
        <f t="shared" si="23"/>
        <v/>
      </c>
      <c r="L55" s="25"/>
      <c r="M55" s="27" t="str">
        <f t="shared" si="7"/>
        <v/>
      </c>
      <c r="N55" s="27" t="str">
        <f t="shared" si="8"/>
        <v/>
      </c>
      <c r="O55" s="25"/>
      <c r="P55" s="27" t="str">
        <f t="shared" si="9"/>
        <v/>
      </c>
      <c r="Q55" s="27"/>
      <c r="R55" s="27"/>
      <c r="S55" s="27"/>
      <c r="T55" s="27"/>
      <c r="U55" s="27"/>
      <c r="V55" s="27" t="str">
        <f t="shared" si="14"/>
        <v/>
      </c>
      <c r="W55" s="27"/>
      <c r="X55" s="27"/>
      <c r="Y55" s="27"/>
      <c r="Z55" s="27"/>
      <c r="AA55" s="259" t="str">
        <f t="shared" si="15"/>
        <v/>
      </c>
      <c r="AB55" s="1">
        <f t="shared" si="16"/>
        <v>0</v>
      </c>
      <c r="AC55" s="1" t="str">
        <f t="shared" si="17"/>
        <v/>
      </c>
      <c r="AD55" s="1" t="str">
        <f t="shared" si="17"/>
        <v/>
      </c>
      <c r="AE55" s="1">
        <f t="shared" si="10"/>
        <v>0</v>
      </c>
      <c r="AG55" s="1">
        <f t="shared" si="24"/>
        <v>0</v>
      </c>
      <c r="AH55" s="1">
        <f t="shared" si="18"/>
        <v>1</v>
      </c>
      <c r="AI55" s="1">
        <f t="shared" si="19"/>
        <v>0</v>
      </c>
      <c r="AJ55" s="1">
        <f t="shared" si="20"/>
        <v>1</v>
      </c>
      <c r="AK55" s="1">
        <f t="shared" si="21"/>
        <v>1</v>
      </c>
      <c r="AL55" s="1">
        <f t="shared" si="22"/>
        <v>0</v>
      </c>
      <c r="BB55" s="1" t="str">
        <f t="shared" si="26"/>
        <v/>
      </c>
      <c r="BC55" s="1" t="str">
        <f t="shared" si="26"/>
        <v/>
      </c>
      <c r="BD55" s="1" t="str">
        <f t="shared" si="26"/>
        <v/>
      </c>
      <c r="BE55" s="1" t="str">
        <f t="shared" si="26"/>
        <v/>
      </c>
      <c r="BF55" s="1" t="str">
        <f t="shared" si="26"/>
        <v/>
      </c>
      <c r="BG55" s="1" t="str">
        <f t="shared" si="26"/>
        <v/>
      </c>
    </row>
    <row r="56" spans="2:59" x14ac:dyDescent="0.25">
      <c r="B56" s="23" t="str">
        <f t="shared" si="13"/>
        <v/>
      </c>
      <c r="C56" s="29" t="str">
        <f>IF('תנאי סף'!$AF56&lt;&gt;1,"",'תנאי סף'!C56)</f>
        <v/>
      </c>
      <c r="D56" s="29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4"/>
      <c r="H56" s="25"/>
      <c r="I56" s="27" t="str">
        <f t="shared" si="25"/>
        <v/>
      </c>
      <c r="J56" s="348"/>
      <c r="K56" s="27" t="str">
        <f t="shared" si="23"/>
        <v/>
      </c>
      <c r="L56" s="25"/>
      <c r="M56" s="27" t="str">
        <f t="shared" si="7"/>
        <v/>
      </c>
      <c r="N56" s="27" t="str">
        <f t="shared" si="8"/>
        <v/>
      </c>
      <c r="O56" s="25"/>
      <c r="P56" s="27" t="str">
        <f t="shared" si="9"/>
        <v/>
      </c>
      <c r="Q56" s="27"/>
      <c r="R56" s="27"/>
      <c r="S56" s="27"/>
      <c r="T56" s="27"/>
      <c r="U56" s="27"/>
      <c r="V56" s="27" t="str">
        <f t="shared" si="14"/>
        <v/>
      </c>
      <c r="W56" s="27"/>
      <c r="X56" s="27"/>
      <c r="Y56" s="27"/>
      <c r="Z56" s="27"/>
      <c r="AA56" s="259" t="str">
        <f t="shared" si="15"/>
        <v/>
      </c>
      <c r="AB56" s="1">
        <f t="shared" si="16"/>
        <v>0</v>
      </c>
      <c r="AC56" s="1" t="str">
        <f t="shared" si="17"/>
        <v/>
      </c>
      <c r="AD56" s="1" t="str">
        <f t="shared" si="17"/>
        <v/>
      </c>
      <c r="AE56" s="1">
        <f t="shared" si="10"/>
        <v>0</v>
      </c>
      <c r="AG56" s="1">
        <f t="shared" si="24"/>
        <v>0</v>
      </c>
      <c r="AH56" s="1">
        <f t="shared" si="18"/>
        <v>1</v>
      </c>
      <c r="AI56" s="1">
        <f t="shared" si="19"/>
        <v>0</v>
      </c>
      <c r="AJ56" s="1">
        <f t="shared" si="20"/>
        <v>1</v>
      </c>
      <c r="AK56" s="1">
        <f t="shared" si="21"/>
        <v>1</v>
      </c>
      <c r="AL56" s="1">
        <f t="shared" si="22"/>
        <v>0</v>
      </c>
      <c r="BB56" s="1" t="str">
        <f t="shared" si="26"/>
        <v/>
      </c>
      <c r="BC56" s="1" t="str">
        <f t="shared" si="26"/>
        <v/>
      </c>
      <c r="BD56" s="1" t="str">
        <f t="shared" si="26"/>
        <v/>
      </c>
      <c r="BE56" s="1" t="str">
        <f t="shared" si="26"/>
        <v/>
      </c>
      <c r="BF56" s="1" t="str">
        <f t="shared" si="26"/>
        <v/>
      </c>
      <c r="BG56" s="1" t="str">
        <f t="shared" si="26"/>
        <v/>
      </c>
    </row>
    <row r="57" spans="2:59" x14ac:dyDescent="0.25">
      <c r="B57" s="23" t="str">
        <f t="shared" si="13"/>
        <v/>
      </c>
      <c r="C57" s="29" t="str">
        <f>IF('תנאי סף'!$AF57&lt;&gt;1,"",'תנאי סף'!C57)</f>
        <v/>
      </c>
      <c r="D57" s="29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4"/>
      <c r="H57" s="25"/>
      <c r="I57" s="27" t="str">
        <f t="shared" si="25"/>
        <v/>
      </c>
      <c r="J57" s="348"/>
      <c r="K57" s="27" t="str">
        <f t="shared" si="23"/>
        <v/>
      </c>
      <c r="L57" s="25"/>
      <c r="M57" s="27" t="str">
        <f t="shared" si="7"/>
        <v/>
      </c>
      <c r="N57" s="27" t="str">
        <f t="shared" si="8"/>
        <v/>
      </c>
      <c r="O57" s="25"/>
      <c r="P57" s="27" t="str">
        <f t="shared" si="9"/>
        <v/>
      </c>
      <c r="Q57" s="27"/>
      <c r="R57" s="27"/>
      <c r="S57" s="27"/>
      <c r="T57" s="27"/>
      <c r="U57" s="27"/>
      <c r="V57" s="27" t="str">
        <f t="shared" si="14"/>
        <v/>
      </c>
      <c r="W57" s="27"/>
      <c r="X57" s="27"/>
      <c r="Y57" s="27"/>
      <c r="Z57" s="27"/>
      <c r="AA57" s="259" t="str">
        <f t="shared" si="15"/>
        <v/>
      </c>
      <c r="AB57" s="1">
        <f t="shared" si="16"/>
        <v>0</v>
      </c>
      <c r="AC57" s="1" t="str">
        <f t="shared" si="17"/>
        <v/>
      </c>
      <c r="AD57" s="1" t="str">
        <f t="shared" si="17"/>
        <v/>
      </c>
      <c r="AE57" s="1">
        <f t="shared" si="10"/>
        <v>0</v>
      </c>
      <c r="AG57" s="1">
        <f t="shared" si="24"/>
        <v>0</v>
      </c>
      <c r="AH57" s="1">
        <f t="shared" si="18"/>
        <v>1</v>
      </c>
      <c r="AI57" s="1">
        <f t="shared" si="19"/>
        <v>0</v>
      </c>
      <c r="AJ57" s="1">
        <f t="shared" si="20"/>
        <v>1</v>
      </c>
      <c r="AK57" s="1">
        <f t="shared" si="21"/>
        <v>1</v>
      </c>
      <c r="AL57" s="1">
        <f t="shared" si="22"/>
        <v>0</v>
      </c>
      <c r="BB57" s="1" t="str">
        <f t="shared" si="26"/>
        <v/>
      </c>
      <c r="BC57" s="1" t="str">
        <f t="shared" si="26"/>
        <v/>
      </c>
      <c r="BD57" s="1" t="str">
        <f t="shared" si="26"/>
        <v/>
      </c>
      <c r="BE57" s="1" t="str">
        <f t="shared" si="26"/>
        <v/>
      </c>
      <c r="BF57" s="1" t="str">
        <f t="shared" si="26"/>
        <v/>
      </c>
      <c r="BG57" s="1" t="str">
        <f t="shared" si="26"/>
        <v/>
      </c>
    </row>
    <row r="58" spans="2:59" x14ac:dyDescent="0.25">
      <c r="B58" s="23" t="str">
        <f t="shared" si="13"/>
        <v/>
      </c>
      <c r="C58" s="29" t="str">
        <f>IF('תנאי סף'!$AF58&lt;&gt;1,"",'תנאי סף'!C58)</f>
        <v/>
      </c>
      <c r="D58" s="29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4"/>
      <c r="H58" s="25"/>
      <c r="I58" s="27" t="str">
        <f t="shared" si="25"/>
        <v/>
      </c>
      <c r="J58" s="348"/>
      <c r="K58" s="27" t="str">
        <f t="shared" si="23"/>
        <v/>
      </c>
      <c r="L58" s="25"/>
      <c r="M58" s="27" t="str">
        <f t="shared" si="7"/>
        <v/>
      </c>
      <c r="N58" s="27" t="str">
        <f t="shared" si="8"/>
        <v/>
      </c>
      <c r="O58" s="25"/>
      <c r="P58" s="27" t="str">
        <f t="shared" si="9"/>
        <v/>
      </c>
      <c r="Q58" s="27"/>
      <c r="R58" s="27"/>
      <c r="S58" s="27"/>
      <c r="T58" s="27"/>
      <c r="U58" s="27"/>
      <c r="V58" s="27" t="str">
        <f t="shared" si="14"/>
        <v/>
      </c>
      <c r="W58" s="27"/>
      <c r="X58" s="27"/>
      <c r="Y58" s="27"/>
      <c r="Z58" s="27"/>
      <c r="AA58" s="259" t="str">
        <f t="shared" si="15"/>
        <v/>
      </c>
      <c r="AB58" s="1">
        <f t="shared" si="16"/>
        <v>0</v>
      </c>
      <c r="AC58" s="1" t="str">
        <f t="shared" si="17"/>
        <v/>
      </c>
      <c r="AD58" s="1" t="str">
        <f t="shared" si="17"/>
        <v/>
      </c>
      <c r="AE58" s="1">
        <f t="shared" si="10"/>
        <v>0</v>
      </c>
      <c r="AG58" s="1">
        <f t="shared" si="24"/>
        <v>0</v>
      </c>
      <c r="AH58" s="1">
        <f t="shared" si="18"/>
        <v>1</v>
      </c>
      <c r="AI58" s="1">
        <f t="shared" si="19"/>
        <v>0</v>
      </c>
      <c r="AJ58" s="1">
        <f t="shared" si="20"/>
        <v>1</v>
      </c>
      <c r="AK58" s="1">
        <f t="shared" si="21"/>
        <v>1</v>
      </c>
      <c r="AL58" s="1">
        <f t="shared" si="22"/>
        <v>0</v>
      </c>
      <c r="BB58" s="1" t="str">
        <f t="shared" si="26"/>
        <v/>
      </c>
      <c r="BC58" s="1" t="str">
        <f t="shared" si="26"/>
        <v/>
      </c>
      <c r="BD58" s="1" t="str">
        <f t="shared" si="26"/>
        <v/>
      </c>
      <c r="BE58" s="1" t="str">
        <f t="shared" si="26"/>
        <v/>
      </c>
      <c r="BF58" s="1" t="str">
        <f t="shared" si="26"/>
        <v/>
      </c>
      <c r="BG58" s="1" t="str">
        <f t="shared" si="26"/>
        <v/>
      </c>
    </row>
    <row r="59" spans="2:59" x14ac:dyDescent="0.25">
      <c r="B59" s="23" t="str">
        <f t="shared" si="13"/>
        <v/>
      </c>
      <c r="C59" s="29" t="str">
        <f>IF('תנאי סף'!$AF59&lt;&gt;1,"",'תנאי סף'!C59)</f>
        <v/>
      </c>
      <c r="D59" s="29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4"/>
      <c r="H59" s="25"/>
      <c r="I59" s="27" t="str">
        <f t="shared" si="25"/>
        <v/>
      </c>
      <c r="J59" s="348"/>
      <c r="K59" s="27" t="str">
        <f t="shared" si="23"/>
        <v/>
      </c>
      <c r="L59" s="25"/>
      <c r="M59" s="27" t="str">
        <f t="shared" si="7"/>
        <v/>
      </c>
      <c r="N59" s="27" t="str">
        <f t="shared" si="8"/>
        <v/>
      </c>
      <c r="O59" s="25"/>
      <c r="P59" s="27" t="str">
        <f t="shared" si="9"/>
        <v/>
      </c>
      <c r="Q59" s="27"/>
      <c r="R59" s="27"/>
      <c r="S59" s="27"/>
      <c r="T59" s="27"/>
      <c r="U59" s="27"/>
      <c r="V59" s="27" t="str">
        <f t="shared" si="14"/>
        <v/>
      </c>
      <c r="W59" s="27"/>
      <c r="X59" s="27"/>
      <c r="Y59" s="27"/>
      <c r="Z59" s="27"/>
      <c r="AA59" s="259" t="str">
        <f t="shared" si="15"/>
        <v/>
      </c>
      <c r="AB59" s="1">
        <f t="shared" si="16"/>
        <v>0</v>
      </c>
      <c r="AC59" s="1" t="str">
        <f t="shared" si="17"/>
        <v/>
      </c>
      <c r="AD59" s="1" t="str">
        <f t="shared" si="17"/>
        <v/>
      </c>
      <c r="AE59" s="1">
        <f t="shared" si="10"/>
        <v>0</v>
      </c>
      <c r="AG59" s="1">
        <f t="shared" si="24"/>
        <v>0</v>
      </c>
      <c r="AH59" s="1">
        <f t="shared" si="18"/>
        <v>1</v>
      </c>
      <c r="AI59" s="1">
        <f t="shared" si="19"/>
        <v>0</v>
      </c>
      <c r="AJ59" s="1">
        <f t="shared" si="20"/>
        <v>1</v>
      </c>
      <c r="AK59" s="1">
        <f t="shared" si="21"/>
        <v>1</v>
      </c>
      <c r="AL59" s="1">
        <f t="shared" si="22"/>
        <v>0</v>
      </c>
      <c r="BB59" s="1" t="str">
        <f t="shared" si="26"/>
        <v/>
      </c>
      <c r="BC59" s="1" t="str">
        <f t="shared" si="26"/>
        <v/>
      </c>
      <c r="BD59" s="1" t="str">
        <f t="shared" si="26"/>
        <v/>
      </c>
      <c r="BE59" s="1" t="str">
        <f t="shared" si="26"/>
        <v/>
      </c>
      <c r="BF59" s="1" t="str">
        <f t="shared" si="26"/>
        <v/>
      </c>
      <c r="BG59" s="1" t="str">
        <f t="shared" si="26"/>
        <v/>
      </c>
    </row>
    <row r="60" spans="2:59" x14ac:dyDescent="0.25">
      <c r="B60" s="23" t="str">
        <f t="shared" si="13"/>
        <v/>
      </c>
      <c r="C60" s="29" t="str">
        <f>IF('תנאי סף'!$AF60&lt;&gt;1,"",'תנאי סף'!C60)</f>
        <v/>
      </c>
      <c r="D60" s="29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4"/>
      <c r="H60" s="25"/>
      <c r="I60" s="27" t="str">
        <f t="shared" si="25"/>
        <v/>
      </c>
      <c r="J60" s="348"/>
      <c r="K60" s="27" t="str">
        <f t="shared" si="23"/>
        <v/>
      </c>
      <c r="L60" s="25"/>
      <c r="M60" s="27" t="str">
        <f t="shared" si="7"/>
        <v/>
      </c>
      <c r="N60" s="27" t="str">
        <f t="shared" si="8"/>
        <v/>
      </c>
      <c r="O60" s="25"/>
      <c r="P60" s="27" t="str">
        <f t="shared" si="9"/>
        <v/>
      </c>
      <c r="Q60" s="27"/>
      <c r="R60" s="27"/>
      <c r="S60" s="27"/>
      <c r="T60" s="27"/>
      <c r="U60" s="27"/>
      <c r="V60" s="27" t="str">
        <f t="shared" si="14"/>
        <v/>
      </c>
      <c r="W60" s="27"/>
      <c r="X60" s="27"/>
      <c r="Y60" s="27"/>
      <c r="Z60" s="27"/>
      <c r="AA60" s="259" t="str">
        <f t="shared" si="15"/>
        <v/>
      </c>
      <c r="AB60" s="1">
        <f t="shared" si="16"/>
        <v>0</v>
      </c>
      <c r="AC60" s="1" t="str">
        <f t="shared" si="17"/>
        <v/>
      </c>
      <c r="AD60" s="1" t="str">
        <f t="shared" si="17"/>
        <v/>
      </c>
      <c r="AE60" s="1">
        <f t="shared" si="10"/>
        <v>0</v>
      </c>
      <c r="AG60" s="1">
        <f t="shared" si="24"/>
        <v>0</v>
      </c>
      <c r="AH60" s="1">
        <f t="shared" si="18"/>
        <v>1</v>
      </c>
      <c r="AI60" s="1">
        <f t="shared" si="19"/>
        <v>0</v>
      </c>
      <c r="AJ60" s="1">
        <f t="shared" si="20"/>
        <v>1</v>
      </c>
      <c r="AK60" s="1">
        <f t="shared" si="21"/>
        <v>1</v>
      </c>
      <c r="AL60" s="1">
        <f t="shared" si="22"/>
        <v>0</v>
      </c>
      <c r="BB60" s="1" t="str">
        <f t="shared" si="26"/>
        <v/>
      </c>
      <c r="BC60" s="1" t="str">
        <f t="shared" si="26"/>
        <v/>
      </c>
      <c r="BD60" s="1" t="str">
        <f t="shared" si="26"/>
        <v/>
      </c>
      <c r="BE60" s="1" t="str">
        <f t="shared" si="26"/>
        <v/>
      </c>
      <c r="BF60" s="1" t="str">
        <f t="shared" si="26"/>
        <v/>
      </c>
      <c r="BG60" s="1" t="str">
        <f t="shared" si="26"/>
        <v/>
      </c>
    </row>
    <row r="61" spans="2:59" x14ac:dyDescent="0.25">
      <c r="B61" s="23" t="str">
        <f t="shared" si="13"/>
        <v/>
      </c>
      <c r="C61" s="29" t="str">
        <f>IF('תנאי סף'!$AF61&lt;&gt;1,"",'תנאי סף'!C61)</f>
        <v/>
      </c>
      <c r="D61" s="29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4"/>
      <c r="H61" s="25"/>
      <c r="I61" s="27" t="str">
        <f t="shared" si="25"/>
        <v/>
      </c>
      <c r="J61" s="348"/>
      <c r="K61" s="27" t="str">
        <f t="shared" si="23"/>
        <v/>
      </c>
      <c r="L61" s="25"/>
      <c r="M61" s="27" t="str">
        <f t="shared" si="7"/>
        <v/>
      </c>
      <c r="N61" s="27" t="str">
        <f t="shared" si="8"/>
        <v/>
      </c>
      <c r="O61" s="25"/>
      <c r="P61" s="27" t="str">
        <f t="shared" si="9"/>
        <v/>
      </c>
      <c r="Q61" s="27"/>
      <c r="R61" s="27"/>
      <c r="S61" s="27"/>
      <c r="T61" s="27"/>
      <c r="U61" s="27"/>
      <c r="V61" s="27" t="str">
        <f t="shared" si="14"/>
        <v/>
      </c>
      <c r="W61" s="27"/>
      <c r="X61" s="27"/>
      <c r="Y61" s="27"/>
      <c r="Z61" s="27"/>
      <c r="AA61" s="259" t="str">
        <f t="shared" si="15"/>
        <v/>
      </c>
      <c r="AB61" s="1">
        <f t="shared" si="16"/>
        <v>0</v>
      </c>
      <c r="AC61" s="1" t="str">
        <f t="shared" si="17"/>
        <v/>
      </c>
      <c r="AD61" s="1" t="str">
        <f t="shared" si="17"/>
        <v/>
      </c>
      <c r="AE61" s="1">
        <f t="shared" si="10"/>
        <v>0</v>
      </c>
      <c r="AG61" s="1">
        <f t="shared" si="24"/>
        <v>0</v>
      </c>
      <c r="AH61" s="1">
        <f t="shared" si="18"/>
        <v>1</v>
      </c>
      <c r="AI61" s="1">
        <f t="shared" si="19"/>
        <v>0</v>
      </c>
      <c r="AJ61" s="1">
        <f t="shared" si="20"/>
        <v>1</v>
      </c>
      <c r="AK61" s="1">
        <f t="shared" si="21"/>
        <v>1</v>
      </c>
      <c r="AL61" s="1">
        <f t="shared" si="22"/>
        <v>0</v>
      </c>
      <c r="BB61" s="1" t="str">
        <f t="shared" si="26"/>
        <v/>
      </c>
      <c r="BC61" s="1" t="str">
        <f t="shared" si="26"/>
        <v/>
      </c>
      <c r="BD61" s="1" t="str">
        <f t="shared" si="26"/>
        <v/>
      </c>
      <c r="BE61" s="1" t="str">
        <f t="shared" si="26"/>
        <v/>
      </c>
      <c r="BF61" s="1" t="str">
        <f t="shared" si="26"/>
        <v/>
      </c>
      <c r="BG61" s="1" t="str">
        <f t="shared" si="26"/>
        <v/>
      </c>
    </row>
    <row r="62" spans="2:59" x14ac:dyDescent="0.25">
      <c r="B62" s="23" t="str">
        <f t="shared" si="13"/>
        <v/>
      </c>
      <c r="C62" s="29" t="str">
        <f>IF('תנאי סף'!$AF62&lt;&gt;1,"",'תנאי סף'!C62)</f>
        <v/>
      </c>
      <c r="D62" s="29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4"/>
      <c r="H62" s="25"/>
      <c r="I62" s="27" t="str">
        <f t="shared" si="25"/>
        <v/>
      </c>
      <c r="J62" s="348"/>
      <c r="K62" s="27" t="str">
        <f t="shared" si="23"/>
        <v/>
      </c>
      <c r="L62" s="25"/>
      <c r="M62" s="27" t="str">
        <f t="shared" si="7"/>
        <v/>
      </c>
      <c r="N62" s="27" t="str">
        <f t="shared" si="8"/>
        <v/>
      </c>
      <c r="O62" s="25"/>
      <c r="P62" s="27" t="str">
        <f t="shared" si="9"/>
        <v/>
      </c>
      <c r="Q62" s="27"/>
      <c r="R62" s="27"/>
      <c r="S62" s="27"/>
      <c r="T62" s="27"/>
      <c r="U62" s="27"/>
      <c r="V62" s="27" t="str">
        <f t="shared" si="14"/>
        <v/>
      </c>
      <c r="W62" s="27"/>
      <c r="X62" s="27"/>
      <c r="Y62" s="27"/>
      <c r="Z62" s="27"/>
      <c r="AA62" s="259" t="str">
        <f t="shared" si="15"/>
        <v/>
      </c>
      <c r="AB62" s="1">
        <f t="shared" si="16"/>
        <v>0</v>
      </c>
      <c r="AC62" s="1" t="str">
        <f t="shared" si="17"/>
        <v/>
      </c>
      <c r="AD62" s="1" t="str">
        <f t="shared" si="17"/>
        <v/>
      </c>
      <c r="AE62" s="1">
        <f t="shared" si="10"/>
        <v>0</v>
      </c>
      <c r="AG62" s="1">
        <f t="shared" si="24"/>
        <v>0</v>
      </c>
      <c r="AH62" s="1">
        <f t="shared" si="18"/>
        <v>1</v>
      </c>
      <c r="AI62" s="1">
        <f t="shared" si="19"/>
        <v>0</v>
      </c>
      <c r="AJ62" s="1">
        <f t="shared" si="20"/>
        <v>1</v>
      </c>
      <c r="AK62" s="1">
        <f t="shared" si="21"/>
        <v>1</v>
      </c>
      <c r="AL62" s="1">
        <f t="shared" si="22"/>
        <v>0</v>
      </c>
      <c r="BB62" s="1" t="str">
        <f t="shared" si="26"/>
        <v/>
      </c>
      <c r="BC62" s="1" t="str">
        <f t="shared" si="26"/>
        <v/>
      </c>
      <c r="BD62" s="1" t="str">
        <f t="shared" si="26"/>
        <v/>
      </c>
      <c r="BE62" s="1" t="str">
        <f t="shared" si="26"/>
        <v/>
      </c>
      <c r="BF62" s="1" t="str">
        <f t="shared" si="26"/>
        <v/>
      </c>
      <c r="BG62" s="1" t="str">
        <f t="shared" si="26"/>
        <v/>
      </c>
    </row>
    <row r="63" spans="2:59" x14ac:dyDescent="0.25">
      <c r="B63" s="23" t="str">
        <f t="shared" si="13"/>
        <v/>
      </c>
      <c r="C63" s="29" t="str">
        <f>IF('תנאי סף'!$AF63&lt;&gt;1,"",'תנאי סף'!C63)</f>
        <v/>
      </c>
      <c r="D63" s="29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4"/>
      <c r="H63" s="25"/>
      <c r="I63" s="27" t="str">
        <f t="shared" si="25"/>
        <v/>
      </c>
      <c r="J63" s="348"/>
      <c r="K63" s="27" t="str">
        <f t="shared" si="23"/>
        <v/>
      </c>
      <c r="L63" s="25"/>
      <c r="M63" s="27" t="str">
        <f t="shared" ref="M63:M94" si="27">IF($F63="","",IF($AB63&lt;&gt;1,$AC$1,IF(AND(K63+I63=0,L63=1),VLOOKUP(H63,$J$12:$K$15,2),0)))</f>
        <v/>
      </c>
      <c r="N63" s="27" t="str">
        <f t="shared" ref="N63:N94" si="28">IF($F63="","",IF($AB63&lt;&gt;1,$AC$1,IFERROR(M63*(K63+I63),$AC$1)))</f>
        <v/>
      </c>
      <c r="O63" s="25"/>
      <c r="P63" s="27" t="str">
        <f t="shared" ref="P63:P94" si="29">IF($F63="","",IF($AB63&lt;&gt;1,$AC$1,IFERROR(IF(O63=1,$K$16,0),$AC$1)))</f>
        <v/>
      </c>
      <c r="Q63" s="27"/>
      <c r="R63" s="27"/>
      <c r="S63" s="27"/>
      <c r="T63" s="27"/>
      <c r="U63" s="27"/>
      <c r="V63" s="27" t="str">
        <f t="shared" si="14"/>
        <v/>
      </c>
      <c r="W63" s="27"/>
      <c r="X63" s="27"/>
      <c r="Y63" s="27"/>
      <c r="Z63" s="27"/>
      <c r="AA63" s="259" t="str">
        <f t="shared" si="15"/>
        <v/>
      </c>
      <c r="AB63" s="1">
        <f t="shared" si="16"/>
        <v>0</v>
      </c>
      <c r="AC63" s="1" t="str">
        <f t="shared" si="17"/>
        <v/>
      </c>
      <c r="AD63" s="1" t="str">
        <f t="shared" si="17"/>
        <v/>
      </c>
      <c r="AE63" s="1">
        <f t="shared" ref="AE63:AE94" si="30">IF(H$30="",1,IF(H63="",0,IF(H$30=$AF$1,IF(ISNA(MATCH(H63,$AC$30:$AD$30,0)),0,1),IF(H$30=$AG$1,IF(IFERROR(H63*1,"bad")="bad",0,1),IF(H$30=$AH$1,IF(IFERROR(IF(H63=TRUNC(H63),1,"bad"),"bad")="bad",0,1),IF(H$30=$AI$1,IF(AND(IF(IFERROR(H63*1,"bad")="bad",0,1)=1,H63&gt;=0),1,0),IF(H$30=$AJ$1,IF(AND(IF(IFERROR(IF(H63=TRUNC(H63),1,"bad"),"bad")="bad",0,1)=1,H63&gt;=0),1,0),IF(H$30=$AK$1,IF(AND(IF(IFERROR(H63*1,"bad")="bad",0,1)=1,H63&gt;0),1,0),IF(H$30=$AL$1,IF(AND(IF(IFERROR(IF(H63=TRUNC(H63),1,"bad"),"bad")="bad",0,1)=1,H63&gt;0),1,0),IF(H$30=$AM$1,1,IF(H$30=$AN$1,IF(IFERROR(HLOOKUP(H63,$AF$4:$AO$4,1,0),"bad")="bad",0,1),0)))))))))))</f>
        <v>0</v>
      </c>
      <c r="AG63" s="1">
        <f t="shared" si="24"/>
        <v>0</v>
      </c>
      <c r="AH63" s="1">
        <f t="shared" si="18"/>
        <v>1</v>
      </c>
      <c r="AI63" s="1">
        <f t="shared" si="19"/>
        <v>0</v>
      </c>
      <c r="AJ63" s="1">
        <f t="shared" si="20"/>
        <v>1</v>
      </c>
      <c r="AK63" s="1">
        <f t="shared" si="21"/>
        <v>1</v>
      </c>
      <c r="AL63" s="1">
        <f t="shared" si="22"/>
        <v>0</v>
      </c>
      <c r="BB63" s="1" t="str">
        <f t="shared" si="26"/>
        <v/>
      </c>
      <c r="BC63" s="1" t="str">
        <f t="shared" si="26"/>
        <v/>
      </c>
      <c r="BD63" s="1" t="str">
        <f t="shared" si="26"/>
        <v/>
      </c>
      <c r="BE63" s="1" t="str">
        <f t="shared" si="26"/>
        <v/>
      </c>
      <c r="BF63" s="1" t="str">
        <f t="shared" si="26"/>
        <v/>
      </c>
      <c r="BG63" s="1" t="str">
        <f t="shared" si="26"/>
        <v/>
      </c>
    </row>
    <row r="64" spans="2:59" x14ac:dyDescent="0.25">
      <c r="B64" s="23" t="str">
        <f t="shared" si="13"/>
        <v/>
      </c>
      <c r="C64" s="29" t="str">
        <f>IF('תנאי סף'!$AF64&lt;&gt;1,"",'תנאי סף'!C64)</f>
        <v/>
      </c>
      <c r="D64" s="29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4"/>
      <c r="H64" s="25"/>
      <c r="I64" s="27" t="str">
        <f t="shared" si="25"/>
        <v/>
      </c>
      <c r="J64" s="348"/>
      <c r="K64" s="27" t="str">
        <f t="shared" si="23"/>
        <v/>
      </c>
      <c r="L64" s="25"/>
      <c r="M64" s="27" t="str">
        <f t="shared" si="27"/>
        <v/>
      </c>
      <c r="N64" s="27" t="str">
        <f t="shared" si="28"/>
        <v/>
      </c>
      <c r="O64" s="25"/>
      <c r="P64" s="27" t="str">
        <f t="shared" si="29"/>
        <v/>
      </c>
      <c r="Q64" s="27"/>
      <c r="R64" s="27"/>
      <c r="S64" s="27"/>
      <c r="T64" s="27"/>
      <c r="U64" s="27"/>
      <c r="V64" s="27" t="str">
        <f t="shared" si="14"/>
        <v/>
      </c>
      <c r="W64" s="27"/>
      <c r="X64" s="27"/>
      <c r="Y64" s="27"/>
      <c r="Z64" s="27"/>
      <c r="AA64" s="259" t="str">
        <f t="shared" si="15"/>
        <v/>
      </c>
      <c r="AB64" s="1">
        <f t="shared" si="16"/>
        <v>0</v>
      </c>
      <c r="AC64" s="1" t="str">
        <f t="shared" ref="AC64:AD91" si="31">IF($F64="","",AC$30)</f>
        <v/>
      </c>
      <c r="AD64" s="1" t="str">
        <f t="shared" si="31"/>
        <v/>
      </c>
      <c r="AE64" s="1">
        <f t="shared" si="30"/>
        <v>0</v>
      </c>
      <c r="AG64" s="1">
        <f t="shared" ref="AG64:AG95" si="32">IF(J$30="",1,IF(J64="",0,IF(J$30=$AF$1,IF(ISNA(MATCH(J64,$AC$30:$AD$30,0)),0,1),IF(J$30=$AG$1,IF(IFERROR(J64*1,"bad")="bad",0,1),IF(J$30=$AH$1,IF(IFERROR(IF(J64=TRUNC(J64),1,"bad"),"bad")="bad",0,1),IF(J$30=$AI$1,IF(AND(IF(IFERROR(J64*1,"bad")="bad",0,1)=1,J64&gt;=0),1,0),IF(J$30=$AJ$1,IF(AND(IF(IFERROR(IF(J64=TRUNC(J64),1,"bad"),"bad")="bad",0,1)=1,J64&gt;=0),1,0),IF(J$30=$AK$1,IF(AND(IF(IFERROR(J64*1,"bad")="bad",0,1)=1,J64&gt;0),1,0),IF(J$30=$AL$1,IF(AND(IF(IFERROR(IF(J64=TRUNC(J64),1,"bad"),"bad")="bad",0,1)=1,J64&gt;0),1,0),IF(J$30=$AM$1,1,IF(J$30=$AN$1,IF(IFERROR(HLOOKUP(J64,$AF$4:$AO$4,1,0),"bad")="bad",0,1),0)))))))))))</f>
        <v>0</v>
      </c>
      <c r="AH64" s="1">
        <f t="shared" ref="AH64:AH95" si="33">IF(K$30="",1,IF(K64="",0,IF(K$30=$AF$1,IF(ISNA(MATCH(K64,$AC$30:$AD$30,0)),0,1),IF(K$30=$AG$1,IF(IFERROR(K64*1,"bad")="bad",0,1),IF(K$30=$AH$1,IF(IFERROR(IF(K64=TRUNC(K64),1,"bad"),"bad")="bad",0,1),IF(K$30=$AI$1,IF(AND(IF(IFERROR(K64*1,"bad")="bad",0,1)=1,K64&gt;=0),1,0),IF(K$30=$AJ$1,IF(AND(IF(IFERROR(IF(K64=TRUNC(K64),1,"bad"),"bad")="bad",0,1)=1,K64&gt;=0),1,0),IF(K$30=$AK$1,IF(AND(IF(IFERROR(K64*1,"bad")="bad",0,1)=1,K64&gt;0),1,0),IF(K$30=$AL$1,IF(AND(IF(IFERROR(IF(K64=TRUNC(K64),1,"bad"),"bad")="bad",0,1)=1,K64&gt;0),1,0),IF(K$30=$AM$1,1,IF(K$30=$AN$1,IF(IFERROR(HLOOKUP(K64,$AF$4:$AO$4,1,0),"bad")="bad",0,1),0)))))))))))</f>
        <v>1</v>
      </c>
      <c r="AI64" s="1">
        <f t="shared" ref="AI64:AI95" si="34">IF(L$30="",1,IF(L64="",0,IF(L$30=$AF$1,IF(ISNA(MATCH(L64,$AC$30:$AD$30,0)),0,1),IF(L$30=$AG$1,IF(IFERROR(L64*1,"bad")="bad",0,1),IF(L$30=$AH$1,IF(IFERROR(IF(L64=TRUNC(L64),1,"bad"),"bad")="bad",0,1),IF(L$30=$AI$1,IF(AND(IF(IFERROR(L64*1,"bad")="bad",0,1)=1,L64&gt;=0),1,0),IF(L$30=$AJ$1,IF(AND(IF(IFERROR(IF(L64=TRUNC(L64),1,"bad"),"bad")="bad",0,1)=1,L64&gt;=0),1,0),IF(L$30=$AK$1,IF(AND(IF(IFERROR(L64*1,"bad")="bad",0,1)=1,L64&gt;0),1,0),IF(L$30=$AL$1,IF(AND(IF(IFERROR(IF(L64=TRUNC(L64),1,"bad"),"bad")="bad",0,1)=1,L64&gt;0),1,0),IF(L$30=$AM$1,1,IF(L$30=$AN$1,IF(IFERROR(HLOOKUP(L64,$AF$4:$AO$4,1,0),"bad")="bad",0,1),0)))))))))))</f>
        <v>0</v>
      </c>
      <c r="AJ64" s="1">
        <f t="shared" ref="AJ64:AJ95" si="35">IF(M$30="",1,IF(M64="",0,IF(M$30=$AF$1,IF(ISNA(MATCH(M64,$AC$30:$AD$30,0)),0,1),IF(M$30=$AG$1,IF(IFERROR(M64*1,"bad")="bad",0,1),IF(M$30=$AH$1,IF(IFERROR(IF(M64=TRUNC(M64),1,"bad"),"bad")="bad",0,1),IF(M$30=$AI$1,IF(AND(IF(IFERROR(M64*1,"bad")="bad",0,1)=1,M64&gt;=0),1,0),IF(M$30=$AJ$1,IF(AND(IF(IFERROR(IF(M64=TRUNC(M64),1,"bad"),"bad")="bad",0,1)=1,M64&gt;=0),1,0),IF(M$30=$AK$1,IF(AND(IF(IFERROR(M64*1,"bad")="bad",0,1)=1,M64&gt;0),1,0),IF(M$30=$AL$1,IF(AND(IF(IFERROR(IF(M64=TRUNC(M64),1,"bad"),"bad")="bad",0,1)=1,M64&gt;0),1,0),IF(M$30=$AM$1,1,IF(M$30=$AN$1,IF(IFERROR(HLOOKUP(M64,$AF$4:$AO$4,1,0),"bad")="bad",0,1),0)))))))))))</f>
        <v>1</v>
      </c>
      <c r="AK64" s="1">
        <f t="shared" ref="AK64:AK95" si="36">IF(N$30="",1,IF(N64="",0,IF(N$30=$AF$1,IF(ISNA(MATCH(N64,$AC$30:$AD$30,0)),0,1),IF(N$30=$AG$1,IF(IFERROR(N64*1,"bad")="bad",0,1),IF(N$30=$AH$1,IF(IFERROR(IF(N64=TRUNC(N64),1,"bad"),"bad")="bad",0,1),IF(N$30=$AI$1,IF(AND(IF(IFERROR(N64*1,"bad")="bad",0,1)=1,N64&gt;=0),1,0),IF(N$30=$AJ$1,IF(AND(IF(IFERROR(IF(N64=TRUNC(N64),1,"bad"),"bad")="bad",0,1)=1,N64&gt;=0),1,0),IF(N$30=$AK$1,IF(AND(IF(IFERROR(N64*1,"bad")="bad",0,1)=1,N64&gt;0),1,0),IF(N$30=$AL$1,IF(AND(IF(IFERROR(IF(N64=TRUNC(N64),1,"bad"),"bad")="bad",0,1)=1,N64&gt;0),1,0),IF(N$30=$AM$1,1,IF(N$30=$AN$1,IF(IFERROR(HLOOKUP(N64,$AF$4:$AO$4,1,0),"bad")="bad",0,1),0)))))))))))</f>
        <v>1</v>
      </c>
      <c r="AL64" s="1">
        <f t="shared" ref="AL64:AL95" si="37">IF(O$30="",1,IF(O64="",0,IF(O$30=$AF$1,IF(ISNA(MATCH(O64,$AC$30:$AD$30,0)),0,1),IF(O$30=$AG$1,IF(IFERROR(O64*1,"bad")="bad",0,1),IF(O$30=$AH$1,IF(IFERROR(IF(O64=TRUNC(O64),1,"bad"),"bad")="bad",0,1),IF(O$30=$AI$1,IF(AND(IF(IFERROR(O64*1,"bad")="bad",0,1)=1,O64&gt;=0),1,0),IF(O$30=$AJ$1,IF(AND(IF(IFERROR(IF(O64=TRUNC(O64),1,"bad"),"bad")="bad",0,1)=1,O64&gt;=0),1,0),IF(O$30=$AK$1,IF(AND(IF(IFERROR(O64*1,"bad")="bad",0,1)=1,O64&gt;0),1,0),IF(O$30=$AL$1,IF(AND(IF(IFERROR(IF(O64=TRUNC(O64),1,"bad"),"bad")="bad",0,1)=1,O64&gt;0),1,0),IF(O$30=$AM$1,1,IF(O$30=$AN$1,IF(IFERROR(HLOOKUP(O64,$AF$4:$AO$4,1,0),"bad")="bad",0,1),0)))))))))))</f>
        <v>0</v>
      </c>
      <c r="BB64" s="1" t="str">
        <f t="shared" si="26"/>
        <v/>
      </c>
      <c r="BC64" s="1" t="str">
        <f t="shared" si="26"/>
        <v/>
      </c>
      <c r="BD64" s="1" t="str">
        <f t="shared" si="26"/>
        <v/>
      </c>
      <c r="BE64" s="1" t="str">
        <f t="shared" si="26"/>
        <v/>
      </c>
      <c r="BF64" s="1" t="str">
        <f t="shared" si="26"/>
        <v/>
      </c>
      <c r="BG64" s="1" t="str">
        <f t="shared" si="26"/>
        <v/>
      </c>
    </row>
    <row r="65" spans="2:59" x14ac:dyDescent="0.25">
      <c r="B65" s="23" t="str">
        <f t="shared" si="13"/>
        <v/>
      </c>
      <c r="C65" s="29" t="str">
        <f>IF('תנאי סף'!$AF65&lt;&gt;1,"",'תנאי סף'!C65)</f>
        <v/>
      </c>
      <c r="D65" s="29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4"/>
      <c r="H65" s="25"/>
      <c r="I65" s="27" t="str">
        <f t="shared" si="25"/>
        <v/>
      </c>
      <c r="J65" s="348"/>
      <c r="K65" s="27" t="str">
        <f t="shared" si="23"/>
        <v/>
      </c>
      <c r="L65" s="25"/>
      <c r="M65" s="27" t="str">
        <f t="shared" si="27"/>
        <v/>
      </c>
      <c r="N65" s="27" t="str">
        <f t="shared" si="28"/>
        <v/>
      </c>
      <c r="O65" s="25"/>
      <c r="P65" s="27" t="str">
        <f t="shared" si="29"/>
        <v/>
      </c>
      <c r="Q65" s="27"/>
      <c r="R65" s="27"/>
      <c r="S65" s="27"/>
      <c r="T65" s="27"/>
      <c r="U65" s="27"/>
      <c r="V65" s="27" t="str">
        <f t="shared" si="14"/>
        <v/>
      </c>
      <c r="W65" s="27"/>
      <c r="X65" s="27"/>
      <c r="Y65" s="27"/>
      <c r="Z65" s="27"/>
      <c r="AA65" s="259" t="str">
        <f t="shared" si="15"/>
        <v/>
      </c>
      <c r="AB65" s="1">
        <f t="shared" si="16"/>
        <v>0</v>
      </c>
      <c r="AC65" s="1" t="str">
        <f t="shared" si="31"/>
        <v/>
      </c>
      <c r="AD65" s="1" t="str">
        <f t="shared" si="31"/>
        <v/>
      </c>
      <c r="AE65" s="1">
        <f t="shared" si="30"/>
        <v>0</v>
      </c>
      <c r="AG65" s="1">
        <f t="shared" si="32"/>
        <v>0</v>
      </c>
      <c r="AH65" s="1">
        <f t="shared" si="33"/>
        <v>1</v>
      </c>
      <c r="AI65" s="1">
        <f t="shared" si="34"/>
        <v>0</v>
      </c>
      <c r="AJ65" s="1">
        <f t="shared" si="35"/>
        <v>1</v>
      </c>
      <c r="AK65" s="1">
        <f t="shared" si="36"/>
        <v>1</v>
      </c>
      <c r="AL65" s="1">
        <f t="shared" si="37"/>
        <v>0</v>
      </c>
      <c r="BB65" s="1" t="str">
        <f t="shared" si="26"/>
        <v/>
      </c>
      <c r="BC65" s="1" t="str">
        <f t="shared" si="26"/>
        <v/>
      </c>
      <c r="BD65" s="1" t="str">
        <f t="shared" si="26"/>
        <v/>
      </c>
      <c r="BE65" s="1" t="str">
        <f t="shared" si="26"/>
        <v/>
      </c>
      <c r="BF65" s="1" t="str">
        <f t="shared" si="26"/>
        <v/>
      </c>
      <c r="BG65" s="1" t="str">
        <f t="shared" si="26"/>
        <v/>
      </c>
    </row>
    <row r="66" spans="2:59" x14ac:dyDescent="0.25">
      <c r="B66" s="23" t="str">
        <f t="shared" si="13"/>
        <v/>
      </c>
      <c r="C66" s="29" t="str">
        <f>IF('תנאי סף'!$AF66&lt;&gt;1,"",'תנאי סף'!C66)</f>
        <v/>
      </c>
      <c r="D66" s="29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4"/>
      <c r="H66" s="25"/>
      <c r="I66" s="27" t="str">
        <f t="shared" si="25"/>
        <v/>
      </c>
      <c r="J66" s="348"/>
      <c r="K66" s="27" t="str">
        <f t="shared" si="23"/>
        <v/>
      </c>
      <c r="L66" s="25"/>
      <c r="M66" s="27" t="str">
        <f t="shared" si="27"/>
        <v/>
      </c>
      <c r="N66" s="27" t="str">
        <f t="shared" si="28"/>
        <v/>
      </c>
      <c r="O66" s="25"/>
      <c r="P66" s="27" t="str">
        <f t="shared" si="29"/>
        <v/>
      </c>
      <c r="Q66" s="27"/>
      <c r="R66" s="27"/>
      <c r="S66" s="27"/>
      <c r="T66" s="27"/>
      <c r="U66" s="27"/>
      <c r="V66" s="27" t="str">
        <f t="shared" si="14"/>
        <v/>
      </c>
      <c r="W66" s="27"/>
      <c r="X66" s="27"/>
      <c r="Y66" s="27"/>
      <c r="Z66" s="27"/>
      <c r="AA66" s="259" t="str">
        <f t="shared" si="15"/>
        <v/>
      </c>
      <c r="AB66" s="1">
        <f t="shared" si="16"/>
        <v>0</v>
      </c>
      <c r="AC66" s="1" t="str">
        <f t="shared" si="31"/>
        <v/>
      </c>
      <c r="AD66" s="1" t="str">
        <f t="shared" si="31"/>
        <v/>
      </c>
      <c r="AE66" s="1">
        <f t="shared" si="30"/>
        <v>0</v>
      </c>
      <c r="AG66" s="1">
        <f t="shared" si="32"/>
        <v>0</v>
      </c>
      <c r="AH66" s="1">
        <f t="shared" si="33"/>
        <v>1</v>
      </c>
      <c r="AI66" s="1">
        <f t="shared" si="34"/>
        <v>0</v>
      </c>
      <c r="AJ66" s="1">
        <f t="shared" si="35"/>
        <v>1</v>
      </c>
      <c r="AK66" s="1">
        <f t="shared" si="36"/>
        <v>1</v>
      </c>
      <c r="AL66" s="1">
        <f t="shared" si="37"/>
        <v>0</v>
      </c>
      <c r="BB66" s="1" t="str">
        <f t="shared" si="26"/>
        <v/>
      </c>
      <c r="BC66" s="1" t="str">
        <f t="shared" si="26"/>
        <v/>
      </c>
      <c r="BD66" s="1" t="str">
        <f t="shared" si="26"/>
        <v/>
      </c>
      <c r="BE66" s="1" t="str">
        <f t="shared" si="26"/>
        <v/>
      </c>
      <c r="BF66" s="1" t="str">
        <f t="shared" si="26"/>
        <v/>
      </c>
      <c r="BG66" s="1" t="str">
        <f t="shared" si="26"/>
        <v/>
      </c>
    </row>
    <row r="67" spans="2:59" x14ac:dyDescent="0.25">
      <c r="B67" s="23" t="str">
        <f t="shared" si="13"/>
        <v/>
      </c>
      <c r="C67" s="29" t="str">
        <f>IF('תנאי סף'!$AF67&lt;&gt;1,"",'תנאי סף'!C67)</f>
        <v/>
      </c>
      <c r="D67" s="29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4"/>
      <c r="H67" s="25"/>
      <c r="I67" s="27" t="str">
        <f t="shared" si="25"/>
        <v/>
      </c>
      <c r="J67" s="348"/>
      <c r="K67" s="27" t="str">
        <f t="shared" si="23"/>
        <v/>
      </c>
      <c r="L67" s="25"/>
      <c r="M67" s="27" t="str">
        <f t="shared" si="27"/>
        <v/>
      </c>
      <c r="N67" s="27" t="str">
        <f t="shared" si="28"/>
        <v/>
      </c>
      <c r="O67" s="25"/>
      <c r="P67" s="27" t="str">
        <f t="shared" si="29"/>
        <v/>
      </c>
      <c r="Q67" s="27"/>
      <c r="R67" s="27"/>
      <c r="S67" s="27"/>
      <c r="T67" s="27"/>
      <c r="U67" s="27"/>
      <c r="V67" s="27" t="str">
        <f t="shared" si="14"/>
        <v/>
      </c>
      <c r="W67" s="27"/>
      <c r="X67" s="27"/>
      <c r="Y67" s="27"/>
      <c r="Z67" s="27"/>
      <c r="AA67" s="259" t="str">
        <f t="shared" si="15"/>
        <v/>
      </c>
      <c r="AB67" s="1">
        <f t="shared" si="16"/>
        <v>0</v>
      </c>
      <c r="AC67" s="1" t="str">
        <f t="shared" si="31"/>
        <v/>
      </c>
      <c r="AD67" s="1" t="str">
        <f t="shared" si="31"/>
        <v/>
      </c>
      <c r="AE67" s="1">
        <f t="shared" si="30"/>
        <v>0</v>
      </c>
      <c r="AG67" s="1">
        <f t="shared" si="32"/>
        <v>0</v>
      </c>
      <c r="AH67" s="1">
        <f t="shared" si="33"/>
        <v>1</v>
      </c>
      <c r="AI67" s="1">
        <f t="shared" si="34"/>
        <v>0</v>
      </c>
      <c r="AJ67" s="1">
        <f t="shared" si="35"/>
        <v>1</v>
      </c>
      <c r="AK67" s="1">
        <f t="shared" si="36"/>
        <v>1</v>
      </c>
      <c r="AL67" s="1">
        <f t="shared" si="37"/>
        <v>0</v>
      </c>
      <c r="BB67" s="1" t="str">
        <f t="shared" si="26"/>
        <v/>
      </c>
      <c r="BC67" s="1" t="str">
        <f t="shared" si="26"/>
        <v/>
      </c>
      <c r="BD67" s="1" t="str">
        <f t="shared" si="26"/>
        <v/>
      </c>
      <c r="BE67" s="1" t="str">
        <f t="shared" si="26"/>
        <v/>
      </c>
      <c r="BF67" s="1" t="str">
        <f t="shared" si="26"/>
        <v/>
      </c>
      <c r="BG67" s="1" t="str">
        <f t="shared" si="26"/>
        <v/>
      </c>
    </row>
    <row r="68" spans="2:59" x14ac:dyDescent="0.25">
      <c r="B68" s="23" t="str">
        <f t="shared" si="13"/>
        <v/>
      </c>
      <c r="C68" s="29" t="str">
        <f>IF('תנאי סף'!$AF68&lt;&gt;1,"",'תנאי סף'!C68)</f>
        <v/>
      </c>
      <c r="D68" s="29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4"/>
      <c r="H68" s="25"/>
      <c r="I68" s="27" t="str">
        <f t="shared" si="25"/>
        <v/>
      </c>
      <c r="J68" s="348"/>
      <c r="K68" s="27" t="str">
        <f t="shared" si="23"/>
        <v/>
      </c>
      <c r="L68" s="25"/>
      <c r="M68" s="27" t="str">
        <f t="shared" si="27"/>
        <v/>
      </c>
      <c r="N68" s="27" t="str">
        <f t="shared" si="28"/>
        <v/>
      </c>
      <c r="O68" s="25"/>
      <c r="P68" s="27" t="str">
        <f t="shared" si="29"/>
        <v/>
      </c>
      <c r="Q68" s="27"/>
      <c r="R68" s="27"/>
      <c r="S68" s="27"/>
      <c r="T68" s="27"/>
      <c r="U68" s="27"/>
      <c r="V68" s="27" t="str">
        <f t="shared" si="14"/>
        <v/>
      </c>
      <c r="W68" s="27"/>
      <c r="X68" s="27"/>
      <c r="Y68" s="27"/>
      <c r="Z68" s="27"/>
      <c r="AA68" s="259" t="str">
        <f t="shared" si="15"/>
        <v/>
      </c>
      <c r="AB68" s="1">
        <f t="shared" si="16"/>
        <v>0</v>
      </c>
      <c r="AC68" s="1" t="str">
        <f t="shared" si="31"/>
        <v/>
      </c>
      <c r="AD68" s="1" t="str">
        <f t="shared" si="31"/>
        <v/>
      </c>
      <c r="AE68" s="1">
        <f t="shared" si="30"/>
        <v>0</v>
      </c>
      <c r="AG68" s="1">
        <f t="shared" si="32"/>
        <v>0</v>
      </c>
      <c r="AH68" s="1">
        <f t="shared" si="33"/>
        <v>1</v>
      </c>
      <c r="AI68" s="1">
        <f t="shared" si="34"/>
        <v>0</v>
      </c>
      <c r="AJ68" s="1">
        <f t="shared" si="35"/>
        <v>1</v>
      </c>
      <c r="AK68" s="1">
        <f t="shared" si="36"/>
        <v>1</v>
      </c>
      <c r="AL68" s="1">
        <f t="shared" si="37"/>
        <v>0</v>
      </c>
      <c r="BB68" s="1" t="str">
        <f t="shared" si="26"/>
        <v/>
      </c>
      <c r="BC68" s="1" t="str">
        <f t="shared" si="26"/>
        <v/>
      </c>
      <c r="BD68" s="1" t="str">
        <f t="shared" si="26"/>
        <v/>
      </c>
      <c r="BE68" s="1" t="str">
        <f t="shared" si="26"/>
        <v/>
      </c>
      <c r="BF68" s="1" t="str">
        <f t="shared" si="26"/>
        <v/>
      </c>
      <c r="BG68" s="1" t="str">
        <f t="shared" si="26"/>
        <v/>
      </c>
    </row>
    <row r="69" spans="2:59" x14ac:dyDescent="0.25">
      <c r="B69" s="23" t="str">
        <f t="shared" si="13"/>
        <v/>
      </c>
      <c r="C69" s="29" t="str">
        <f>IF('תנאי סף'!$AF69&lt;&gt;1,"",'תנאי סף'!C69)</f>
        <v/>
      </c>
      <c r="D69" s="29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4"/>
      <c r="H69" s="25"/>
      <c r="I69" s="27" t="str">
        <f t="shared" si="25"/>
        <v/>
      </c>
      <c r="J69" s="348"/>
      <c r="K69" s="27" t="str">
        <f t="shared" si="23"/>
        <v/>
      </c>
      <c r="L69" s="25"/>
      <c r="M69" s="27" t="str">
        <f t="shared" si="27"/>
        <v/>
      </c>
      <c r="N69" s="27" t="str">
        <f t="shared" si="28"/>
        <v/>
      </c>
      <c r="O69" s="25"/>
      <c r="P69" s="27" t="str">
        <f t="shared" si="29"/>
        <v/>
      </c>
      <c r="Q69" s="27"/>
      <c r="R69" s="27"/>
      <c r="S69" s="27"/>
      <c r="T69" s="27"/>
      <c r="U69" s="27"/>
      <c r="V69" s="27" t="str">
        <f t="shared" si="14"/>
        <v/>
      </c>
      <c r="W69" s="27"/>
      <c r="X69" s="27"/>
      <c r="Y69" s="27"/>
      <c r="Z69" s="27"/>
      <c r="AA69" s="259" t="str">
        <f t="shared" si="15"/>
        <v/>
      </c>
      <c r="AB69" s="1">
        <f t="shared" si="16"/>
        <v>0</v>
      </c>
      <c r="AC69" s="1" t="str">
        <f t="shared" si="31"/>
        <v/>
      </c>
      <c r="AD69" s="1" t="str">
        <f t="shared" si="31"/>
        <v/>
      </c>
      <c r="AE69" s="1">
        <f t="shared" si="30"/>
        <v>0</v>
      </c>
      <c r="AG69" s="1">
        <f t="shared" si="32"/>
        <v>0</v>
      </c>
      <c r="AH69" s="1">
        <f t="shared" si="33"/>
        <v>1</v>
      </c>
      <c r="AI69" s="1">
        <f t="shared" si="34"/>
        <v>0</v>
      </c>
      <c r="AJ69" s="1">
        <f t="shared" si="35"/>
        <v>1</v>
      </c>
      <c r="AK69" s="1">
        <f t="shared" si="36"/>
        <v>1</v>
      </c>
      <c r="AL69" s="1">
        <f t="shared" si="37"/>
        <v>0</v>
      </c>
      <c r="BB69" s="1" t="str">
        <f t="shared" si="26"/>
        <v/>
      </c>
      <c r="BC69" s="1" t="str">
        <f t="shared" si="26"/>
        <v/>
      </c>
      <c r="BD69" s="1" t="str">
        <f t="shared" si="26"/>
        <v/>
      </c>
      <c r="BE69" s="1" t="str">
        <f t="shared" si="26"/>
        <v/>
      </c>
      <c r="BF69" s="1" t="str">
        <f t="shared" si="26"/>
        <v/>
      </c>
      <c r="BG69" s="1" t="str">
        <f t="shared" si="26"/>
        <v/>
      </c>
    </row>
    <row r="70" spans="2:59" x14ac:dyDescent="0.25">
      <c r="B70" s="23" t="str">
        <f t="shared" si="13"/>
        <v/>
      </c>
      <c r="C70" s="29" t="str">
        <f>IF('תנאי סף'!$AF70&lt;&gt;1,"",'תנאי סף'!C70)</f>
        <v/>
      </c>
      <c r="D70" s="29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4"/>
      <c r="H70" s="25"/>
      <c r="I70" s="27" t="str">
        <f t="shared" si="25"/>
        <v/>
      </c>
      <c r="J70" s="348"/>
      <c r="K70" s="27" t="str">
        <f t="shared" si="23"/>
        <v/>
      </c>
      <c r="L70" s="25"/>
      <c r="M70" s="27" t="str">
        <f t="shared" si="27"/>
        <v/>
      </c>
      <c r="N70" s="27" t="str">
        <f t="shared" si="28"/>
        <v/>
      </c>
      <c r="O70" s="25"/>
      <c r="P70" s="27" t="str">
        <f t="shared" si="29"/>
        <v/>
      </c>
      <c r="Q70" s="27"/>
      <c r="R70" s="27"/>
      <c r="S70" s="27"/>
      <c r="T70" s="27"/>
      <c r="U70" s="27"/>
      <c r="V70" s="27" t="str">
        <f t="shared" si="14"/>
        <v/>
      </c>
      <c r="W70" s="27"/>
      <c r="X70" s="27"/>
      <c r="Y70" s="27"/>
      <c r="Z70" s="27"/>
      <c r="AA70" s="259" t="str">
        <f t="shared" si="15"/>
        <v/>
      </c>
      <c r="AB70" s="1">
        <f t="shared" si="16"/>
        <v>0</v>
      </c>
      <c r="AC70" s="1" t="str">
        <f t="shared" si="31"/>
        <v/>
      </c>
      <c r="AD70" s="1" t="str">
        <f t="shared" si="31"/>
        <v/>
      </c>
      <c r="AE70" s="1">
        <f t="shared" si="30"/>
        <v>0</v>
      </c>
      <c r="AG70" s="1">
        <f t="shared" si="32"/>
        <v>0</v>
      </c>
      <c r="AH70" s="1">
        <f t="shared" si="33"/>
        <v>1</v>
      </c>
      <c r="AI70" s="1">
        <f t="shared" si="34"/>
        <v>0</v>
      </c>
      <c r="AJ70" s="1">
        <f t="shared" si="35"/>
        <v>1</v>
      </c>
      <c r="AK70" s="1">
        <f t="shared" si="36"/>
        <v>1</v>
      </c>
      <c r="AL70" s="1">
        <f t="shared" si="37"/>
        <v>0</v>
      </c>
      <c r="BB70" s="1" t="str">
        <f t="shared" si="26"/>
        <v/>
      </c>
      <c r="BC70" s="1" t="str">
        <f t="shared" si="26"/>
        <v/>
      </c>
      <c r="BD70" s="1" t="str">
        <f t="shared" si="26"/>
        <v/>
      </c>
      <c r="BE70" s="1" t="str">
        <f t="shared" si="26"/>
        <v/>
      </c>
      <c r="BF70" s="1" t="str">
        <f t="shared" si="26"/>
        <v/>
      </c>
      <c r="BG70" s="1" t="str">
        <f t="shared" si="26"/>
        <v/>
      </c>
    </row>
    <row r="71" spans="2:59" x14ac:dyDescent="0.25">
      <c r="B71" s="23" t="str">
        <f t="shared" si="13"/>
        <v/>
      </c>
      <c r="C71" s="29" t="str">
        <f>IF('תנאי סף'!$AF71&lt;&gt;1,"",'תנאי סף'!C71)</f>
        <v/>
      </c>
      <c r="D71" s="29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4"/>
      <c r="H71" s="25"/>
      <c r="I71" s="27" t="str">
        <f t="shared" si="25"/>
        <v/>
      </c>
      <c r="J71" s="348"/>
      <c r="K71" s="27" t="str">
        <f t="shared" si="23"/>
        <v/>
      </c>
      <c r="L71" s="25"/>
      <c r="M71" s="27" t="str">
        <f t="shared" si="27"/>
        <v/>
      </c>
      <c r="N71" s="27" t="str">
        <f t="shared" si="28"/>
        <v/>
      </c>
      <c r="O71" s="25"/>
      <c r="P71" s="27" t="str">
        <f t="shared" si="29"/>
        <v/>
      </c>
      <c r="Q71" s="27"/>
      <c r="R71" s="27"/>
      <c r="S71" s="27"/>
      <c r="T71" s="27"/>
      <c r="U71" s="27"/>
      <c r="V71" s="27" t="str">
        <f t="shared" si="14"/>
        <v/>
      </c>
      <c r="W71" s="27"/>
      <c r="X71" s="27"/>
      <c r="Y71" s="27"/>
      <c r="Z71" s="27"/>
      <c r="AA71" s="259" t="str">
        <f t="shared" si="15"/>
        <v/>
      </c>
      <c r="AB71" s="1">
        <f t="shared" si="16"/>
        <v>0</v>
      </c>
      <c r="AC71" s="1" t="str">
        <f t="shared" si="31"/>
        <v/>
      </c>
      <c r="AD71" s="1" t="str">
        <f t="shared" si="31"/>
        <v/>
      </c>
      <c r="AE71" s="1">
        <f t="shared" si="30"/>
        <v>0</v>
      </c>
      <c r="AG71" s="1">
        <f t="shared" si="32"/>
        <v>0</v>
      </c>
      <c r="AH71" s="1">
        <f t="shared" si="33"/>
        <v>1</v>
      </c>
      <c r="AI71" s="1">
        <f t="shared" si="34"/>
        <v>0</v>
      </c>
      <c r="AJ71" s="1">
        <f t="shared" si="35"/>
        <v>1</v>
      </c>
      <c r="AK71" s="1">
        <f t="shared" si="36"/>
        <v>1</v>
      </c>
      <c r="AL71" s="1">
        <f t="shared" si="37"/>
        <v>0</v>
      </c>
      <c r="BB71" s="1" t="str">
        <f t="shared" ref="BB71:BG90" si="38">IF($F71="","",BB$30)</f>
        <v/>
      </c>
      <c r="BC71" s="1" t="str">
        <f t="shared" si="38"/>
        <v/>
      </c>
      <c r="BD71" s="1" t="str">
        <f t="shared" si="38"/>
        <v/>
      </c>
      <c r="BE71" s="1" t="str">
        <f t="shared" si="38"/>
        <v/>
      </c>
      <c r="BF71" s="1" t="str">
        <f t="shared" si="38"/>
        <v/>
      </c>
      <c r="BG71" s="1" t="str">
        <f t="shared" si="38"/>
        <v/>
      </c>
    </row>
    <row r="72" spans="2:59" x14ac:dyDescent="0.25">
      <c r="B72" s="23" t="str">
        <f t="shared" si="13"/>
        <v/>
      </c>
      <c r="C72" s="29" t="str">
        <f>IF('תנאי סף'!$AF72&lt;&gt;1,"",'תנאי סף'!C72)</f>
        <v/>
      </c>
      <c r="D72" s="29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4"/>
      <c r="H72" s="25"/>
      <c r="I72" s="27" t="str">
        <f t="shared" si="25"/>
        <v/>
      </c>
      <c r="J72" s="348"/>
      <c r="K72" s="27" t="str">
        <f t="shared" si="23"/>
        <v/>
      </c>
      <c r="L72" s="25"/>
      <c r="M72" s="27" t="str">
        <f t="shared" si="27"/>
        <v/>
      </c>
      <c r="N72" s="27" t="str">
        <f t="shared" si="28"/>
        <v/>
      </c>
      <c r="O72" s="25"/>
      <c r="P72" s="27" t="str">
        <f t="shared" si="29"/>
        <v/>
      </c>
      <c r="Q72" s="27"/>
      <c r="R72" s="27"/>
      <c r="S72" s="27"/>
      <c r="T72" s="27"/>
      <c r="U72" s="27"/>
      <c r="V72" s="27" t="str">
        <f t="shared" si="14"/>
        <v/>
      </c>
      <c r="W72" s="27"/>
      <c r="X72" s="27"/>
      <c r="Y72" s="27"/>
      <c r="Z72" s="27"/>
      <c r="AA72" s="259" t="str">
        <f t="shared" si="15"/>
        <v/>
      </c>
      <c r="AB72" s="1">
        <f t="shared" si="16"/>
        <v>0</v>
      </c>
      <c r="AC72" s="1" t="str">
        <f t="shared" si="31"/>
        <v/>
      </c>
      <c r="AD72" s="1" t="str">
        <f t="shared" si="31"/>
        <v/>
      </c>
      <c r="AE72" s="1">
        <f t="shared" si="30"/>
        <v>0</v>
      </c>
      <c r="AG72" s="1">
        <f t="shared" si="32"/>
        <v>0</v>
      </c>
      <c r="AH72" s="1">
        <f t="shared" si="33"/>
        <v>1</v>
      </c>
      <c r="AI72" s="1">
        <f t="shared" si="34"/>
        <v>0</v>
      </c>
      <c r="AJ72" s="1">
        <f t="shared" si="35"/>
        <v>1</v>
      </c>
      <c r="AK72" s="1">
        <f t="shared" si="36"/>
        <v>1</v>
      </c>
      <c r="AL72" s="1">
        <f t="shared" si="37"/>
        <v>0</v>
      </c>
      <c r="BB72" s="1" t="str">
        <f t="shared" si="38"/>
        <v/>
      </c>
      <c r="BC72" s="1" t="str">
        <f t="shared" si="38"/>
        <v/>
      </c>
      <c r="BD72" s="1" t="str">
        <f t="shared" si="38"/>
        <v/>
      </c>
      <c r="BE72" s="1" t="str">
        <f t="shared" si="38"/>
        <v/>
      </c>
      <c r="BF72" s="1" t="str">
        <f t="shared" si="38"/>
        <v/>
      </c>
      <c r="BG72" s="1" t="str">
        <f t="shared" si="38"/>
        <v/>
      </c>
    </row>
    <row r="73" spans="2:59" x14ac:dyDescent="0.25">
      <c r="B73" s="23" t="str">
        <f t="shared" si="13"/>
        <v/>
      </c>
      <c r="C73" s="29" t="str">
        <f>IF('תנאי סף'!$AF73&lt;&gt;1,"",'תנאי סף'!C73)</f>
        <v/>
      </c>
      <c r="D73" s="29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4"/>
      <c r="H73" s="25"/>
      <c r="I73" s="27" t="str">
        <f t="shared" si="25"/>
        <v/>
      </c>
      <c r="J73" s="348"/>
      <c r="K73" s="27" t="str">
        <f t="shared" si="23"/>
        <v/>
      </c>
      <c r="L73" s="25"/>
      <c r="M73" s="27" t="str">
        <f t="shared" si="27"/>
        <v/>
      </c>
      <c r="N73" s="27" t="str">
        <f t="shared" si="28"/>
        <v/>
      </c>
      <c r="O73" s="25"/>
      <c r="P73" s="27" t="str">
        <f t="shared" si="29"/>
        <v/>
      </c>
      <c r="Q73" s="27"/>
      <c r="R73" s="27"/>
      <c r="S73" s="27"/>
      <c r="T73" s="27"/>
      <c r="U73" s="27"/>
      <c r="V73" s="27" t="str">
        <f t="shared" si="14"/>
        <v/>
      </c>
      <c r="W73" s="27"/>
      <c r="X73" s="27"/>
      <c r="Y73" s="27"/>
      <c r="Z73" s="27"/>
      <c r="AA73" s="259" t="str">
        <f t="shared" si="15"/>
        <v/>
      </c>
      <c r="AB73" s="1">
        <f t="shared" si="16"/>
        <v>0</v>
      </c>
      <c r="AC73" s="1" t="str">
        <f t="shared" si="31"/>
        <v/>
      </c>
      <c r="AD73" s="1" t="str">
        <f t="shared" si="31"/>
        <v/>
      </c>
      <c r="AE73" s="1">
        <f t="shared" si="30"/>
        <v>0</v>
      </c>
      <c r="AG73" s="1">
        <f t="shared" si="32"/>
        <v>0</v>
      </c>
      <c r="AH73" s="1">
        <f t="shared" si="33"/>
        <v>1</v>
      </c>
      <c r="AI73" s="1">
        <f t="shared" si="34"/>
        <v>0</v>
      </c>
      <c r="AJ73" s="1">
        <f t="shared" si="35"/>
        <v>1</v>
      </c>
      <c r="AK73" s="1">
        <f t="shared" si="36"/>
        <v>1</v>
      </c>
      <c r="AL73" s="1">
        <f t="shared" si="37"/>
        <v>0</v>
      </c>
      <c r="BB73" s="1" t="str">
        <f t="shared" si="38"/>
        <v/>
      </c>
      <c r="BC73" s="1" t="str">
        <f t="shared" si="38"/>
        <v/>
      </c>
      <c r="BD73" s="1" t="str">
        <f t="shared" si="38"/>
        <v/>
      </c>
      <c r="BE73" s="1" t="str">
        <f t="shared" si="38"/>
        <v/>
      </c>
      <c r="BF73" s="1" t="str">
        <f t="shared" si="38"/>
        <v/>
      </c>
      <c r="BG73" s="1" t="str">
        <f t="shared" si="38"/>
        <v/>
      </c>
    </row>
    <row r="74" spans="2:59" x14ac:dyDescent="0.25">
      <c r="B74" s="23" t="str">
        <f t="shared" si="13"/>
        <v/>
      </c>
      <c r="C74" s="29" t="str">
        <f>IF('תנאי סף'!$AF74&lt;&gt;1,"",'תנאי סף'!C74)</f>
        <v/>
      </c>
      <c r="D74" s="29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4"/>
      <c r="H74" s="25"/>
      <c r="I74" s="27" t="str">
        <f t="shared" si="25"/>
        <v/>
      </c>
      <c r="J74" s="348"/>
      <c r="K74" s="27" t="str">
        <f t="shared" si="23"/>
        <v/>
      </c>
      <c r="L74" s="25"/>
      <c r="M74" s="27" t="str">
        <f t="shared" si="27"/>
        <v/>
      </c>
      <c r="N74" s="27" t="str">
        <f t="shared" si="28"/>
        <v/>
      </c>
      <c r="O74" s="25"/>
      <c r="P74" s="27" t="str">
        <f t="shared" si="29"/>
        <v/>
      </c>
      <c r="Q74" s="27"/>
      <c r="R74" s="27"/>
      <c r="S74" s="27"/>
      <c r="T74" s="27"/>
      <c r="U74" s="27"/>
      <c r="V74" s="27" t="str">
        <f t="shared" si="14"/>
        <v/>
      </c>
      <c r="W74" s="27"/>
      <c r="X74" s="27"/>
      <c r="Y74" s="27"/>
      <c r="Z74" s="27"/>
      <c r="AA74" s="259" t="str">
        <f t="shared" si="15"/>
        <v/>
      </c>
      <c r="AB74" s="1">
        <f t="shared" si="16"/>
        <v>0</v>
      </c>
      <c r="AC74" s="1" t="str">
        <f t="shared" si="31"/>
        <v/>
      </c>
      <c r="AD74" s="1" t="str">
        <f t="shared" si="31"/>
        <v/>
      </c>
      <c r="AE74" s="1">
        <f t="shared" si="30"/>
        <v>0</v>
      </c>
      <c r="AG74" s="1">
        <f t="shared" si="32"/>
        <v>0</v>
      </c>
      <c r="AH74" s="1">
        <f t="shared" si="33"/>
        <v>1</v>
      </c>
      <c r="AI74" s="1">
        <f t="shared" si="34"/>
        <v>0</v>
      </c>
      <c r="AJ74" s="1">
        <f t="shared" si="35"/>
        <v>1</v>
      </c>
      <c r="AK74" s="1">
        <f t="shared" si="36"/>
        <v>1</v>
      </c>
      <c r="AL74" s="1">
        <f t="shared" si="37"/>
        <v>0</v>
      </c>
      <c r="BB74" s="1" t="str">
        <f t="shared" si="38"/>
        <v/>
      </c>
      <c r="BC74" s="1" t="str">
        <f t="shared" si="38"/>
        <v/>
      </c>
      <c r="BD74" s="1" t="str">
        <f t="shared" si="38"/>
        <v/>
      </c>
      <c r="BE74" s="1" t="str">
        <f t="shared" si="38"/>
        <v/>
      </c>
      <c r="BF74" s="1" t="str">
        <f t="shared" si="38"/>
        <v/>
      </c>
      <c r="BG74" s="1" t="str">
        <f t="shared" si="38"/>
        <v/>
      </c>
    </row>
    <row r="75" spans="2:59" x14ac:dyDescent="0.25">
      <c r="B75" s="23" t="str">
        <f t="shared" si="13"/>
        <v/>
      </c>
      <c r="C75" s="29" t="str">
        <f>IF('תנאי סף'!$AF75&lt;&gt;1,"",'תנאי סף'!C75)</f>
        <v/>
      </c>
      <c r="D75" s="29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4"/>
      <c r="H75" s="25"/>
      <c r="I75" s="27" t="str">
        <f t="shared" si="25"/>
        <v/>
      </c>
      <c r="J75" s="348"/>
      <c r="K75" s="27" t="str">
        <f t="shared" si="23"/>
        <v/>
      </c>
      <c r="L75" s="25"/>
      <c r="M75" s="27" t="str">
        <f t="shared" si="27"/>
        <v/>
      </c>
      <c r="N75" s="27" t="str">
        <f t="shared" si="28"/>
        <v/>
      </c>
      <c r="O75" s="25"/>
      <c r="P75" s="27" t="str">
        <f t="shared" si="29"/>
        <v/>
      </c>
      <c r="Q75" s="27"/>
      <c r="R75" s="27"/>
      <c r="S75" s="27"/>
      <c r="T75" s="27"/>
      <c r="U75" s="27"/>
      <c r="V75" s="27" t="str">
        <f t="shared" si="14"/>
        <v/>
      </c>
      <c r="W75" s="27"/>
      <c r="X75" s="27"/>
      <c r="Y75" s="27"/>
      <c r="Z75" s="27"/>
      <c r="AA75" s="259" t="str">
        <f t="shared" si="15"/>
        <v/>
      </c>
      <c r="AB75" s="1">
        <f t="shared" si="16"/>
        <v>0</v>
      </c>
      <c r="AC75" s="1" t="str">
        <f t="shared" si="31"/>
        <v/>
      </c>
      <c r="AD75" s="1" t="str">
        <f t="shared" si="31"/>
        <v/>
      </c>
      <c r="AE75" s="1">
        <f t="shared" si="30"/>
        <v>0</v>
      </c>
      <c r="AG75" s="1">
        <f t="shared" si="32"/>
        <v>0</v>
      </c>
      <c r="AH75" s="1">
        <f t="shared" si="33"/>
        <v>1</v>
      </c>
      <c r="AI75" s="1">
        <f t="shared" si="34"/>
        <v>0</v>
      </c>
      <c r="AJ75" s="1">
        <f t="shared" si="35"/>
        <v>1</v>
      </c>
      <c r="AK75" s="1">
        <f t="shared" si="36"/>
        <v>1</v>
      </c>
      <c r="AL75" s="1">
        <f t="shared" si="37"/>
        <v>0</v>
      </c>
      <c r="BB75" s="1" t="str">
        <f t="shared" si="38"/>
        <v/>
      </c>
      <c r="BC75" s="1" t="str">
        <f t="shared" si="38"/>
        <v/>
      </c>
      <c r="BD75" s="1" t="str">
        <f t="shared" si="38"/>
        <v/>
      </c>
      <c r="BE75" s="1" t="str">
        <f t="shared" si="38"/>
        <v/>
      </c>
      <c r="BF75" s="1" t="str">
        <f t="shared" si="38"/>
        <v/>
      </c>
      <c r="BG75" s="1" t="str">
        <f t="shared" si="38"/>
        <v/>
      </c>
    </row>
    <row r="76" spans="2:59" x14ac:dyDescent="0.25">
      <c r="B76" s="23" t="str">
        <f t="shared" si="13"/>
        <v/>
      </c>
      <c r="C76" s="29" t="str">
        <f>IF('תנאי סף'!$AF76&lt;&gt;1,"",'תנאי סף'!C76)</f>
        <v/>
      </c>
      <c r="D76" s="29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4"/>
      <c r="H76" s="25"/>
      <c r="I76" s="27" t="str">
        <f t="shared" si="25"/>
        <v/>
      </c>
      <c r="J76" s="348"/>
      <c r="K76" s="27" t="str">
        <f t="shared" si="23"/>
        <v/>
      </c>
      <c r="L76" s="25"/>
      <c r="M76" s="27" t="str">
        <f t="shared" si="27"/>
        <v/>
      </c>
      <c r="N76" s="27" t="str">
        <f t="shared" si="28"/>
        <v/>
      </c>
      <c r="O76" s="25"/>
      <c r="P76" s="27" t="str">
        <f t="shared" si="29"/>
        <v/>
      </c>
      <c r="Q76" s="27"/>
      <c r="R76" s="27"/>
      <c r="S76" s="27"/>
      <c r="T76" s="27"/>
      <c r="U76" s="27"/>
      <c r="V76" s="27" t="str">
        <f t="shared" si="14"/>
        <v/>
      </c>
      <c r="W76" s="27"/>
      <c r="X76" s="27"/>
      <c r="Y76" s="27"/>
      <c r="Z76" s="27"/>
      <c r="AA76" s="259" t="str">
        <f t="shared" si="15"/>
        <v/>
      </c>
      <c r="AB76" s="1">
        <f t="shared" si="16"/>
        <v>0</v>
      </c>
      <c r="AC76" s="1" t="str">
        <f t="shared" si="31"/>
        <v/>
      </c>
      <c r="AD76" s="1" t="str">
        <f t="shared" si="31"/>
        <v/>
      </c>
      <c r="AE76" s="1">
        <f t="shared" si="30"/>
        <v>0</v>
      </c>
      <c r="AG76" s="1">
        <f t="shared" si="32"/>
        <v>0</v>
      </c>
      <c r="AH76" s="1">
        <f t="shared" si="33"/>
        <v>1</v>
      </c>
      <c r="AI76" s="1">
        <f t="shared" si="34"/>
        <v>0</v>
      </c>
      <c r="AJ76" s="1">
        <f t="shared" si="35"/>
        <v>1</v>
      </c>
      <c r="AK76" s="1">
        <f t="shared" si="36"/>
        <v>1</v>
      </c>
      <c r="AL76" s="1">
        <f t="shared" si="37"/>
        <v>0</v>
      </c>
      <c r="BB76" s="1" t="str">
        <f t="shared" si="38"/>
        <v/>
      </c>
      <c r="BC76" s="1" t="str">
        <f t="shared" si="38"/>
        <v/>
      </c>
      <c r="BD76" s="1" t="str">
        <f t="shared" si="38"/>
        <v/>
      </c>
      <c r="BE76" s="1" t="str">
        <f t="shared" si="38"/>
        <v/>
      </c>
      <c r="BF76" s="1" t="str">
        <f t="shared" si="38"/>
        <v/>
      </c>
      <c r="BG76" s="1" t="str">
        <f t="shared" si="38"/>
        <v/>
      </c>
    </row>
    <row r="77" spans="2:59" x14ac:dyDescent="0.25">
      <c r="B77" s="23" t="str">
        <f t="shared" si="13"/>
        <v/>
      </c>
      <c r="C77" s="29" t="str">
        <f>IF('תנאי סף'!$AF77&lt;&gt;1,"",'תנאי סף'!C77)</f>
        <v/>
      </c>
      <c r="D77" s="29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4"/>
      <c r="H77" s="25"/>
      <c r="I77" s="27" t="str">
        <f t="shared" si="25"/>
        <v/>
      </c>
      <c r="J77" s="348"/>
      <c r="K77" s="27" t="str">
        <f t="shared" si="23"/>
        <v/>
      </c>
      <c r="L77" s="25"/>
      <c r="M77" s="27" t="str">
        <f t="shared" si="27"/>
        <v/>
      </c>
      <c r="N77" s="27" t="str">
        <f t="shared" si="28"/>
        <v/>
      </c>
      <c r="O77" s="25"/>
      <c r="P77" s="27" t="str">
        <f t="shared" si="29"/>
        <v/>
      </c>
      <c r="Q77" s="27"/>
      <c r="R77" s="27"/>
      <c r="S77" s="27"/>
      <c r="T77" s="27"/>
      <c r="U77" s="27"/>
      <c r="V77" s="27" t="str">
        <f t="shared" si="14"/>
        <v/>
      </c>
      <c r="W77" s="27"/>
      <c r="X77" s="27"/>
      <c r="Y77" s="27"/>
      <c r="Z77" s="27"/>
      <c r="AA77" s="259" t="str">
        <f t="shared" si="15"/>
        <v/>
      </c>
      <c r="AB77" s="1">
        <f t="shared" si="16"/>
        <v>0</v>
      </c>
      <c r="AC77" s="1" t="str">
        <f t="shared" si="31"/>
        <v/>
      </c>
      <c r="AD77" s="1" t="str">
        <f t="shared" si="31"/>
        <v/>
      </c>
      <c r="AE77" s="1">
        <f t="shared" si="30"/>
        <v>0</v>
      </c>
      <c r="AG77" s="1">
        <f t="shared" si="32"/>
        <v>0</v>
      </c>
      <c r="AH77" s="1">
        <f t="shared" si="33"/>
        <v>1</v>
      </c>
      <c r="AI77" s="1">
        <f t="shared" si="34"/>
        <v>0</v>
      </c>
      <c r="AJ77" s="1">
        <f t="shared" si="35"/>
        <v>1</v>
      </c>
      <c r="AK77" s="1">
        <f t="shared" si="36"/>
        <v>1</v>
      </c>
      <c r="AL77" s="1">
        <f t="shared" si="37"/>
        <v>0</v>
      </c>
      <c r="BB77" s="1" t="str">
        <f t="shared" si="38"/>
        <v/>
      </c>
      <c r="BC77" s="1" t="str">
        <f t="shared" si="38"/>
        <v/>
      </c>
      <c r="BD77" s="1" t="str">
        <f t="shared" si="38"/>
        <v/>
      </c>
      <c r="BE77" s="1" t="str">
        <f t="shared" si="38"/>
        <v/>
      </c>
      <c r="BF77" s="1" t="str">
        <f t="shared" si="38"/>
        <v/>
      </c>
      <c r="BG77" s="1" t="str">
        <f t="shared" si="38"/>
        <v/>
      </c>
    </row>
    <row r="78" spans="2:59" x14ac:dyDescent="0.25">
      <c r="B78" s="23" t="str">
        <f t="shared" si="13"/>
        <v/>
      </c>
      <c r="C78" s="29" t="str">
        <f>IF('תנאי סף'!$AF78&lt;&gt;1,"",'תנאי סף'!C78)</f>
        <v/>
      </c>
      <c r="D78" s="29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4"/>
      <c r="H78" s="25"/>
      <c r="I78" s="27" t="str">
        <f t="shared" si="25"/>
        <v/>
      </c>
      <c r="J78" s="348"/>
      <c r="K78" s="27" t="str">
        <f t="shared" si="23"/>
        <v/>
      </c>
      <c r="L78" s="25"/>
      <c r="M78" s="27" t="str">
        <f t="shared" si="27"/>
        <v/>
      </c>
      <c r="N78" s="27" t="str">
        <f t="shared" si="28"/>
        <v/>
      </c>
      <c r="O78" s="25"/>
      <c r="P78" s="27" t="str">
        <f t="shared" si="29"/>
        <v/>
      </c>
      <c r="Q78" s="27"/>
      <c r="R78" s="27"/>
      <c r="S78" s="27"/>
      <c r="T78" s="27"/>
      <c r="U78" s="27"/>
      <c r="V78" s="27" t="str">
        <f t="shared" si="14"/>
        <v/>
      </c>
      <c r="W78" s="27"/>
      <c r="X78" s="27"/>
      <c r="Y78" s="27"/>
      <c r="Z78" s="27"/>
      <c r="AA78" s="259" t="str">
        <f t="shared" si="15"/>
        <v/>
      </c>
      <c r="AB78" s="1">
        <f t="shared" si="16"/>
        <v>0</v>
      </c>
      <c r="AC78" s="1" t="str">
        <f t="shared" si="31"/>
        <v/>
      </c>
      <c r="AD78" s="1" t="str">
        <f t="shared" si="31"/>
        <v/>
      </c>
      <c r="AE78" s="1">
        <f t="shared" si="30"/>
        <v>0</v>
      </c>
      <c r="AG78" s="1">
        <f t="shared" si="32"/>
        <v>0</v>
      </c>
      <c r="AH78" s="1">
        <f t="shared" si="33"/>
        <v>1</v>
      </c>
      <c r="AI78" s="1">
        <f t="shared" si="34"/>
        <v>0</v>
      </c>
      <c r="AJ78" s="1">
        <f t="shared" si="35"/>
        <v>1</v>
      </c>
      <c r="AK78" s="1">
        <f t="shared" si="36"/>
        <v>1</v>
      </c>
      <c r="AL78" s="1">
        <f t="shared" si="37"/>
        <v>0</v>
      </c>
      <c r="BB78" s="1" t="str">
        <f t="shared" si="38"/>
        <v/>
      </c>
      <c r="BC78" s="1" t="str">
        <f t="shared" si="38"/>
        <v/>
      </c>
      <c r="BD78" s="1" t="str">
        <f t="shared" si="38"/>
        <v/>
      </c>
      <c r="BE78" s="1" t="str">
        <f t="shared" si="38"/>
        <v/>
      </c>
      <c r="BF78" s="1" t="str">
        <f t="shared" si="38"/>
        <v/>
      </c>
      <c r="BG78" s="1" t="str">
        <f t="shared" si="38"/>
        <v/>
      </c>
    </row>
    <row r="79" spans="2:59" x14ac:dyDescent="0.25">
      <c r="B79" s="23" t="str">
        <f t="shared" si="13"/>
        <v/>
      </c>
      <c r="C79" s="29" t="str">
        <f>IF('תנאי סף'!$AF79&lt;&gt;1,"",'תנאי סף'!C79)</f>
        <v/>
      </c>
      <c r="D79" s="29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4"/>
      <c r="H79" s="25"/>
      <c r="I79" s="27" t="str">
        <f t="shared" si="25"/>
        <v/>
      </c>
      <c r="J79" s="348"/>
      <c r="K79" s="27" t="str">
        <f t="shared" si="23"/>
        <v/>
      </c>
      <c r="L79" s="25"/>
      <c r="M79" s="27" t="str">
        <f t="shared" si="27"/>
        <v/>
      </c>
      <c r="N79" s="27" t="str">
        <f t="shared" si="28"/>
        <v/>
      </c>
      <c r="O79" s="25"/>
      <c r="P79" s="27" t="str">
        <f t="shared" si="29"/>
        <v/>
      </c>
      <c r="Q79" s="27"/>
      <c r="R79" s="27"/>
      <c r="S79" s="27"/>
      <c r="T79" s="27"/>
      <c r="U79" s="27"/>
      <c r="V79" s="27" t="str">
        <f t="shared" si="14"/>
        <v/>
      </c>
      <c r="W79" s="27"/>
      <c r="X79" s="27"/>
      <c r="Y79" s="27"/>
      <c r="Z79" s="27"/>
      <c r="AA79" s="259" t="str">
        <f t="shared" si="15"/>
        <v/>
      </c>
      <c r="AB79" s="1">
        <f t="shared" si="16"/>
        <v>0</v>
      </c>
      <c r="AC79" s="1" t="str">
        <f t="shared" si="31"/>
        <v/>
      </c>
      <c r="AD79" s="1" t="str">
        <f t="shared" si="31"/>
        <v/>
      </c>
      <c r="AE79" s="1">
        <f t="shared" si="30"/>
        <v>0</v>
      </c>
      <c r="AG79" s="1">
        <f t="shared" si="32"/>
        <v>0</v>
      </c>
      <c r="AH79" s="1">
        <f t="shared" si="33"/>
        <v>1</v>
      </c>
      <c r="AI79" s="1">
        <f t="shared" si="34"/>
        <v>0</v>
      </c>
      <c r="AJ79" s="1">
        <f t="shared" si="35"/>
        <v>1</v>
      </c>
      <c r="AK79" s="1">
        <f t="shared" si="36"/>
        <v>1</v>
      </c>
      <c r="AL79" s="1">
        <f t="shared" si="37"/>
        <v>0</v>
      </c>
      <c r="BB79" s="1" t="str">
        <f t="shared" si="38"/>
        <v/>
      </c>
      <c r="BC79" s="1" t="str">
        <f t="shared" si="38"/>
        <v/>
      </c>
      <c r="BD79" s="1" t="str">
        <f t="shared" si="38"/>
        <v/>
      </c>
      <c r="BE79" s="1" t="str">
        <f t="shared" si="38"/>
        <v/>
      </c>
      <c r="BF79" s="1" t="str">
        <f t="shared" si="38"/>
        <v/>
      </c>
      <c r="BG79" s="1" t="str">
        <f t="shared" si="38"/>
        <v/>
      </c>
    </row>
    <row r="80" spans="2:59" x14ac:dyDescent="0.25">
      <c r="B80" s="23" t="str">
        <f t="shared" si="13"/>
        <v/>
      </c>
      <c r="C80" s="29" t="str">
        <f>IF('תנאי סף'!$AF80&lt;&gt;1,"",'תנאי סף'!C80)</f>
        <v/>
      </c>
      <c r="D80" s="29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4"/>
      <c r="H80" s="25"/>
      <c r="I80" s="27" t="str">
        <f t="shared" si="25"/>
        <v/>
      </c>
      <c r="J80" s="348"/>
      <c r="K80" s="27" t="str">
        <f t="shared" si="23"/>
        <v/>
      </c>
      <c r="L80" s="25"/>
      <c r="M80" s="27" t="str">
        <f t="shared" si="27"/>
        <v/>
      </c>
      <c r="N80" s="27" t="str">
        <f t="shared" si="28"/>
        <v/>
      </c>
      <c r="O80" s="25"/>
      <c r="P80" s="27" t="str">
        <f t="shared" si="29"/>
        <v/>
      </c>
      <c r="Q80" s="27"/>
      <c r="R80" s="27"/>
      <c r="S80" s="27"/>
      <c r="T80" s="27"/>
      <c r="U80" s="27"/>
      <c r="V80" s="27" t="str">
        <f t="shared" si="14"/>
        <v/>
      </c>
      <c r="W80" s="27"/>
      <c r="X80" s="27"/>
      <c r="Y80" s="27"/>
      <c r="Z80" s="27"/>
      <c r="AA80" s="259" t="str">
        <f t="shared" si="15"/>
        <v/>
      </c>
      <c r="AB80" s="1">
        <f t="shared" si="16"/>
        <v>0</v>
      </c>
      <c r="AC80" s="1" t="str">
        <f t="shared" si="31"/>
        <v/>
      </c>
      <c r="AD80" s="1" t="str">
        <f t="shared" si="31"/>
        <v/>
      </c>
      <c r="AE80" s="1">
        <f t="shared" si="30"/>
        <v>0</v>
      </c>
      <c r="AG80" s="1">
        <f t="shared" si="32"/>
        <v>0</v>
      </c>
      <c r="AH80" s="1">
        <f t="shared" si="33"/>
        <v>1</v>
      </c>
      <c r="AI80" s="1">
        <f t="shared" si="34"/>
        <v>0</v>
      </c>
      <c r="AJ80" s="1">
        <f t="shared" si="35"/>
        <v>1</v>
      </c>
      <c r="AK80" s="1">
        <f t="shared" si="36"/>
        <v>1</v>
      </c>
      <c r="AL80" s="1">
        <f t="shared" si="37"/>
        <v>0</v>
      </c>
      <c r="BB80" s="1" t="str">
        <f t="shared" si="38"/>
        <v/>
      </c>
      <c r="BC80" s="1" t="str">
        <f t="shared" si="38"/>
        <v/>
      </c>
      <c r="BD80" s="1" t="str">
        <f t="shared" si="38"/>
        <v/>
      </c>
      <c r="BE80" s="1" t="str">
        <f t="shared" si="38"/>
        <v/>
      </c>
      <c r="BF80" s="1" t="str">
        <f t="shared" si="38"/>
        <v/>
      </c>
      <c r="BG80" s="1" t="str">
        <f t="shared" si="38"/>
        <v/>
      </c>
    </row>
    <row r="81" spans="2:59" x14ac:dyDescent="0.25">
      <c r="B81" s="23" t="str">
        <f t="shared" si="13"/>
        <v/>
      </c>
      <c r="C81" s="29" t="str">
        <f>IF('תנאי סף'!$AF81&lt;&gt;1,"",'תנאי סף'!C81)</f>
        <v/>
      </c>
      <c r="D81" s="29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4"/>
      <c r="H81" s="25"/>
      <c r="I81" s="27" t="str">
        <f t="shared" si="25"/>
        <v/>
      </c>
      <c r="J81" s="348"/>
      <c r="K81" s="27" t="str">
        <f t="shared" si="23"/>
        <v/>
      </c>
      <c r="L81" s="25"/>
      <c r="M81" s="27" t="str">
        <f t="shared" si="27"/>
        <v/>
      </c>
      <c r="N81" s="27" t="str">
        <f t="shared" si="28"/>
        <v/>
      </c>
      <c r="O81" s="25"/>
      <c r="P81" s="27" t="str">
        <f t="shared" si="29"/>
        <v/>
      </c>
      <c r="Q81" s="27"/>
      <c r="R81" s="27"/>
      <c r="S81" s="27"/>
      <c r="T81" s="27"/>
      <c r="U81" s="27"/>
      <c r="V81" s="27" t="str">
        <f t="shared" si="14"/>
        <v/>
      </c>
      <c r="W81" s="27"/>
      <c r="X81" s="27"/>
      <c r="Y81" s="27"/>
      <c r="Z81" s="27"/>
      <c r="AA81" s="259" t="str">
        <f t="shared" si="15"/>
        <v/>
      </c>
      <c r="AB81" s="1">
        <f t="shared" si="16"/>
        <v>0</v>
      </c>
      <c r="AC81" s="1" t="str">
        <f t="shared" si="31"/>
        <v/>
      </c>
      <c r="AD81" s="1" t="str">
        <f t="shared" si="31"/>
        <v/>
      </c>
      <c r="AE81" s="1">
        <f t="shared" si="30"/>
        <v>0</v>
      </c>
      <c r="AG81" s="1">
        <f t="shared" si="32"/>
        <v>0</v>
      </c>
      <c r="AH81" s="1">
        <f t="shared" si="33"/>
        <v>1</v>
      </c>
      <c r="AI81" s="1">
        <f t="shared" si="34"/>
        <v>0</v>
      </c>
      <c r="AJ81" s="1">
        <f t="shared" si="35"/>
        <v>1</v>
      </c>
      <c r="AK81" s="1">
        <f t="shared" si="36"/>
        <v>1</v>
      </c>
      <c r="AL81" s="1">
        <f t="shared" si="37"/>
        <v>0</v>
      </c>
      <c r="BB81" s="1" t="str">
        <f t="shared" si="38"/>
        <v/>
      </c>
      <c r="BC81" s="1" t="str">
        <f t="shared" si="38"/>
        <v/>
      </c>
      <c r="BD81" s="1" t="str">
        <f t="shared" si="38"/>
        <v/>
      </c>
      <c r="BE81" s="1" t="str">
        <f t="shared" si="38"/>
        <v/>
      </c>
      <c r="BF81" s="1" t="str">
        <f t="shared" si="38"/>
        <v/>
      </c>
      <c r="BG81" s="1" t="str">
        <f t="shared" si="38"/>
        <v/>
      </c>
    </row>
    <row r="82" spans="2:59" x14ac:dyDescent="0.25">
      <c r="B82" s="23" t="str">
        <f t="shared" si="13"/>
        <v/>
      </c>
      <c r="C82" s="29" t="str">
        <f>IF('תנאי סף'!$AF82&lt;&gt;1,"",'תנאי סף'!C82)</f>
        <v/>
      </c>
      <c r="D82" s="29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4"/>
      <c r="H82" s="25"/>
      <c r="I82" s="27" t="str">
        <f t="shared" si="25"/>
        <v/>
      </c>
      <c r="J82" s="348"/>
      <c r="K82" s="27" t="str">
        <f t="shared" si="23"/>
        <v/>
      </c>
      <c r="L82" s="25"/>
      <c r="M82" s="27" t="str">
        <f t="shared" si="27"/>
        <v/>
      </c>
      <c r="N82" s="27" t="str">
        <f t="shared" si="28"/>
        <v/>
      </c>
      <c r="O82" s="25"/>
      <c r="P82" s="27" t="str">
        <f t="shared" si="29"/>
        <v/>
      </c>
      <c r="Q82" s="27"/>
      <c r="R82" s="27"/>
      <c r="S82" s="27"/>
      <c r="T82" s="27"/>
      <c r="U82" s="27"/>
      <c r="V82" s="27" t="str">
        <f t="shared" si="14"/>
        <v/>
      </c>
      <c r="W82" s="27"/>
      <c r="X82" s="27"/>
      <c r="Y82" s="27"/>
      <c r="Z82" s="27"/>
      <c r="AA82" s="259" t="str">
        <f t="shared" si="15"/>
        <v/>
      </c>
      <c r="AB82" s="1">
        <f t="shared" si="16"/>
        <v>0</v>
      </c>
      <c r="AC82" s="1" t="str">
        <f t="shared" si="31"/>
        <v/>
      </c>
      <c r="AD82" s="1" t="str">
        <f t="shared" si="31"/>
        <v/>
      </c>
      <c r="AE82" s="1">
        <f t="shared" si="30"/>
        <v>0</v>
      </c>
      <c r="AG82" s="1">
        <f t="shared" si="32"/>
        <v>0</v>
      </c>
      <c r="AH82" s="1">
        <f t="shared" si="33"/>
        <v>1</v>
      </c>
      <c r="AI82" s="1">
        <f t="shared" si="34"/>
        <v>0</v>
      </c>
      <c r="AJ82" s="1">
        <f t="shared" si="35"/>
        <v>1</v>
      </c>
      <c r="AK82" s="1">
        <f t="shared" si="36"/>
        <v>1</v>
      </c>
      <c r="AL82" s="1">
        <f t="shared" si="37"/>
        <v>0</v>
      </c>
      <c r="BB82" s="1" t="str">
        <f t="shared" si="38"/>
        <v/>
      </c>
      <c r="BC82" s="1" t="str">
        <f t="shared" si="38"/>
        <v/>
      </c>
      <c r="BD82" s="1" t="str">
        <f t="shared" si="38"/>
        <v/>
      </c>
      <c r="BE82" s="1" t="str">
        <f t="shared" si="38"/>
        <v/>
      </c>
      <c r="BF82" s="1" t="str">
        <f t="shared" si="38"/>
        <v/>
      </c>
      <c r="BG82" s="1" t="str">
        <f t="shared" si="38"/>
        <v/>
      </c>
    </row>
    <row r="83" spans="2:59" x14ac:dyDescent="0.25">
      <c r="B83" s="23" t="str">
        <f t="shared" si="13"/>
        <v/>
      </c>
      <c r="C83" s="29" t="str">
        <f>IF('תנאי סף'!$AF83&lt;&gt;1,"",'תנאי סף'!C83)</f>
        <v/>
      </c>
      <c r="D83" s="29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4"/>
      <c r="H83" s="25"/>
      <c r="I83" s="27" t="str">
        <f t="shared" si="25"/>
        <v/>
      </c>
      <c r="J83" s="348"/>
      <c r="K83" s="27" t="str">
        <f t="shared" si="23"/>
        <v/>
      </c>
      <c r="L83" s="25"/>
      <c r="M83" s="27" t="str">
        <f t="shared" si="27"/>
        <v/>
      </c>
      <c r="N83" s="27" t="str">
        <f t="shared" si="28"/>
        <v/>
      </c>
      <c r="O83" s="25"/>
      <c r="P83" s="27" t="str">
        <f t="shared" si="29"/>
        <v/>
      </c>
      <c r="Q83" s="27"/>
      <c r="R83" s="27"/>
      <c r="S83" s="27"/>
      <c r="T83" s="27"/>
      <c r="U83" s="27"/>
      <c r="V83" s="27" t="str">
        <f t="shared" si="14"/>
        <v/>
      </c>
      <c r="W83" s="27"/>
      <c r="X83" s="27"/>
      <c r="Y83" s="27"/>
      <c r="Z83" s="27"/>
      <c r="AA83" s="259" t="str">
        <f t="shared" si="15"/>
        <v/>
      </c>
      <c r="AB83" s="1">
        <f t="shared" si="16"/>
        <v>0</v>
      </c>
      <c r="AC83" s="1" t="str">
        <f t="shared" si="31"/>
        <v/>
      </c>
      <c r="AD83" s="1" t="str">
        <f t="shared" si="31"/>
        <v/>
      </c>
      <c r="AE83" s="1">
        <f t="shared" si="30"/>
        <v>0</v>
      </c>
      <c r="AG83" s="1">
        <f t="shared" si="32"/>
        <v>0</v>
      </c>
      <c r="AH83" s="1">
        <f t="shared" si="33"/>
        <v>1</v>
      </c>
      <c r="AI83" s="1">
        <f t="shared" si="34"/>
        <v>0</v>
      </c>
      <c r="AJ83" s="1">
        <f t="shared" si="35"/>
        <v>1</v>
      </c>
      <c r="AK83" s="1">
        <f t="shared" si="36"/>
        <v>1</v>
      </c>
      <c r="AL83" s="1">
        <f t="shared" si="37"/>
        <v>0</v>
      </c>
      <c r="BB83" s="1" t="str">
        <f t="shared" si="38"/>
        <v/>
      </c>
      <c r="BC83" s="1" t="str">
        <f t="shared" si="38"/>
        <v/>
      </c>
      <c r="BD83" s="1" t="str">
        <f t="shared" si="38"/>
        <v/>
      </c>
      <c r="BE83" s="1" t="str">
        <f t="shared" si="38"/>
        <v/>
      </c>
      <c r="BF83" s="1" t="str">
        <f t="shared" si="38"/>
        <v/>
      </c>
      <c r="BG83" s="1" t="str">
        <f t="shared" si="38"/>
        <v/>
      </c>
    </row>
    <row r="84" spans="2:59" x14ac:dyDescent="0.25">
      <c r="B84" s="23" t="str">
        <f t="shared" si="13"/>
        <v/>
      </c>
      <c r="C84" s="29" t="str">
        <f>IF('תנאי סף'!$AF84&lt;&gt;1,"",'תנאי סף'!C84)</f>
        <v/>
      </c>
      <c r="D84" s="29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4"/>
      <c r="H84" s="25"/>
      <c r="I84" s="27" t="str">
        <f t="shared" si="25"/>
        <v/>
      </c>
      <c r="J84" s="348"/>
      <c r="K84" s="27" t="str">
        <f t="shared" si="23"/>
        <v/>
      </c>
      <c r="L84" s="25"/>
      <c r="M84" s="27" t="str">
        <f t="shared" si="27"/>
        <v/>
      </c>
      <c r="N84" s="27" t="str">
        <f t="shared" si="28"/>
        <v/>
      </c>
      <c r="O84" s="25"/>
      <c r="P84" s="27" t="str">
        <f t="shared" si="29"/>
        <v/>
      </c>
      <c r="Q84" s="27"/>
      <c r="R84" s="27"/>
      <c r="S84" s="27"/>
      <c r="T84" s="27"/>
      <c r="U84" s="27"/>
      <c r="V84" s="27" t="str">
        <f t="shared" si="14"/>
        <v/>
      </c>
      <c r="W84" s="27"/>
      <c r="X84" s="27"/>
      <c r="Y84" s="27"/>
      <c r="Z84" s="27"/>
      <c r="AA84" s="259" t="str">
        <f t="shared" si="15"/>
        <v/>
      </c>
      <c r="AB84" s="1">
        <f t="shared" si="16"/>
        <v>0</v>
      </c>
      <c r="AC84" s="1" t="str">
        <f t="shared" si="31"/>
        <v/>
      </c>
      <c r="AD84" s="1" t="str">
        <f t="shared" si="31"/>
        <v/>
      </c>
      <c r="AE84" s="1">
        <f t="shared" si="30"/>
        <v>0</v>
      </c>
      <c r="AG84" s="1">
        <f t="shared" si="32"/>
        <v>0</v>
      </c>
      <c r="AH84" s="1">
        <f t="shared" si="33"/>
        <v>1</v>
      </c>
      <c r="AI84" s="1">
        <f t="shared" si="34"/>
        <v>0</v>
      </c>
      <c r="AJ84" s="1">
        <f t="shared" si="35"/>
        <v>1</v>
      </c>
      <c r="AK84" s="1">
        <f t="shared" si="36"/>
        <v>1</v>
      </c>
      <c r="AL84" s="1">
        <f t="shared" si="37"/>
        <v>0</v>
      </c>
      <c r="BB84" s="1" t="str">
        <f t="shared" si="38"/>
        <v/>
      </c>
      <c r="BC84" s="1" t="str">
        <f t="shared" si="38"/>
        <v/>
      </c>
      <c r="BD84" s="1" t="str">
        <f t="shared" si="38"/>
        <v/>
      </c>
      <c r="BE84" s="1" t="str">
        <f t="shared" si="38"/>
        <v/>
      </c>
      <c r="BF84" s="1" t="str">
        <f t="shared" si="38"/>
        <v/>
      </c>
      <c r="BG84" s="1" t="str">
        <f t="shared" si="38"/>
        <v/>
      </c>
    </row>
    <row r="85" spans="2:59" x14ac:dyDescent="0.25">
      <c r="B85" s="23" t="str">
        <f t="shared" si="13"/>
        <v/>
      </c>
      <c r="C85" s="29" t="str">
        <f>IF('תנאי סף'!$AF85&lt;&gt;1,"",'תנאי סף'!C85)</f>
        <v/>
      </c>
      <c r="D85" s="29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4"/>
      <c r="H85" s="25"/>
      <c r="I85" s="27" t="str">
        <f t="shared" si="25"/>
        <v/>
      </c>
      <c r="J85" s="348"/>
      <c r="K85" s="27" t="str">
        <f t="shared" si="23"/>
        <v/>
      </c>
      <c r="L85" s="25"/>
      <c r="M85" s="27" t="str">
        <f t="shared" si="27"/>
        <v/>
      </c>
      <c r="N85" s="27" t="str">
        <f t="shared" si="28"/>
        <v/>
      </c>
      <c r="O85" s="25"/>
      <c r="P85" s="27" t="str">
        <f t="shared" si="29"/>
        <v/>
      </c>
      <c r="Q85" s="27"/>
      <c r="R85" s="27"/>
      <c r="S85" s="27"/>
      <c r="T85" s="27"/>
      <c r="U85" s="27"/>
      <c r="V85" s="27" t="str">
        <f t="shared" si="14"/>
        <v/>
      </c>
      <c r="W85" s="27"/>
      <c r="X85" s="27"/>
      <c r="Y85" s="27"/>
      <c r="Z85" s="27"/>
      <c r="AA85" s="259" t="str">
        <f t="shared" si="15"/>
        <v/>
      </c>
      <c r="AB85" s="1">
        <f t="shared" si="16"/>
        <v>0</v>
      </c>
      <c r="AC85" s="1" t="str">
        <f t="shared" si="31"/>
        <v/>
      </c>
      <c r="AD85" s="1" t="str">
        <f t="shared" si="31"/>
        <v/>
      </c>
      <c r="AE85" s="1">
        <f t="shared" si="30"/>
        <v>0</v>
      </c>
      <c r="AG85" s="1">
        <f t="shared" si="32"/>
        <v>0</v>
      </c>
      <c r="AH85" s="1">
        <f t="shared" si="33"/>
        <v>1</v>
      </c>
      <c r="AI85" s="1">
        <f t="shared" si="34"/>
        <v>0</v>
      </c>
      <c r="AJ85" s="1">
        <f t="shared" si="35"/>
        <v>1</v>
      </c>
      <c r="AK85" s="1">
        <f t="shared" si="36"/>
        <v>1</v>
      </c>
      <c r="AL85" s="1">
        <f t="shared" si="37"/>
        <v>0</v>
      </c>
      <c r="BB85" s="1" t="str">
        <f t="shared" si="38"/>
        <v/>
      </c>
      <c r="BC85" s="1" t="str">
        <f t="shared" si="38"/>
        <v/>
      </c>
      <c r="BD85" s="1" t="str">
        <f t="shared" si="38"/>
        <v/>
      </c>
      <c r="BE85" s="1" t="str">
        <f t="shared" si="38"/>
        <v/>
      </c>
      <c r="BF85" s="1" t="str">
        <f t="shared" si="38"/>
        <v/>
      </c>
      <c r="BG85" s="1" t="str">
        <f t="shared" si="38"/>
        <v/>
      </c>
    </row>
    <row r="86" spans="2:59" x14ac:dyDescent="0.25">
      <c r="B86" s="23" t="str">
        <f t="shared" si="13"/>
        <v/>
      </c>
      <c r="C86" s="29" t="str">
        <f>IF('תנאי סף'!$AF86&lt;&gt;1,"",'תנאי סף'!C86)</f>
        <v/>
      </c>
      <c r="D86" s="29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4"/>
      <c r="H86" s="25"/>
      <c r="I86" s="27" t="str">
        <f t="shared" si="25"/>
        <v/>
      </c>
      <c r="J86" s="348"/>
      <c r="K86" s="27" t="str">
        <f t="shared" si="23"/>
        <v/>
      </c>
      <c r="L86" s="25"/>
      <c r="M86" s="27" t="str">
        <f t="shared" si="27"/>
        <v/>
      </c>
      <c r="N86" s="27" t="str">
        <f t="shared" si="28"/>
        <v/>
      </c>
      <c r="O86" s="25"/>
      <c r="P86" s="27" t="str">
        <f t="shared" si="29"/>
        <v/>
      </c>
      <c r="Q86" s="27"/>
      <c r="R86" s="27"/>
      <c r="S86" s="27"/>
      <c r="T86" s="27"/>
      <c r="U86" s="27"/>
      <c r="V86" s="27" t="str">
        <f t="shared" si="14"/>
        <v/>
      </c>
      <c r="W86" s="27"/>
      <c r="X86" s="27"/>
      <c r="Y86" s="27"/>
      <c r="Z86" s="27"/>
      <c r="AA86" s="259" t="str">
        <f t="shared" si="15"/>
        <v/>
      </c>
      <c r="AB86" s="1">
        <f t="shared" si="16"/>
        <v>0</v>
      </c>
      <c r="AC86" s="1" t="str">
        <f t="shared" si="31"/>
        <v/>
      </c>
      <c r="AD86" s="1" t="str">
        <f t="shared" si="31"/>
        <v/>
      </c>
      <c r="AE86" s="1">
        <f t="shared" si="30"/>
        <v>0</v>
      </c>
      <c r="AG86" s="1">
        <f t="shared" si="32"/>
        <v>0</v>
      </c>
      <c r="AH86" s="1">
        <f t="shared" si="33"/>
        <v>1</v>
      </c>
      <c r="AI86" s="1">
        <f t="shared" si="34"/>
        <v>0</v>
      </c>
      <c r="AJ86" s="1">
        <f t="shared" si="35"/>
        <v>1</v>
      </c>
      <c r="AK86" s="1">
        <f t="shared" si="36"/>
        <v>1</v>
      </c>
      <c r="AL86" s="1">
        <f t="shared" si="37"/>
        <v>0</v>
      </c>
      <c r="BB86" s="1" t="str">
        <f t="shared" si="38"/>
        <v/>
      </c>
      <c r="BC86" s="1" t="str">
        <f t="shared" si="38"/>
        <v/>
      </c>
      <c r="BD86" s="1" t="str">
        <f t="shared" si="38"/>
        <v/>
      </c>
      <c r="BE86" s="1" t="str">
        <f t="shared" si="38"/>
        <v/>
      </c>
      <c r="BF86" s="1" t="str">
        <f t="shared" si="38"/>
        <v/>
      </c>
      <c r="BG86" s="1" t="str">
        <f t="shared" si="38"/>
        <v/>
      </c>
    </row>
    <row r="87" spans="2:59" x14ac:dyDescent="0.25">
      <c r="B87" s="23" t="str">
        <f t="shared" si="13"/>
        <v/>
      </c>
      <c r="C87" s="29" t="str">
        <f>IF('תנאי סף'!$AF87&lt;&gt;1,"",'תנאי סף'!C87)</f>
        <v/>
      </c>
      <c r="D87" s="29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4"/>
      <c r="H87" s="25"/>
      <c r="I87" s="27" t="str">
        <f t="shared" si="25"/>
        <v/>
      </c>
      <c r="J87" s="348"/>
      <c r="K87" s="27" t="str">
        <f t="shared" si="23"/>
        <v/>
      </c>
      <c r="L87" s="25"/>
      <c r="M87" s="27" t="str">
        <f t="shared" si="27"/>
        <v/>
      </c>
      <c r="N87" s="27" t="str">
        <f t="shared" si="28"/>
        <v/>
      </c>
      <c r="O87" s="25"/>
      <c r="P87" s="27" t="str">
        <f t="shared" si="29"/>
        <v/>
      </c>
      <c r="Q87" s="27"/>
      <c r="R87" s="27"/>
      <c r="S87" s="27"/>
      <c r="T87" s="27"/>
      <c r="U87" s="27"/>
      <c r="V87" s="27" t="str">
        <f t="shared" si="14"/>
        <v/>
      </c>
      <c r="W87" s="27"/>
      <c r="X87" s="27"/>
      <c r="Y87" s="27"/>
      <c r="Z87" s="27"/>
      <c r="AA87" s="259" t="str">
        <f t="shared" si="15"/>
        <v/>
      </c>
      <c r="AB87" s="1">
        <f t="shared" si="16"/>
        <v>0</v>
      </c>
      <c r="AC87" s="1" t="str">
        <f t="shared" si="31"/>
        <v/>
      </c>
      <c r="AD87" s="1" t="str">
        <f t="shared" si="31"/>
        <v/>
      </c>
      <c r="AE87" s="1">
        <f t="shared" si="30"/>
        <v>0</v>
      </c>
      <c r="AG87" s="1">
        <f t="shared" si="32"/>
        <v>0</v>
      </c>
      <c r="AH87" s="1">
        <f t="shared" si="33"/>
        <v>1</v>
      </c>
      <c r="AI87" s="1">
        <f t="shared" si="34"/>
        <v>0</v>
      </c>
      <c r="AJ87" s="1">
        <f t="shared" si="35"/>
        <v>1</v>
      </c>
      <c r="AK87" s="1">
        <f t="shared" si="36"/>
        <v>1</v>
      </c>
      <c r="AL87" s="1">
        <f t="shared" si="37"/>
        <v>0</v>
      </c>
      <c r="BB87" s="1" t="str">
        <f t="shared" si="38"/>
        <v/>
      </c>
      <c r="BC87" s="1" t="str">
        <f t="shared" si="38"/>
        <v/>
      </c>
      <c r="BD87" s="1" t="str">
        <f t="shared" si="38"/>
        <v/>
      </c>
      <c r="BE87" s="1" t="str">
        <f t="shared" si="38"/>
        <v/>
      </c>
      <c r="BF87" s="1" t="str">
        <f t="shared" si="38"/>
        <v/>
      </c>
      <c r="BG87" s="1" t="str">
        <f t="shared" si="38"/>
        <v/>
      </c>
    </row>
    <row r="88" spans="2:59" x14ac:dyDescent="0.25">
      <c r="B88" s="23" t="str">
        <f t="shared" si="13"/>
        <v/>
      </c>
      <c r="C88" s="29" t="str">
        <f>IF('תנאי סף'!$AF88&lt;&gt;1,"",'תנאי סף'!C88)</f>
        <v/>
      </c>
      <c r="D88" s="29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4"/>
      <c r="H88" s="25"/>
      <c r="I88" s="27" t="str">
        <f t="shared" si="25"/>
        <v/>
      </c>
      <c r="J88" s="348"/>
      <c r="K88" s="27" t="str">
        <f t="shared" si="23"/>
        <v/>
      </c>
      <c r="L88" s="25"/>
      <c r="M88" s="27" t="str">
        <f t="shared" si="27"/>
        <v/>
      </c>
      <c r="N88" s="27" t="str">
        <f t="shared" si="28"/>
        <v/>
      </c>
      <c r="O88" s="25"/>
      <c r="P88" s="27" t="str">
        <f t="shared" si="29"/>
        <v/>
      </c>
      <c r="Q88" s="27"/>
      <c r="R88" s="27"/>
      <c r="S88" s="27"/>
      <c r="T88" s="27"/>
      <c r="U88" s="27"/>
      <c r="V88" s="27" t="str">
        <f t="shared" si="14"/>
        <v/>
      </c>
      <c r="W88" s="27"/>
      <c r="X88" s="27"/>
      <c r="Y88" s="27"/>
      <c r="Z88" s="27"/>
      <c r="AA88" s="259" t="str">
        <f t="shared" si="15"/>
        <v/>
      </c>
      <c r="AB88" s="1">
        <f t="shared" si="16"/>
        <v>0</v>
      </c>
      <c r="AC88" s="1" t="str">
        <f t="shared" si="31"/>
        <v/>
      </c>
      <c r="AD88" s="1" t="str">
        <f t="shared" si="31"/>
        <v/>
      </c>
      <c r="AE88" s="1">
        <f t="shared" si="30"/>
        <v>0</v>
      </c>
      <c r="AG88" s="1">
        <f t="shared" si="32"/>
        <v>0</v>
      </c>
      <c r="AH88" s="1">
        <f t="shared" si="33"/>
        <v>1</v>
      </c>
      <c r="AI88" s="1">
        <f t="shared" si="34"/>
        <v>0</v>
      </c>
      <c r="AJ88" s="1">
        <f t="shared" si="35"/>
        <v>1</v>
      </c>
      <c r="AK88" s="1">
        <f t="shared" si="36"/>
        <v>1</v>
      </c>
      <c r="AL88" s="1">
        <f t="shared" si="37"/>
        <v>0</v>
      </c>
      <c r="BB88" s="1" t="str">
        <f t="shared" si="38"/>
        <v/>
      </c>
      <c r="BC88" s="1" t="str">
        <f t="shared" si="38"/>
        <v/>
      </c>
      <c r="BD88" s="1" t="str">
        <f t="shared" si="38"/>
        <v/>
      </c>
      <c r="BE88" s="1" t="str">
        <f t="shared" si="38"/>
        <v/>
      </c>
      <c r="BF88" s="1" t="str">
        <f t="shared" si="38"/>
        <v/>
      </c>
      <c r="BG88" s="1" t="str">
        <f t="shared" si="38"/>
        <v/>
      </c>
    </row>
    <row r="89" spans="2:59" x14ac:dyDescent="0.25">
      <c r="B89" s="23" t="str">
        <f t="shared" si="13"/>
        <v/>
      </c>
      <c r="C89" s="29" t="str">
        <f>IF('תנאי סף'!$AF89&lt;&gt;1,"",'תנאי סף'!C89)</f>
        <v/>
      </c>
      <c r="D89" s="29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4"/>
      <c r="H89" s="25"/>
      <c r="I89" s="27" t="str">
        <f t="shared" si="25"/>
        <v/>
      </c>
      <c r="J89" s="348"/>
      <c r="K89" s="27" t="str">
        <f t="shared" si="23"/>
        <v/>
      </c>
      <c r="L89" s="25"/>
      <c r="M89" s="27" t="str">
        <f t="shared" si="27"/>
        <v/>
      </c>
      <c r="N89" s="27" t="str">
        <f t="shared" si="28"/>
        <v/>
      </c>
      <c r="O89" s="25"/>
      <c r="P89" s="27" t="str">
        <f t="shared" si="29"/>
        <v/>
      </c>
      <c r="Q89" s="27"/>
      <c r="R89" s="27"/>
      <c r="S89" s="27"/>
      <c r="T89" s="27"/>
      <c r="U89" s="27"/>
      <c r="V89" s="27" t="str">
        <f t="shared" si="14"/>
        <v/>
      </c>
      <c r="W89" s="27"/>
      <c r="X89" s="27"/>
      <c r="Y89" s="27"/>
      <c r="Z89" s="27"/>
      <c r="AA89" s="259" t="str">
        <f t="shared" si="15"/>
        <v/>
      </c>
      <c r="AB89" s="1">
        <f t="shared" si="16"/>
        <v>0</v>
      </c>
      <c r="AC89" s="1" t="str">
        <f t="shared" si="31"/>
        <v/>
      </c>
      <c r="AD89" s="1" t="str">
        <f t="shared" si="31"/>
        <v/>
      </c>
      <c r="AE89" s="1">
        <f t="shared" si="30"/>
        <v>0</v>
      </c>
      <c r="AG89" s="1">
        <f t="shared" si="32"/>
        <v>0</v>
      </c>
      <c r="AH89" s="1">
        <f t="shared" si="33"/>
        <v>1</v>
      </c>
      <c r="AI89" s="1">
        <f t="shared" si="34"/>
        <v>0</v>
      </c>
      <c r="AJ89" s="1">
        <f t="shared" si="35"/>
        <v>1</v>
      </c>
      <c r="AK89" s="1">
        <f t="shared" si="36"/>
        <v>1</v>
      </c>
      <c r="AL89" s="1">
        <f t="shared" si="37"/>
        <v>0</v>
      </c>
      <c r="BB89" s="1" t="str">
        <f t="shared" si="38"/>
        <v/>
      </c>
      <c r="BC89" s="1" t="str">
        <f t="shared" si="38"/>
        <v/>
      </c>
      <c r="BD89" s="1" t="str">
        <f t="shared" si="38"/>
        <v/>
      </c>
      <c r="BE89" s="1" t="str">
        <f t="shared" si="38"/>
        <v/>
      </c>
      <c r="BF89" s="1" t="str">
        <f t="shared" si="38"/>
        <v/>
      </c>
      <c r="BG89" s="1" t="str">
        <f t="shared" si="38"/>
        <v/>
      </c>
    </row>
    <row r="90" spans="2:59" x14ac:dyDescent="0.25">
      <c r="B90" s="23" t="str">
        <f t="shared" si="13"/>
        <v/>
      </c>
      <c r="C90" s="29" t="str">
        <f>IF('תנאי סף'!$AF90&lt;&gt;1,"",'תנאי סף'!C90)</f>
        <v/>
      </c>
      <c r="D90" s="29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4"/>
      <c r="H90" s="25"/>
      <c r="I90" s="27" t="str">
        <f t="shared" si="25"/>
        <v/>
      </c>
      <c r="J90" s="348"/>
      <c r="K90" s="27" t="str">
        <f t="shared" si="23"/>
        <v/>
      </c>
      <c r="L90" s="25"/>
      <c r="M90" s="27" t="str">
        <f t="shared" si="27"/>
        <v/>
      </c>
      <c r="N90" s="27" t="str">
        <f t="shared" si="28"/>
        <v/>
      </c>
      <c r="O90" s="25"/>
      <c r="P90" s="27" t="str">
        <f t="shared" si="29"/>
        <v/>
      </c>
      <c r="Q90" s="27"/>
      <c r="R90" s="27"/>
      <c r="S90" s="27"/>
      <c r="T90" s="27"/>
      <c r="U90" s="27"/>
      <c r="V90" s="27" t="str">
        <f t="shared" si="14"/>
        <v/>
      </c>
      <c r="W90" s="27"/>
      <c r="X90" s="27"/>
      <c r="Y90" s="27"/>
      <c r="Z90" s="27"/>
      <c r="AA90" s="259" t="str">
        <f t="shared" si="15"/>
        <v/>
      </c>
      <c r="AB90" s="1">
        <f t="shared" si="16"/>
        <v>0</v>
      </c>
      <c r="AC90" s="1" t="str">
        <f t="shared" si="31"/>
        <v/>
      </c>
      <c r="AD90" s="1" t="str">
        <f t="shared" si="31"/>
        <v/>
      </c>
      <c r="AE90" s="1">
        <f t="shared" si="30"/>
        <v>0</v>
      </c>
      <c r="AG90" s="1">
        <f t="shared" si="32"/>
        <v>0</v>
      </c>
      <c r="AH90" s="1">
        <f t="shared" si="33"/>
        <v>1</v>
      </c>
      <c r="AI90" s="1">
        <f t="shared" si="34"/>
        <v>0</v>
      </c>
      <c r="AJ90" s="1">
        <f t="shared" si="35"/>
        <v>1</v>
      </c>
      <c r="AK90" s="1">
        <f t="shared" si="36"/>
        <v>1</v>
      </c>
      <c r="AL90" s="1">
        <f t="shared" si="37"/>
        <v>0</v>
      </c>
      <c r="BB90" s="1" t="str">
        <f t="shared" si="38"/>
        <v/>
      </c>
      <c r="BC90" s="1" t="str">
        <f t="shared" si="38"/>
        <v/>
      </c>
      <c r="BD90" s="1" t="str">
        <f t="shared" si="38"/>
        <v/>
      </c>
      <c r="BE90" s="1" t="str">
        <f t="shared" si="38"/>
        <v/>
      </c>
      <c r="BF90" s="1" t="str">
        <f t="shared" si="38"/>
        <v/>
      </c>
      <c r="BG90" s="1" t="str">
        <f t="shared" si="38"/>
        <v/>
      </c>
    </row>
    <row r="91" spans="2:59" x14ac:dyDescent="0.25">
      <c r="B91" s="23" t="str">
        <f t="shared" si="13"/>
        <v/>
      </c>
      <c r="C91" s="29" t="str">
        <f>IF('תנאי סף'!$AF91&lt;&gt;1,"",'תנאי סף'!C91)</f>
        <v/>
      </c>
      <c r="D91" s="29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4"/>
      <c r="H91" s="25"/>
      <c r="I91" s="27" t="str">
        <f t="shared" si="25"/>
        <v/>
      </c>
      <c r="J91" s="348"/>
      <c r="K91" s="27" t="str">
        <f t="shared" si="23"/>
        <v/>
      </c>
      <c r="L91" s="25"/>
      <c r="M91" s="27" t="str">
        <f t="shared" si="27"/>
        <v/>
      </c>
      <c r="N91" s="27" t="str">
        <f t="shared" si="28"/>
        <v/>
      </c>
      <c r="O91" s="25"/>
      <c r="P91" s="27" t="str">
        <f t="shared" si="29"/>
        <v/>
      </c>
      <c r="Q91" s="27"/>
      <c r="R91" s="27"/>
      <c r="S91" s="27"/>
      <c r="T91" s="27"/>
      <c r="U91" s="27"/>
      <c r="V91" s="27" t="str">
        <f t="shared" si="14"/>
        <v/>
      </c>
      <c r="W91" s="27"/>
      <c r="X91" s="27"/>
      <c r="Y91" s="27"/>
      <c r="Z91" s="27"/>
      <c r="AA91" s="259" t="str">
        <f t="shared" si="15"/>
        <v/>
      </c>
      <c r="AB91" s="1">
        <f t="shared" si="16"/>
        <v>0</v>
      </c>
      <c r="AC91" s="1" t="str">
        <f t="shared" si="31"/>
        <v/>
      </c>
      <c r="AD91" s="1" t="str">
        <f t="shared" si="31"/>
        <v/>
      </c>
      <c r="AE91" s="1">
        <f t="shared" si="30"/>
        <v>0</v>
      </c>
      <c r="AG91" s="1">
        <f t="shared" si="32"/>
        <v>0</v>
      </c>
      <c r="AH91" s="1">
        <f t="shared" si="33"/>
        <v>1</v>
      </c>
      <c r="AI91" s="1">
        <f t="shared" si="34"/>
        <v>0</v>
      </c>
      <c r="AJ91" s="1">
        <f t="shared" si="35"/>
        <v>1</v>
      </c>
      <c r="AK91" s="1">
        <f t="shared" si="36"/>
        <v>1</v>
      </c>
      <c r="AL91" s="1">
        <f t="shared" si="37"/>
        <v>0</v>
      </c>
      <c r="BB91" s="1" t="str">
        <f t="shared" ref="BB91:BG110" si="39">IF($F91="","",BB$30)</f>
        <v/>
      </c>
      <c r="BC91" s="1" t="str">
        <f t="shared" si="39"/>
        <v/>
      </c>
      <c r="BD91" s="1" t="str">
        <f t="shared" si="39"/>
        <v/>
      </c>
      <c r="BE91" s="1" t="str">
        <f t="shared" si="39"/>
        <v/>
      </c>
      <c r="BF91" s="1" t="str">
        <f t="shared" si="39"/>
        <v/>
      </c>
      <c r="BG91" s="1" t="str">
        <f t="shared" si="39"/>
        <v/>
      </c>
    </row>
    <row r="92" spans="2:59" x14ac:dyDescent="0.25">
      <c r="B92" s="23" t="str">
        <f t="shared" si="13"/>
        <v/>
      </c>
      <c r="C92" s="29" t="str">
        <f>IF('תנאי סף'!$AF92&lt;&gt;1,"",'תנאי סף'!C92)</f>
        <v/>
      </c>
      <c r="D92" s="29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4"/>
      <c r="H92" s="25"/>
      <c r="I92" s="27" t="str">
        <f t="shared" si="25"/>
        <v/>
      </c>
      <c r="J92" s="348"/>
      <c r="K92" s="27" t="str">
        <f t="shared" si="23"/>
        <v/>
      </c>
      <c r="L92" s="25"/>
      <c r="M92" s="27" t="str">
        <f t="shared" si="27"/>
        <v/>
      </c>
      <c r="N92" s="27" t="str">
        <f t="shared" si="28"/>
        <v/>
      </c>
      <c r="O92" s="25"/>
      <c r="P92" s="27" t="str">
        <f t="shared" si="29"/>
        <v/>
      </c>
      <c r="Q92" s="27"/>
      <c r="R92" s="27"/>
      <c r="S92" s="27"/>
      <c r="T92" s="27"/>
      <c r="U92" s="27"/>
      <c r="V92" s="27" t="str">
        <f t="shared" si="14"/>
        <v/>
      </c>
      <c r="W92" s="27"/>
      <c r="X92" s="27"/>
      <c r="Y92" s="27"/>
      <c r="Z92" s="27"/>
      <c r="AA92" s="259" t="str">
        <f t="shared" si="15"/>
        <v/>
      </c>
      <c r="AB92" s="1">
        <f t="shared" si="16"/>
        <v>0</v>
      </c>
      <c r="AC92" s="1" t="str">
        <f t="shared" ref="AC92:AD130" si="40">IF($F92="","",AC$30)</f>
        <v/>
      </c>
      <c r="AD92" s="1" t="str">
        <f t="shared" si="40"/>
        <v/>
      </c>
      <c r="AE92" s="1">
        <f t="shared" si="30"/>
        <v>0</v>
      </c>
      <c r="AG92" s="1">
        <f t="shared" si="32"/>
        <v>0</v>
      </c>
      <c r="AH92" s="1">
        <f t="shared" si="33"/>
        <v>1</v>
      </c>
      <c r="AI92" s="1">
        <f t="shared" si="34"/>
        <v>0</v>
      </c>
      <c r="AJ92" s="1">
        <f t="shared" si="35"/>
        <v>1</v>
      </c>
      <c r="AK92" s="1">
        <f t="shared" si="36"/>
        <v>1</v>
      </c>
      <c r="AL92" s="1">
        <f t="shared" si="37"/>
        <v>0</v>
      </c>
      <c r="BB92" s="1" t="str">
        <f t="shared" si="39"/>
        <v/>
      </c>
      <c r="BC92" s="1" t="str">
        <f t="shared" si="39"/>
        <v/>
      </c>
      <c r="BD92" s="1" t="str">
        <f t="shared" si="39"/>
        <v/>
      </c>
      <c r="BE92" s="1" t="str">
        <f t="shared" si="39"/>
        <v/>
      </c>
      <c r="BF92" s="1" t="str">
        <f t="shared" si="39"/>
        <v/>
      </c>
      <c r="BG92" s="1" t="str">
        <f t="shared" si="39"/>
        <v/>
      </c>
    </row>
    <row r="93" spans="2:59" x14ac:dyDescent="0.25">
      <c r="B93" s="23" t="str">
        <f t="shared" si="13"/>
        <v/>
      </c>
      <c r="C93" s="29" t="str">
        <f>IF('תנאי סף'!$AF93&lt;&gt;1,"",'תנאי סף'!C93)</f>
        <v/>
      </c>
      <c r="D93" s="29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4"/>
      <c r="H93" s="25"/>
      <c r="I93" s="27" t="str">
        <f t="shared" si="25"/>
        <v/>
      </c>
      <c r="J93" s="348"/>
      <c r="K93" s="27" t="str">
        <f t="shared" si="23"/>
        <v/>
      </c>
      <c r="L93" s="25"/>
      <c r="M93" s="27" t="str">
        <f t="shared" si="27"/>
        <v/>
      </c>
      <c r="N93" s="27" t="str">
        <f t="shared" si="28"/>
        <v/>
      </c>
      <c r="O93" s="25"/>
      <c r="P93" s="27" t="str">
        <f t="shared" si="29"/>
        <v/>
      </c>
      <c r="Q93" s="27"/>
      <c r="R93" s="27"/>
      <c r="S93" s="27"/>
      <c r="T93" s="27"/>
      <c r="U93" s="27"/>
      <c r="V93" s="27" t="str">
        <f t="shared" si="14"/>
        <v/>
      </c>
      <c r="W93" s="27"/>
      <c r="X93" s="27"/>
      <c r="Y93" s="27"/>
      <c r="Z93" s="27"/>
      <c r="AA93" s="259" t="str">
        <f t="shared" si="15"/>
        <v/>
      </c>
      <c r="AB93" s="1">
        <f t="shared" si="16"/>
        <v>0</v>
      </c>
      <c r="AC93" s="1" t="str">
        <f t="shared" si="40"/>
        <v/>
      </c>
      <c r="AD93" s="1" t="str">
        <f t="shared" si="40"/>
        <v/>
      </c>
      <c r="AE93" s="1">
        <f t="shared" si="30"/>
        <v>0</v>
      </c>
      <c r="AG93" s="1">
        <f t="shared" si="32"/>
        <v>0</v>
      </c>
      <c r="AH93" s="1">
        <f t="shared" si="33"/>
        <v>1</v>
      </c>
      <c r="AI93" s="1">
        <f t="shared" si="34"/>
        <v>0</v>
      </c>
      <c r="AJ93" s="1">
        <f t="shared" si="35"/>
        <v>1</v>
      </c>
      <c r="AK93" s="1">
        <f t="shared" si="36"/>
        <v>1</v>
      </c>
      <c r="AL93" s="1">
        <f t="shared" si="37"/>
        <v>0</v>
      </c>
      <c r="BB93" s="1" t="str">
        <f t="shared" si="39"/>
        <v/>
      </c>
      <c r="BC93" s="1" t="str">
        <f t="shared" si="39"/>
        <v/>
      </c>
      <c r="BD93" s="1" t="str">
        <f t="shared" si="39"/>
        <v/>
      </c>
      <c r="BE93" s="1" t="str">
        <f t="shared" si="39"/>
        <v/>
      </c>
      <c r="BF93" s="1" t="str">
        <f t="shared" si="39"/>
        <v/>
      </c>
      <c r="BG93" s="1" t="str">
        <f t="shared" si="39"/>
        <v/>
      </c>
    </row>
    <row r="94" spans="2:59" x14ac:dyDescent="0.25">
      <c r="B94" s="23" t="str">
        <f t="shared" si="13"/>
        <v/>
      </c>
      <c r="C94" s="29" t="str">
        <f>IF('תנאי סף'!$AF94&lt;&gt;1,"",'תנאי סף'!C94)</f>
        <v/>
      </c>
      <c r="D94" s="29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4"/>
      <c r="H94" s="25"/>
      <c r="I94" s="27" t="str">
        <f t="shared" si="25"/>
        <v/>
      </c>
      <c r="J94" s="348"/>
      <c r="K94" s="27" t="str">
        <f t="shared" si="23"/>
        <v/>
      </c>
      <c r="L94" s="25"/>
      <c r="M94" s="27" t="str">
        <f t="shared" si="27"/>
        <v/>
      </c>
      <c r="N94" s="27" t="str">
        <f t="shared" si="28"/>
        <v/>
      </c>
      <c r="O94" s="25"/>
      <c r="P94" s="27" t="str">
        <f t="shared" si="29"/>
        <v/>
      </c>
      <c r="Q94" s="27"/>
      <c r="R94" s="27"/>
      <c r="S94" s="27"/>
      <c r="T94" s="27"/>
      <c r="U94" s="27"/>
      <c r="V94" s="27" t="str">
        <f t="shared" si="14"/>
        <v/>
      </c>
      <c r="W94" s="27"/>
      <c r="X94" s="27"/>
      <c r="Y94" s="27"/>
      <c r="Z94" s="27"/>
      <c r="AA94" s="259" t="str">
        <f t="shared" si="15"/>
        <v/>
      </c>
      <c r="AB94" s="1">
        <f t="shared" si="16"/>
        <v>0</v>
      </c>
      <c r="AC94" s="1" t="str">
        <f t="shared" si="40"/>
        <v/>
      </c>
      <c r="AD94" s="1" t="str">
        <f t="shared" si="40"/>
        <v/>
      </c>
      <c r="AE94" s="1">
        <f t="shared" si="30"/>
        <v>0</v>
      </c>
      <c r="AG94" s="1">
        <f t="shared" si="32"/>
        <v>0</v>
      </c>
      <c r="AH94" s="1">
        <f t="shared" si="33"/>
        <v>1</v>
      </c>
      <c r="AI94" s="1">
        <f t="shared" si="34"/>
        <v>0</v>
      </c>
      <c r="AJ94" s="1">
        <f t="shared" si="35"/>
        <v>1</v>
      </c>
      <c r="AK94" s="1">
        <f t="shared" si="36"/>
        <v>1</v>
      </c>
      <c r="AL94" s="1">
        <f t="shared" si="37"/>
        <v>0</v>
      </c>
      <c r="BB94" s="1" t="str">
        <f t="shared" si="39"/>
        <v/>
      </c>
      <c r="BC94" s="1" t="str">
        <f t="shared" si="39"/>
        <v/>
      </c>
      <c r="BD94" s="1" t="str">
        <f t="shared" si="39"/>
        <v/>
      </c>
      <c r="BE94" s="1" t="str">
        <f t="shared" si="39"/>
        <v/>
      </c>
      <c r="BF94" s="1" t="str">
        <f t="shared" si="39"/>
        <v/>
      </c>
      <c r="BG94" s="1" t="str">
        <f t="shared" si="39"/>
        <v/>
      </c>
    </row>
    <row r="95" spans="2:59" x14ac:dyDescent="0.25">
      <c r="B95" s="23" t="str">
        <f t="shared" si="13"/>
        <v/>
      </c>
      <c r="C95" s="29" t="str">
        <f>IF('תנאי סף'!$AF95&lt;&gt;1,"",'תנאי סף'!C95)</f>
        <v/>
      </c>
      <c r="D95" s="29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4"/>
      <c r="H95" s="25"/>
      <c r="I95" s="27" t="str">
        <f t="shared" si="25"/>
        <v/>
      </c>
      <c r="J95" s="348"/>
      <c r="K95" s="27" t="str">
        <f t="shared" si="23"/>
        <v/>
      </c>
      <c r="L95" s="25"/>
      <c r="M95" s="27" t="str">
        <f t="shared" ref="M95:M126" si="41">IF($F95="","",IF($AB95&lt;&gt;1,$AC$1,IF(AND(K95+I95=0,L95=1),VLOOKUP(H95,$J$12:$K$15,2),0)))</f>
        <v/>
      </c>
      <c r="N95" s="27" t="str">
        <f t="shared" ref="N95:N126" si="42">IF($F95="","",IF($AB95&lt;&gt;1,$AC$1,IFERROR(M95*(K95+I95),$AC$1)))</f>
        <v/>
      </c>
      <c r="O95" s="25"/>
      <c r="P95" s="27" t="str">
        <f t="shared" ref="P95:P126" si="43">IF($F95="","",IF($AB95&lt;&gt;1,$AC$1,IFERROR(IF(O95=1,$K$16,0),$AC$1)))</f>
        <v/>
      </c>
      <c r="Q95" s="27"/>
      <c r="R95" s="27"/>
      <c r="S95" s="27"/>
      <c r="T95" s="27"/>
      <c r="U95" s="27"/>
      <c r="V95" s="27" t="str">
        <f t="shared" si="14"/>
        <v/>
      </c>
      <c r="W95" s="27"/>
      <c r="X95" s="27"/>
      <c r="Y95" s="27"/>
      <c r="Z95" s="27"/>
      <c r="AA95" s="259" t="str">
        <f t="shared" si="15"/>
        <v/>
      </c>
      <c r="AB95" s="1">
        <f t="shared" si="16"/>
        <v>0</v>
      </c>
      <c r="AC95" s="1" t="str">
        <f t="shared" si="40"/>
        <v/>
      </c>
      <c r="AD95" s="1" t="str">
        <f t="shared" si="40"/>
        <v/>
      </c>
      <c r="AE95" s="1">
        <f t="shared" ref="AE95:AE130" si="44">IF(H$30="",1,IF(H95="",0,IF(H$30=$AF$1,IF(ISNA(MATCH(H95,$AC$30:$AD$30,0)),0,1),IF(H$30=$AG$1,IF(IFERROR(H95*1,"bad")="bad",0,1),IF(H$30=$AH$1,IF(IFERROR(IF(H95=TRUNC(H95),1,"bad"),"bad")="bad",0,1),IF(H$30=$AI$1,IF(AND(IF(IFERROR(H95*1,"bad")="bad",0,1)=1,H95&gt;=0),1,0),IF(H$30=$AJ$1,IF(AND(IF(IFERROR(IF(H95=TRUNC(H95),1,"bad"),"bad")="bad",0,1)=1,H95&gt;=0),1,0),IF(H$30=$AK$1,IF(AND(IF(IFERROR(H95*1,"bad")="bad",0,1)=1,H95&gt;0),1,0),IF(H$30=$AL$1,IF(AND(IF(IFERROR(IF(H95=TRUNC(H95),1,"bad"),"bad")="bad",0,1)=1,H95&gt;0),1,0),IF(H$30=$AM$1,1,IF(H$30=$AN$1,IF(IFERROR(HLOOKUP(H95,$AF$4:$AO$4,1,0),"bad")="bad",0,1),0)))))))))))</f>
        <v>0</v>
      </c>
      <c r="AG95" s="1">
        <f t="shared" si="32"/>
        <v>0</v>
      </c>
      <c r="AH95" s="1">
        <f t="shared" si="33"/>
        <v>1</v>
      </c>
      <c r="AI95" s="1">
        <f t="shared" si="34"/>
        <v>0</v>
      </c>
      <c r="AJ95" s="1">
        <f t="shared" si="35"/>
        <v>1</v>
      </c>
      <c r="AK95" s="1">
        <f t="shared" si="36"/>
        <v>1</v>
      </c>
      <c r="AL95" s="1">
        <f t="shared" si="37"/>
        <v>0</v>
      </c>
      <c r="BB95" s="1" t="str">
        <f t="shared" si="39"/>
        <v/>
      </c>
      <c r="BC95" s="1" t="str">
        <f t="shared" si="39"/>
        <v/>
      </c>
      <c r="BD95" s="1" t="str">
        <f t="shared" si="39"/>
        <v/>
      </c>
      <c r="BE95" s="1" t="str">
        <f t="shared" si="39"/>
        <v/>
      </c>
      <c r="BF95" s="1" t="str">
        <f t="shared" si="39"/>
        <v/>
      </c>
      <c r="BG95" s="1" t="str">
        <f t="shared" si="39"/>
        <v/>
      </c>
    </row>
    <row r="96" spans="2:59" x14ac:dyDescent="0.25">
      <c r="B96" s="23" t="str">
        <f t="shared" ref="B96:B130" si="45">IF(F96="","",ROW()-30)</f>
        <v/>
      </c>
      <c r="C96" s="29" t="str">
        <f>IF('תנאי סף'!$AF96&lt;&gt;1,"",'תנאי סף'!C96)</f>
        <v/>
      </c>
      <c r="D96" s="29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4"/>
      <c r="H96" s="25"/>
      <c r="I96" s="27" t="str">
        <f t="shared" ref="I96:I130" si="46">IF($F96="","",IF($AB96&lt;&gt;1,$AC$1,IFERROR(VLOOKUP(H96,$F$5:$H$10,2,0),0)))</f>
        <v/>
      </c>
      <c r="J96" s="348"/>
      <c r="K96" s="27" t="str">
        <f t="shared" ref="K96:K130" si="47">IF($F96="","",IF($AB96&lt;&gt;1,$AC$1,IFERROR(VLOOKUP(J96,$J$5:$K$10,2,0),$AC$1)))</f>
        <v/>
      </c>
      <c r="L96" s="25"/>
      <c r="M96" s="27" t="str">
        <f t="shared" si="41"/>
        <v/>
      </c>
      <c r="N96" s="27" t="str">
        <f t="shared" si="42"/>
        <v/>
      </c>
      <c r="O96" s="25"/>
      <c r="P96" s="27" t="str">
        <f t="shared" si="43"/>
        <v/>
      </c>
      <c r="Q96" s="27"/>
      <c r="R96" s="27"/>
      <c r="S96" s="27"/>
      <c r="T96" s="27"/>
      <c r="U96" s="27"/>
      <c r="V96" s="27" t="str">
        <f t="shared" ref="V96:V130" si="48">IF($F96="","",IF($AB96&lt;&gt;1,$AC$1,IFERROR(SUM(0.7*K96,P96,0.3*I96,M96),$AC$1)))</f>
        <v/>
      </c>
      <c r="W96" s="27"/>
      <c r="X96" s="27"/>
      <c r="Y96" s="27"/>
      <c r="Z96" s="27"/>
      <c r="AA96" s="259" t="str">
        <f t="shared" ref="AA96:AA130" si="49">IF($F96="","",IF(OR($AB96&lt;&gt;1,Z96=$AC$1),$AC$1,IFERROR(V96/$V$131,0)))</f>
        <v/>
      </c>
      <c r="AB96" s="1">
        <f t="shared" ref="AB96:AB130" si="50">IF(SUM(AE96:AW96)=COUNT(AE96:AW96),1,0)</f>
        <v>0</v>
      </c>
      <c r="AC96" s="1" t="str">
        <f t="shared" si="40"/>
        <v/>
      </c>
      <c r="AD96" s="1" t="str">
        <f t="shared" si="40"/>
        <v/>
      </c>
      <c r="AE96" s="1">
        <f t="shared" si="44"/>
        <v>0</v>
      </c>
      <c r="AG96" s="1">
        <f t="shared" ref="AG96:AG130" si="51">IF(J$30="",1,IF(J96="",0,IF(J$30=$AF$1,IF(ISNA(MATCH(J96,$AC$30:$AD$30,0)),0,1),IF(J$30=$AG$1,IF(IFERROR(J96*1,"bad")="bad",0,1),IF(J$30=$AH$1,IF(IFERROR(IF(J96=TRUNC(J96),1,"bad"),"bad")="bad",0,1),IF(J$30=$AI$1,IF(AND(IF(IFERROR(J96*1,"bad")="bad",0,1)=1,J96&gt;=0),1,0),IF(J$30=$AJ$1,IF(AND(IF(IFERROR(IF(J96=TRUNC(J96),1,"bad"),"bad")="bad",0,1)=1,J96&gt;=0),1,0),IF(J$30=$AK$1,IF(AND(IF(IFERROR(J96*1,"bad")="bad",0,1)=1,J96&gt;0),1,0),IF(J$30=$AL$1,IF(AND(IF(IFERROR(IF(J96=TRUNC(J96),1,"bad"),"bad")="bad",0,1)=1,J96&gt;0),1,0),IF(J$30=$AM$1,1,IF(J$30=$AN$1,IF(IFERROR(HLOOKUP(J96,$AF$4:$AO$4,1,0),"bad")="bad",0,1),0)))))))))))</f>
        <v>0</v>
      </c>
      <c r="AH96" s="1">
        <f t="shared" ref="AH96:AH130" si="52">IF(K$30="",1,IF(K96="",0,IF(K$30=$AF$1,IF(ISNA(MATCH(K96,$AC$30:$AD$30,0)),0,1),IF(K$30=$AG$1,IF(IFERROR(K96*1,"bad")="bad",0,1),IF(K$30=$AH$1,IF(IFERROR(IF(K96=TRUNC(K96),1,"bad"),"bad")="bad",0,1),IF(K$30=$AI$1,IF(AND(IF(IFERROR(K96*1,"bad")="bad",0,1)=1,K96&gt;=0),1,0),IF(K$30=$AJ$1,IF(AND(IF(IFERROR(IF(K96=TRUNC(K96),1,"bad"),"bad")="bad",0,1)=1,K96&gt;=0),1,0),IF(K$30=$AK$1,IF(AND(IF(IFERROR(K96*1,"bad")="bad",0,1)=1,K96&gt;0),1,0),IF(K$30=$AL$1,IF(AND(IF(IFERROR(IF(K96=TRUNC(K96),1,"bad"),"bad")="bad",0,1)=1,K96&gt;0),1,0),IF(K$30=$AM$1,1,IF(K$30=$AN$1,IF(IFERROR(HLOOKUP(K96,$AF$4:$AO$4,1,0),"bad")="bad",0,1),0)))))))))))</f>
        <v>1</v>
      </c>
      <c r="AI96" s="1">
        <f t="shared" ref="AI96:AI130" si="53">IF(L$30="",1,IF(L96="",0,IF(L$30=$AF$1,IF(ISNA(MATCH(L96,$AC$30:$AD$30,0)),0,1),IF(L$30=$AG$1,IF(IFERROR(L96*1,"bad")="bad",0,1),IF(L$30=$AH$1,IF(IFERROR(IF(L96=TRUNC(L96),1,"bad"),"bad")="bad",0,1),IF(L$30=$AI$1,IF(AND(IF(IFERROR(L96*1,"bad")="bad",0,1)=1,L96&gt;=0),1,0),IF(L$30=$AJ$1,IF(AND(IF(IFERROR(IF(L96=TRUNC(L96),1,"bad"),"bad")="bad",0,1)=1,L96&gt;=0),1,0),IF(L$30=$AK$1,IF(AND(IF(IFERROR(L96*1,"bad")="bad",0,1)=1,L96&gt;0),1,0),IF(L$30=$AL$1,IF(AND(IF(IFERROR(IF(L96=TRUNC(L96),1,"bad"),"bad")="bad",0,1)=1,L96&gt;0),1,0),IF(L$30=$AM$1,1,IF(L$30=$AN$1,IF(IFERROR(HLOOKUP(L96,$AF$4:$AO$4,1,0),"bad")="bad",0,1),0)))))))))))</f>
        <v>0</v>
      </c>
      <c r="AJ96" s="1">
        <f t="shared" ref="AJ96:AJ130" si="54">IF(M$30="",1,IF(M96="",0,IF(M$30=$AF$1,IF(ISNA(MATCH(M96,$AC$30:$AD$30,0)),0,1),IF(M$30=$AG$1,IF(IFERROR(M96*1,"bad")="bad",0,1),IF(M$30=$AH$1,IF(IFERROR(IF(M96=TRUNC(M96),1,"bad"),"bad")="bad",0,1),IF(M$30=$AI$1,IF(AND(IF(IFERROR(M96*1,"bad")="bad",0,1)=1,M96&gt;=0),1,0),IF(M$30=$AJ$1,IF(AND(IF(IFERROR(IF(M96=TRUNC(M96),1,"bad"),"bad")="bad",0,1)=1,M96&gt;=0),1,0),IF(M$30=$AK$1,IF(AND(IF(IFERROR(M96*1,"bad")="bad",0,1)=1,M96&gt;0),1,0),IF(M$30=$AL$1,IF(AND(IF(IFERROR(IF(M96=TRUNC(M96),1,"bad"),"bad")="bad",0,1)=1,M96&gt;0),1,0),IF(M$30=$AM$1,1,IF(M$30=$AN$1,IF(IFERROR(HLOOKUP(M96,$AF$4:$AO$4,1,0),"bad")="bad",0,1),0)))))))))))</f>
        <v>1</v>
      </c>
      <c r="AK96" s="1">
        <f t="shared" ref="AK96:AK130" si="55">IF(N$30="",1,IF(N96="",0,IF(N$30=$AF$1,IF(ISNA(MATCH(N96,$AC$30:$AD$30,0)),0,1),IF(N$30=$AG$1,IF(IFERROR(N96*1,"bad")="bad",0,1),IF(N$30=$AH$1,IF(IFERROR(IF(N96=TRUNC(N96),1,"bad"),"bad")="bad",0,1),IF(N$30=$AI$1,IF(AND(IF(IFERROR(N96*1,"bad")="bad",0,1)=1,N96&gt;=0),1,0),IF(N$30=$AJ$1,IF(AND(IF(IFERROR(IF(N96=TRUNC(N96),1,"bad"),"bad")="bad",0,1)=1,N96&gt;=0),1,0),IF(N$30=$AK$1,IF(AND(IF(IFERROR(N96*1,"bad")="bad",0,1)=1,N96&gt;0),1,0),IF(N$30=$AL$1,IF(AND(IF(IFERROR(IF(N96=TRUNC(N96),1,"bad"),"bad")="bad",0,1)=1,N96&gt;0),1,0),IF(N$30=$AM$1,1,IF(N$30=$AN$1,IF(IFERROR(HLOOKUP(N96,$AF$4:$AO$4,1,0),"bad")="bad",0,1),0)))))))))))</f>
        <v>1</v>
      </c>
      <c r="AL96" s="1">
        <f t="shared" ref="AL96:AL130" si="56">IF(O$30="",1,IF(O96="",0,IF(O$30=$AF$1,IF(ISNA(MATCH(O96,$AC$30:$AD$30,0)),0,1),IF(O$30=$AG$1,IF(IFERROR(O96*1,"bad")="bad",0,1),IF(O$30=$AH$1,IF(IFERROR(IF(O96=TRUNC(O96),1,"bad"),"bad")="bad",0,1),IF(O$30=$AI$1,IF(AND(IF(IFERROR(O96*1,"bad")="bad",0,1)=1,O96&gt;=0),1,0),IF(O$30=$AJ$1,IF(AND(IF(IFERROR(IF(O96=TRUNC(O96),1,"bad"),"bad")="bad",0,1)=1,O96&gt;=0),1,0),IF(O$30=$AK$1,IF(AND(IF(IFERROR(O96*1,"bad")="bad",0,1)=1,O96&gt;0),1,0),IF(O$30=$AL$1,IF(AND(IF(IFERROR(IF(O96=TRUNC(O96),1,"bad"),"bad")="bad",0,1)=1,O96&gt;0),1,0),IF(O$30=$AM$1,1,IF(O$30=$AN$1,IF(IFERROR(HLOOKUP(O96,$AF$4:$AO$4,1,0),"bad")="bad",0,1),0)))))))))))</f>
        <v>0</v>
      </c>
      <c r="BB96" s="1" t="str">
        <f t="shared" si="39"/>
        <v/>
      </c>
      <c r="BC96" s="1" t="str">
        <f t="shared" si="39"/>
        <v/>
      </c>
      <c r="BD96" s="1" t="str">
        <f t="shared" si="39"/>
        <v/>
      </c>
      <c r="BE96" s="1" t="str">
        <f t="shared" si="39"/>
        <v/>
      </c>
      <c r="BF96" s="1" t="str">
        <f t="shared" si="39"/>
        <v/>
      </c>
      <c r="BG96" s="1" t="str">
        <f t="shared" si="39"/>
        <v/>
      </c>
    </row>
    <row r="97" spans="2:59" x14ac:dyDescent="0.25">
      <c r="B97" s="23" t="str">
        <f t="shared" si="45"/>
        <v/>
      </c>
      <c r="C97" s="29" t="str">
        <f>IF('תנאי סף'!$AF97&lt;&gt;1,"",'תנאי סף'!C97)</f>
        <v/>
      </c>
      <c r="D97" s="29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4"/>
      <c r="H97" s="25"/>
      <c r="I97" s="27" t="str">
        <f t="shared" si="46"/>
        <v/>
      </c>
      <c r="J97" s="348"/>
      <c r="K97" s="27" t="str">
        <f t="shared" si="47"/>
        <v/>
      </c>
      <c r="L97" s="25"/>
      <c r="M97" s="27" t="str">
        <f t="shared" si="41"/>
        <v/>
      </c>
      <c r="N97" s="27" t="str">
        <f t="shared" si="42"/>
        <v/>
      </c>
      <c r="O97" s="25"/>
      <c r="P97" s="27" t="str">
        <f t="shared" si="43"/>
        <v/>
      </c>
      <c r="Q97" s="27"/>
      <c r="R97" s="27"/>
      <c r="S97" s="27"/>
      <c r="T97" s="27"/>
      <c r="U97" s="27"/>
      <c r="V97" s="27" t="str">
        <f t="shared" si="48"/>
        <v/>
      </c>
      <c r="W97" s="27"/>
      <c r="X97" s="27"/>
      <c r="Y97" s="27"/>
      <c r="Z97" s="27"/>
      <c r="AA97" s="259" t="str">
        <f t="shared" si="49"/>
        <v/>
      </c>
      <c r="AB97" s="1">
        <f t="shared" si="50"/>
        <v>0</v>
      </c>
      <c r="AC97" s="1" t="str">
        <f t="shared" si="40"/>
        <v/>
      </c>
      <c r="AD97" s="1" t="str">
        <f t="shared" si="40"/>
        <v/>
      </c>
      <c r="AE97" s="1">
        <f t="shared" si="44"/>
        <v>0</v>
      </c>
      <c r="AG97" s="1">
        <f t="shared" si="51"/>
        <v>0</v>
      </c>
      <c r="AH97" s="1">
        <f t="shared" si="52"/>
        <v>1</v>
      </c>
      <c r="AI97" s="1">
        <f t="shared" si="53"/>
        <v>0</v>
      </c>
      <c r="AJ97" s="1">
        <f t="shared" si="54"/>
        <v>1</v>
      </c>
      <c r="AK97" s="1">
        <f t="shared" si="55"/>
        <v>1</v>
      </c>
      <c r="AL97" s="1">
        <f t="shared" si="56"/>
        <v>0</v>
      </c>
      <c r="BB97" s="1" t="str">
        <f t="shared" si="39"/>
        <v/>
      </c>
      <c r="BC97" s="1" t="str">
        <f t="shared" si="39"/>
        <v/>
      </c>
      <c r="BD97" s="1" t="str">
        <f t="shared" si="39"/>
        <v/>
      </c>
      <c r="BE97" s="1" t="str">
        <f t="shared" si="39"/>
        <v/>
      </c>
      <c r="BF97" s="1" t="str">
        <f t="shared" si="39"/>
        <v/>
      </c>
      <c r="BG97" s="1" t="str">
        <f t="shared" si="39"/>
        <v/>
      </c>
    </row>
    <row r="98" spans="2:59" x14ac:dyDescent="0.25">
      <c r="B98" s="23" t="str">
        <f t="shared" si="45"/>
        <v/>
      </c>
      <c r="C98" s="29" t="str">
        <f>IF('תנאי סף'!$AF98&lt;&gt;1,"",'תנאי סף'!C98)</f>
        <v/>
      </c>
      <c r="D98" s="29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4"/>
      <c r="H98" s="25"/>
      <c r="I98" s="27" t="str">
        <f t="shared" si="46"/>
        <v/>
      </c>
      <c r="J98" s="348"/>
      <c r="K98" s="27" t="str">
        <f t="shared" si="47"/>
        <v/>
      </c>
      <c r="L98" s="25"/>
      <c r="M98" s="27" t="str">
        <f t="shared" si="41"/>
        <v/>
      </c>
      <c r="N98" s="27" t="str">
        <f t="shared" si="42"/>
        <v/>
      </c>
      <c r="O98" s="25"/>
      <c r="P98" s="27" t="str">
        <f t="shared" si="43"/>
        <v/>
      </c>
      <c r="Q98" s="27"/>
      <c r="R98" s="27"/>
      <c r="S98" s="27"/>
      <c r="T98" s="27"/>
      <c r="U98" s="27"/>
      <c r="V98" s="27" t="str">
        <f t="shared" si="48"/>
        <v/>
      </c>
      <c r="W98" s="27"/>
      <c r="X98" s="27"/>
      <c r="Y98" s="27"/>
      <c r="Z98" s="27"/>
      <c r="AA98" s="259" t="str">
        <f t="shared" si="49"/>
        <v/>
      </c>
      <c r="AB98" s="1">
        <f t="shared" si="50"/>
        <v>0</v>
      </c>
      <c r="AC98" s="1" t="str">
        <f t="shared" si="40"/>
        <v/>
      </c>
      <c r="AD98" s="1" t="str">
        <f t="shared" si="40"/>
        <v/>
      </c>
      <c r="AE98" s="1">
        <f t="shared" si="44"/>
        <v>0</v>
      </c>
      <c r="AG98" s="1">
        <f t="shared" si="51"/>
        <v>0</v>
      </c>
      <c r="AH98" s="1">
        <f t="shared" si="52"/>
        <v>1</v>
      </c>
      <c r="AI98" s="1">
        <f t="shared" si="53"/>
        <v>0</v>
      </c>
      <c r="AJ98" s="1">
        <f t="shared" si="54"/>
        <v>1</v>
      </c>
      <c r="AK98" s="1">
        <f t="shared" si="55"/>
        <v>1</v>
      </c>
      <c r="AL98" s="1">
        <f t="shared" si="56"/>
        <v>0</v>
      </c>
      <c r="BB98" s="1" t="str">
        <f t="shared" si="39"/>
        <v/>
      </c>
      <c r="BC98" s="1" t="str">
        <f t="shared" si="39"/>
        <v/>
      </c>
      <c r="BD98" s="1" t="str">
        <f t="shared" si="39"/>
        <v/>
      </c>
      <c r="BE98" s="1" t="str">
        <f t="shared" si="39"/>
        <v/>
      </c>
      <c r="BF98" s="1" t="str">
        <f t="shared" si="39"/>
        <v/>
      </c>
      <c r="BG98" s="1" t="str">
        <f t="shared" si="39"/>
        <v/>
      </c>
    </row>
    <row r="99" spans="2:59" x14ac:dyDescent="0.25">
      <c r="B99" s="23" t="str">
        <f t="shared" si="45"/>
        <v/>
      </c>
      <c r="C99" s="29" t="str">
        <f>IF('תנאי סף'!$AF99&lt;&gt;1,"",'תנאי סף'!C99)</f>
        <v/>
      </c>
      <c r="D99" s="29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4"/>
      <c r="H99" s="25"/>
      <c r="I99" s="27" t="str">
        <f t="shared" si="46"/>
        <v/>
      </c>
      <c r="J99" s="348"/>
      <c r="K99" s="27" t="str">
        <f t="shared" si="47"/>
        <v/>
      </c>
      <c r="L99" s="25"/>
      <c r="M99" s="27" t="str">
        <f t="shared" si="41"/>
        <v/>
      </c>
      <c r="N99" s="27" t="str">
        <f t="shared" si="42"/>
        <v/>
      </c>
      <c r="O99" s="25"/>
      <c r="P99" s="27" t="str">
        <f t="shared" si="43"/>
        <v/>
      </c>
      <c r="Q99" s="27"/>
      <c r="R99" s="27"/>
      <c r="S99" s="27"/>
      <c r="T99" s="27"/>
      <c r="U99" s="27"/>
      <c r="V99" s="27" t="str">
        <f t="shared" si="48"/>
        <v/>
      </c>
      <c r="W99" s="27"/>
      <c r="X99" s="27"/>
      <c r="Y99" s="27"/>
      <c r="Z99" s="27"/>
      <c r="AA99" s="259" t="str">
        <f t="shared" si="49"/>
        <v/>
      </c>
      <c r="AB99" s="1">
        <f t="shared" si="50"/>
        <v>0</v>
      </c>
      <c r="AC99" s="1" t="str">
        <f t="shared" si="40"/>
        <v/>
      </c>
      <c r="AD99" s="1" t="str">
        <f t="shared" si="40"/>
        <v/>
      </c>
      <c r="AE99" s="1">
        <f t="shared" si="44"/>
        <v>0</v>
      </c>
      <c r="AG99" s="1">
        <f t="shared" si="51"/>
        <v>0</v>
      </c>
      <c r="AH99" s="1">
        <f t="shared" si="52"/>
        <v>1</v>
      </c>
      <c r="AI99" s="1">
        <f t="shared" si="53"/>
        <v>0</v>
      </c>
      <c r="AJ99" s="1">
        <f t="shared" si="54"/>
        <v>1</v>
      </c>
      <c r="AK99" s="1">
        <f t="shared" si="55"/>
        <v>1</v>
      </c>
      <c r="AL99" s="1">
        <f t="shared" si="56"/>
        <v>0</v>
      </c>
      <c r="BB99" s="1" t="str">
        <f t="shared" si="39"/>
        <v/>
      </c>
      <c r="BC99" s="1" t="str">
        <f t="shared" si="39"/>
        <v/>
      </c>
      <c r="BD99" s="1" t="str">
        <f t="shared" si="39"/>
        <v/>
      </c>
      <c r="BE99" s="1" t="str">
        <f t="shared" si="39"/>
        <v/>
      </c>
      <c r="BF99" s="1" t="str">
        <f t="shared" si="39"/>
        <v/>
      </c>
      <c r="BG99" s="1" t="str">
        <f t="shared" si="39"/>
        <v/>
      </c>
    </row>
    <row r="100" spans="2:59" x14ac:dyDescent="0.25">
      <c r="B100" s="23" t="str">
        <f t="shared" si="45"/>
        <v/>
      </c>
      <c r="C100" s="29" t="str">
        <f>IF('תנאי סף'!$AF100&lt;&gt;1,"",'תנאי סף'!C100)</f>
        <v/>
      </c>
      <c r="D100" s="29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4"/>
      <c r="H100" s="25"/>
      <c r="I100" s="27" t="str">
        <f t="shared" si="46"/>
        <v/>
      </c>
      <c r="J100" s="348"/>
      <c r="K100" s="27" t="str">
        <f t="shared" si="47"/>
        <v/>
      </c>
      <c r="L100" s="25"/>
      <c r="M100" s="27" t="str">
        <f t="shared" si="41"/>
        <v/>
      </c>
      <c r="N100" s="27" t="str">
        <f t="shared" si="42"/>
        <v/>
      </c>
      <c r="O100" s="25"/>
      <c r="P100" s="27" t="str">
        <f t="shared" si="43"/>
        <v/>
      </c>
      <c r="Q100" s="27"/>
      <c r="R100" s="27"/>
      <c r="S100" s="27"/>
      <c r="T100" s="27"/>
      <c r="U100" s="27"/>
      <c r="V100" s="27" t="str">
        <f t="shared" si="48"/>
        <v/>
      </c>
      <c r="W100" s="27"/>
      <c r="X100" s="27"/>
      <c r="Y100" s="27"/>
      <c r="Z100" s="27"/>
      <c r="AA100" s="259" t="str">
        <f t="shared" si="49"/>
        <v/>
      </c>
      <c r="AB100" s="1">
        <f t="shared" si="50"/>
        <v>0</v>
      </c>
      <c r="AC100" s="1" t="str">
        <f t="shared" si="40"/>
        <v/>
      </c>
      <c r="AD100" s="1" t="str">
        <f t="shared" si="40"/>
        <v/>
      </c>
      <c r="AE100" s="1">
        <f t="shared" si="44"/>
        <v>0</v>
      </c>
      <c r="AG100" s="1">
        <f t="shared" si="51"/>
        <v>0</v>
      </c>
      <c r="AH100" s="1">
        <f t="shared" si="52"/>
        <v>1</v>
      </c>
      <c r="AI100" s="1">
        <f t="shared" si="53"/>
        <v>0</v>
      </c>
      <c r="AJ100" s="1">
        <f t="shared" si="54"/>
        <v>1</v>
      </c>
      <c r="AK100" s="1">
        <f t="shared" si="55"/>
        <v>1</v>
      </c>
      <c r="AL100" s="1">
        <f t="shared" si="56"/>
        <v>0</v>
      </c>
      <c r="BB100" s="1" t="str">
        <f t="shared" si="39"/>
        <v/>
      </c>
      <c r="BC100" s="1" t="str">
        <f t="shared" si="39"/>
        <v/>
      </c>
      <c r="BD100" s="1" t="str">
        <f t="shared" si="39"/>
        <v/>
      </c>
      <c r="BE100" s="1" t="str">
        <f t="shared" si="39"/>
        <v/>
      </c>
      <c r="BF100" s="1" t="str">
        <f t="shared" si="39"/>
        <v/>
      </c>
      <c r="BG100" s="1" t="str">
        <f t="shared" si="39"/>
        <v/>
      </c>
    </row>
    <row r="101" spans="2:59" x14ac:dyDescent="0.25">
      <c r="B101" s="23" t="str">
        <f t="shared" si="45"/>
        <v/>
      </c>
      <c r="C101" s="29" t="str">
        <f>IF('תנאי סף'!$AF101&lt;&gt;1,"",'תנאי סף'!C101)</f>
        <v/>
      </c>
      <c r="D101" s="29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4"/>
      <c r="H101" s="25"/>
      <c r="I101" s="27" t="str">
        <f t="shared" si="46"/>
        <v/>
      </c>
      <c r="J101" s="348"/>
      <c r="K101" s="27" t="str">
        <f t="shared" si="47"/>
        <v/>
      </c>
      <c r="L101" s="25"/>
      <c r="M101" s="27" t="str">
        <f t="shared" si="41"/>
        <v/>
      </c>
      <c r="N101" s="27" t="str">
        <f t="shared" si="42"/>
        <v/>
      </c>
      <c r="O101" s="25"/>
      <c r="P101" s="27" t="str">
        <f t="shared" si="43"/>
        <v/>
      </c>
      <c r="Q101" s="27"/>
      <c r="R101" s="27"/>
      <c r="S101" s="27"/>
      <c r="T101" s="27"/>
      <c r="U101" s="27"/>
      <c r="V101" s="27" t="str">
        <f t="shared" si="48"/>
        <v/>
      </c>
      <c r="W101" s="27"/>
      <c r="X101" s="27"/>
      <c r="Y101" s="27"/>
      <c r="Z101" s="27"/>
      <c r="AA101" s="259" t="str">
        <f t="shared" si="49"/>
        <v/>
      </c>
      <c r="AB101" s="1">
        <f t="shared" si="50"/>
        <v>0</v>
      </c>
      <c r="AC101" s="1" t="str">
        <f t="shared" si="40"/>
        <v/>
      </c>
      <c r="AD101" s="1" t="str">
        <f t="shared" si="40"/>
        <v/>
      </c>
      <c r="AE101" s="1">
        <f t="shared" si="44"/>
        <v>0</v>
      </c>
      <c r="AG101" s="1">
        <f t="shared" si="51"/>
        <v>0</v>
      </c>
      <c r="AH101" s="1">
        <f t="shared" si="52"/>
        <v>1</v>
      </c>
      <c r="AI101" s="1">
        <f t="shared" si="53"/>
        <v>0</v>
      </c>
      <c r="AJ101" s="1">
        <f t="shared" si="54"/>
        <v>1</v>
      </c>
      <c r="AK101" s="1">
        <f t="shared" si="55"/>
        <v>1</v>
      </c>
      <c r="AL101" s="1">
        <f t="shared" si="56"/>
        <v>0</v>
      </c>
      <c r="BB101" s="1" t="str">
        <f t="shared" si="39"/>
        <v/>
      </c>
      <c r="BC101" s="1" t="str">
        <f t="shared" si="39"/>
        <v/>
      </c>
      <c r="BD101" s="1" t="str">
        <f t="shared" si="39"/>
        <v/>
      </c>
      <c r="BE101" s="1" t="str">
        <f t="shared" si="39"/>
        <v/>
      </c>
      <c r="BF101" s="1" t="str">
        <f t="shared" si="39"/>
        <v/>
      </c>
      <c r="BG101" s="1" t="str">
        <f t="shared" si="39"/>
        <v/>
      </c>
    </row>
    <row r="102" spans="2:59" x14ac:dyDescent="0.25">
      <c r="B102" s="23" t="str">
        <f t="shared" si="45"/>
        <v/>
      </c>
      <c r="C102" s="29" t="str">
        <f>IF('תנאי סף'!$AF102&lt;&gt;1,"",'תנאי סף'!C102)</f>
        <v/>
      </c>
      <c r="D102" s="29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4"/>
      <c r="H102" s="25"/>
      <c r="I102" s="27" t="str">
        <f t="shared" si="46"/>
        <v/>
      </c>
      <c r="J102" s="348"/>
      <c r="K102" s="27" t="str">
        <f t="shared" si="47"/>
        <v/>
      </c>
      <c r="L102" s="25"/>
      <c r="M102" s="27" t="str">
        <f t="shared" si="41"/>
        <v/>
      </c>
      <c r="N102" s="27" t="str">
        <f t="shared" si="42"/>
        <v/>
      </c>
      <c r="O102" s="25"/>
      <c r="P102" s="27" t="str">
        <f t="shared" si="43"/>
        <v/>
      </c>
      <c r="Q102" s="27"/>
      <c r="R102" s="27"/>
      <c r="S102" s="27"/>
      <c r="T102" s="27"/>
      <c r="U102" s="27"/>
      <c r="V102" s="27" t="str">
        <f t="shared" si="48"/>
        <v/>
      </c>
      <c r="W102" s="27"/>
      <c r="X102" s="27"/>
      <c r="Y102" s="27"/>
      <c r="Z102" s="27"/>
      <c r="AA102" s="259" t="str">
        <f t="shared" si="49"/>
        <v/>
      </c>
      <c r="AB102" s="1">
        <f t="shared" si="50"/>
        <v>0</v>
      </c>
      <c r="AC102" s="1" t="str">
        <f t="shared" si="40"/>
        <v/>
      </c>
      <c r="AD102" s="1" t="str">
        <f t="shared" si="40"/>
        <v/>
      </c>
      <c r="AE102" s="1">
        <f t="shared" si="44"/>
        <v>0</v>
      </c>
      <c r="AG102" s="1">
        <f t="shared" si="51"/>
        <v>0</v>
      </c>
      <c r="AH102" s="1">
        <f t="shared" si="52"/>
        <v>1</v>
      </c>
      <c r="AI102" s="1">
        <f t="shared" si="53"/>
        <v>0</v>
      </c>
      <c r="AJ102" s="1">
        <f t="shared" si="54"/>
        <v>1</v>
      </c>
      <c r="AK102" s="1">
        <f t="shared" si="55"/>
        <v>1</v>
      </c>
      <c r="AL102" s="1">
        <f t="shared" si="56"/>
        <v>0</v>
      </c>
      <c r="BB102" s="1" t="str">
        <f t="shared" si="39"/>
        <v/>
      </c>
      <c r="BC102" s="1" t="str">
        <f t="shared" si="39"/>
        <v/>
      </c>
      <c r="BD102" s="1" t="str">
        <f t="shared" si="39"/>
        <v/>
      </c>
      <c r="BE102" s="1" t="str">
        <f t="shared" si="39"/>
        <v/>
      </c>
      <c r="BF102" s="1" t="str">
        <f t="shared" si="39"/>
        <v/>
      </c>
      <c r="BG102" s="1" t="str">
        <f t="shared" si="39"/>
        <v/>
      </c>
    </row>
    <row r="103" spans="2:59" x14ac:dyDescent="0.25">
      <c r="B103" s="23" t="str">
        <f t="shared" si="45"/>
        <v/>
      </c>
      <c r="C103" s="29" t="str">
        <f>IF('תנאי סף'!$AF103&lt;&gt;1,"",'תנאי סף'!C103)</f>
        <v/>
      </c>
      <c r="D103" s="29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4"/>
      <c r="H103" s="25"/>
      <c r="I103" s="27" t="str">
        <f t="shared" si="46"/>
        <v/>
      </c>
      <c r="J103" s="348"/>
      <c r="K103" s="27" t="str">
        <f t="shared" si="47"/>
        <v/>
      </c>
      <c r="L103" s="25"/>
      <c r="M103" s="27" t="str">
        <f t="shared" si="41"/>
        <v/>
      </c>
      <c r="N103" s="27" t="str">
        <f t="shared" si="42"/>
        <v/>
      </c>
      <c r="O103" s="25"/>
      <c r="P103" s="27" t="str">
        <f t="shared" si="43"/>
        <v/>
      </c>
      <c r="Q103" s="27"/>
      <c r="R103" s="27"/>
      <c r="S103" s="27"/>
      <c r="T103" s="27"/>
      <c r="U103" s="27"/>
      <c r="V103" s="27" t="str">
        <f t="shared" si="48"/>
        <v/>
      </c>
      <c r="W103" s="27"/>
      <c r="X103" s="27"/>
      <c r="Y103" s="27"/>
      <c r="Z103" s="27"/>
      <c r="AA103" s="259" t="str">
        <f t="shared" si="49"/>
        <v/>
      </c>
      <c r="AB103" s="1">
        <f t="shared" si="50"/>
        <v>0</v>
      </c>
      <c r="AC103" s="1" t="str">
        <f t="shared" si="40"/>
        <v/>
      </c>
      <c r="AD103" s="1" t="str">
        <f t="shared" si="40"/>
        <v/>
      </c>
      <c r="AE103" s="1">
        <f t="shared" si="44"/>
        <v>0</v>
      </c>
      <c r="AG103" s="1">
        <f t="shared" si="51"/>
        <v>0</v>
      </c>
      <c r="AH103" s="1">
        <f t="shared" si="52"/>
        <v>1</v>
      </c>
      <c r="AI103" s="1">
        <f t="shared" si="53"/>
        <v>0</v>
      </c>
      <c r="AJ103" s="1">
        <f t="shared" si="54"/>
        <v>1</v>
      </c>
      <c r="AK103" s="1">
        <f t="shared" si="55"/>
        <v>1</v>
      </c>
      <c r="AL103" s="1">
        <f t="shared" si="56"/>
        <v>0</v>
      </c>
      <c r="BB103" s="1" t="str">
        <f t="shared" si="39"/>
        <v/>
      </c>
      <c r="BC103" s="1" t="str">
        <f t="shared" si="39"/>
        <v/>
      </c>
      <c r="BD103" s="1" t="str">
        <f t="shared" si="39"/>
        <v/>
      </c>
      <c r="BE103" s="1" t="str">
        <f t="shared" si="39"/>
        <v/>
      </c>
      <c r="BF103" s="1" t="str">
        <f t="shared" si="39"/>
        <v/>
      </c>
      <c r="BG103" s="1" t="str">
        <f t="shared" si="39"/>
        <v/>
      </c>
    </row>
    <row r="104" spans="2:59" x14ac:dyDescent="0.25">
      <c r="B104" s="23" t="str">
        <f t="shared" si="45"/>
        <v/>
      </c>
      <c r="C104" s="29" t="str">
        <f>IF('תנאי סף'!$AF104&lt;&gt;1,"",'תנאי סף'!C104)</f>
        <v/>
      </c>
      <c r="D104" s="29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4"/>
      <c r="H104" s="25"/>
      <c r="I104" s="27" t="str">
        <f t="shared" si="46"/>
        <v/>
      </c>
      <c r="J104" s="348"/>
      <c r="K104" s="27" t="str">
        <f t="shared" si="47"/>
        <v/>
      </c>
      <c r="L104" s="25"/>
      <c r="M104" s="27" t="str">
        <f t="shared" si="41"/>
        <v/>
      </c>
      <c r="N104" s="27" t="str">
        <f t="shared" si="42"/>
        <v/>
      </c>
      <c r="O104" s="25"/>
      <c r="P104" s="27" t="str">
        <f t="shared" si="43"/>
        <v/>
      </c>
      <c r="Q104" s="27"/>
      <c r="R104" s="27"/>
      <c r="S104" s="27"/>
      <c r="T104" s="27"/>
      <c r="U104" s="27"/>
      <c r="V104" s="27" t="str">
        <f t="shared" si="48"/>
        <v/>
      </c>
      <c r="W104" s="27"/>
      <c r="X104" s="27"/>
      <c r="Y104" s="27"/>
      <c r="Z104" s="27"/>
      <c r="AA104" s="259" t="str">
        <f t="shared" si="49"/>
        <v/>
      </c>
      <c r="AB104" s="1">
        <f t="shared" si="50"/>
        <v>0</v>
      </c>
      <c r="AC104" s="1" t="str">
        <f t="shared" si="40"/>
        <v/>
      </c>
      <c r="AD104" s="1" t="str">
        <f t="shared" si="40"/>
        <v/>
      </c>
      <c r="AE104" s="1">
        <f t="shared" si="44"/>
        <v>0</v>
      </c>
      <c r="AG104" s="1">
        <f t="shared" si="51"/>
        <v>0</v>
      </c>
      <c r="AH104" s="1">
        <f t="shared" si="52"/>
        <v>1</v>
      </c>
      <c r="AI104" s="1">
        <f t="shared" si="53"/>
        <v>0</v>
      </c>
      <c r="AJ104" s="1">
        <f t="shared" si="54"/>
        <v>1</v>
      </c>
      <c r="AK104" s="1">
        <f t="shared" si="55"/>
        <v>1</v>
      </c>
      <c r="AL104" s="1">
        <f t="shared" si="56"/>
        <v>0</v>
      </c>
      <c r="BB104" s="1" t="str">
        <f t="shared" si="39"/>
        <v/>
      </c>
      <c r="BC104" s="1" t="str">
        <f t="shared" si="39"/>
        <v/>
      </c>
      <c r="BD104" s="1" t="str">
        <f t="shared" si="39"/>
        <v/>
      </c>
      <c r="BE104" s="1" t="str">
        <f t="shared" si="39"/>
        <v/>
      </c>
      <c r="BF104" s="1" t="str">
        <f t="shared" si="39"/>
        <v/>
      </c>
      <c r="BG104" s="1" t="str">
        <f t="shared" si="39"/>
        <v/>
      </c>
    </row>
    <row r="105" spans="2:59" x14ac:dyDescent="0.25">
      <c r="B105" s="23" t="str">
        <f t="shared" si="45"/>
        <v/>
      </c>
      <c r="C105" s="29" t="str">
        <f>IF('תנאי סף'!$AF105&lt;&gt;1,"",'תנאי סף'!C105)</f>
        <v/>
      </c>
      <c r="D105" s="29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4"/>
      <c r="H105" s="25"/>
      <c r="I105" s="27" t="str">
        <f t="shared" si="46"/>
        <v/>
      </c>
      <c r="J105" s="348"/>
      <c r="K105" s="27" t="str">
        <f t="shared" si="47"/>
        <v/>
      </c>
      <c r="L105" s="25"/>
      <c r="M105" s="27" t="str">
        <f t="shared" si="41"/>
        <v/>
      </c>
      <c r="N105" s="27" t="str">
        <f t="shared" si="42"/>
        <v/>
      </c>
      <c r="O105" s="25"/>
      <c r="P105" s="27" t="str">
        <f t="shared" si="43"/>
        <v/>
      </c>
      <c r="Q105" s="27"/>
      <c r="R105" s="27"/>
      <c r="S105" s="27"/>
      <c r="T105" s="27"/>
      <c r="U105" s="27"/>
      <c r="V105" s="27" t="str">
        <f t="shared" si="48"/>
        <v/>
      </c>
      <c r="W105" s="27"/>
      <c r="X105" s="27"/>
      <c r="Y105" s="27"/>
      <c r="Z105" s="27"/>
      <c r="AA105" s="259" t="str">
        <f t="shared" si="49"/>
        <v/>
      </c>
      <c r="AB105" s="1">
        <f t="shared" si="50"/>
        <v>0</v>
      </c>
      <c r="AC105" s="1" t="str">
        <f t="shared" si="40"/>
        <v/>
      </c>
      <c r="AD105" s="1" t="str">
        <f t="shared" si="40"/>
        <v/>
      </c>
      <c r="AE105" s="1">
        <f t="shared" si="44"/>
        <v>0</v>
      </c>
      <c r="AG105" s="1">
        <f t="shared" si="51"/>
        <v>0</v>
      </c>
      <c r="AH105" s="1">
        <f t="shared" si="52"/>
        <v>1</v>
      </c>
      <c r="AI105" s="1">
        <f t="shared" si="53"/>
        <v>0</v>
      </c>
      <c r="AJ105" s="1">
        <f t="shared" si="54"/>
        <v>1</v>
      </c>
      <c r="AK105" s="1">
        <f t="shared" si="55"/>
        <v>1</v>
      </c>
      <c r="AL105" s="1">
        <f t="shared" si="56"/>
        <v>0</v>
      </c>
      <c r="BB105" s="1" t="str">
        <f t="shared" si="39"/>
        <v/>
      </c>
      <c r="BC105" s="1" t="str">
        <f t="shared" si="39"/>
        <v/>
      </c>
      <c r="BD105" s="1" t="str">
        <f t="shared" si="39"/>
        <v/>
      </c>
      <c r="BE105" s="1" t="str">
        <f t="shared" si="39"/>
        <v/>
      </c>
      <c r="BF105" s="1" t="str">
        <f t="shared" si="39"/>
        <v/>
      </c>
      <c r="BG105" s="1" t="str">
        <f t="shared" si="39"/>
        <v/>
      </c>
    </row>
    <row r="106" spans="2:59" x14ac:dyDescent="0.25">
      <c r="B106" s="23" t="str">
        <f t="shared" si="45"/>
        <v/>
      </c>
      <c r="C106" s="29" t="str">
        <f>IF('תנאי סף'!$AF106&lt;&gt;1,"",'תנאי סף'!C106)</f>
        <v/>
      </c>
      <c r="D106" s="29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4"/>
      <c r="H106" s="25"/>
      <c r="I106" s="27" t="str">
        <f t="shared" si="46"/>
        <v/>
      </c>
      <c r="J106" s="348"/>
      <c r="K106" s="27" t="str">
        <f t="shared" si="47"/>
        <v/>
      </c>
      <c r="L106" s="25"/>
      <c r="M106" s="27" t="str">
        <f t="shared" si="41"/>
        <v/>
      </c>
      <c r="N106" s="27" t="str">
        <f t="shared" si="42"/>
        <v/>
      </c>
      <c r="O106" s="25"/>
      <c r="P106" s="27" t="str">
        <f t="shared" si="43"/>
        <v/>
      </c>
      <c r="Q106" s="27"/>
      <c r="R106" s="27"/>
      <c r="S106" s="27"/>
      <c r="T106" s="27"/>
      <c r="U106" s="27"/>
      <c r="V106" s="27" t="str">
        <f t="shared" si="48"/>
        <v/>
      </c>
      <c r="W106" s="27"/>
      <c r="X106" s="27"/>
      <c r="Y106" s="27"/>
      <c r="Z106" s="27"/>
      <c r="AA106" s="259" t="str">
        <f t="shared" si="49"/>
        <v/>
      </c>
      <c r="AB106" s="1">
        <f t="shared" si="50"/>
        <v>0</v>
      </c>
      <c r="AC106" s="1" t="str">
        <f t="shared" si="40"/>
        <v/>
      </c>
      <c r="AD106" s="1" t="str">
        <f t="shared" si="40"/>
        <v/>
      </c>
      <c r="AE106" s="1">
        <f t="shared" si="44"/>
        <v>0</v>
      </c>
      <c r="AG106" s="1">
        <f t="shared" si="51"/>
        <v>0</v>
      </c>
      <c r="AH106" s="1">
        <f t="shared" si="52"/>
        <v>1</v>
      </c>
      <c r="AI106" s="1">
        <f t="shared" si="53"/>
        <v>0</v>
      </c>
      <c r="AJ106" s="1">
        <f t="shared" si="54"/>
        <v>1</v>
      </c>
      <c r="AK106" s="1">
        <f t="shared" si="55"/>
        <v>1</v>
      </c>
      <c r="AL106" s="1">
        <f t="shared" si="56"/>
        <v>0</v>
      </c>
      <c r="BB106" s="1" t="str">
        <f t="shared" si="39"/>
        <v/>
      </c>
      <c r="BC106" s="1" t="str">
        <f t="shared" si="39"/>
        <v/>
      </c>
      <c r="BD106" s="1" t="str">
        <f t="shared" si="39"/>
        <v/>
      </c>
      <c r="BE106" s="1" t="str">
        <f t="shared" si="39"/>
        <v/>
      </c>
      <c r="BF106" s="1" t="str">
        <f t="shared" si="39"/>
        <v/>
      </c>
      <c r="BG106" s="1" t="str">
        <f t="shared" si="39"/>
        <v/>
      </c>
    </row>
    <row r="107" spans="2:59" x14ac:dyDescent="0.25">
      <c r="B107" s="23" t="str">
        <f t="shared" si="45"/>
        <v/>
      </c>
      <c r="C107" s="29" t="str">
        <f>IF('תנאי סף'!$AF107&lt;&gt;1,"",'תנאי סף'!C107)</f>
        <v/>
      </c>
      <c r="D107" s="29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4"/>
      <c r="H107" s="25"/>
      <c r="I107" s="27" t="str">
        <f t="shared" si="46"/>
        <v/>
      </c>
      <c r="J107" s="348"/>
      <c r="K107" s="27" t="str">
        <f t="shared" si="47"/>
        <v/>
      </c>
      <c r="L107" s="25"/>
      <c r="M107" s="27" t="str">
        <f t="shared" si="41"/>
        <v/>
      </c>
      <c r="N107" s="27" t="str">
        <f t="shared" si="42"/>
        <v/>
      </c>
      <c r="O107" s="25"/>
      <c r="P107" s="27" t="str">
        <f t="shared" si="43"/>
        <v/>
      </c>
      <c r="Q107" s="27"/>
      <c r="R107" s="27"/>
      <c r="S107" s="27"/>
      <c r="T107" s="27"/>
      <c r="U107" s="27"/>
      <c r="V107" s="27" t="str">
        <f t="shared" si="48"/>
        <v/>
      </c>
      <c r="W107" s="27"/>
      <c r="X107" s="27"/>
      <c r="Y107" s="27"/>
      <c r="Z107" s="27"/>
      <c r="AA107" s="259" t="str">
        <f t="shared" si="49"/>
        <v/>
      </c>
      <c r="AB107" s="1">
        <f t="shared" si="50"/>
        <v>0</v>
      </c>
      <c r="AC107" s="1" t="str">
        <f t="shared" si="40"/>
        <v/>
      </c>
      <c r="AD107" s="1" t="str">
        <f t="shared" si="40"/>
        <v/>
      </c>
      <c r="AE107" s="1">
        <f t="shared" si="44"/>
        <v>0</v>
      </c>
      <c r="AG107" s="1">
        <f t="shared" si="51"/>
        <v>0</v>
      </c>
      <c r="AH107" s="1">
        <f t="shared" si="52"/>
        <v>1</v>
      </c>
      <c r="AI107" s="1">
        <f t="shared" si="53"/>
        <v>0</v>
      </c>
      <c r="AJ107" s="1">
        <f t="shared" si="54"/>
        <v>1</v>
      </c>
      <c r="AK107" s="1">
        <f t="shared" si="55"/>
        <v>1</v>
      </c>
      <c r="AL107" s="1">
        <f t="shared" si="56"/>
        <v>0</v>
      </c>
      <c r="BB107" s="1" t="str">
        <f t="shared" si="39"/>
        <v/>
      </c>
      <c r="BC107" s="1" t="str">
        <f t="shared" si="39"/>
        <v/>
      </c>
      <c r="BD107" s="1" t="str">
        <f t="shared" si="39"/>
        <v/>
      </c>
      <c r="BE107" s="1" t="str">
        <f t="shared" si="39"/>
        <v/>
      </c>
      <c r="BF107" s="1" t="str">
        <f t="shared" si="39"/>
        <v/>
      </c>
      <c r="BG107" s="1" t="str">
        <f t="shared" si="39"/>
        <v/>
      </c>
    </row>
    <row r="108" spans="2:59" x14ac:dyDescent="0.25">
      <c r="B108" s="23" t="str">
        <f t="shared" si="45"/>
        <v/>
      </c>
      <c r="C108" s="29" t="str">
        <f>IF('תנאי סף'!$AF108&lt;&gt;1,"",'תנאי סף'!C108)</f>
        <v/>
      </c>
      <c r="D108" s="29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4"/>
      <c r="H108" s="25"/>
      <c r="I108" s="27" t="str">
        <f t="shared" si="46"/>
        <v/>
      </c>
      <c r="J108" s="348"/>
      <c r="K108" s="27" t="str">
        <f t="shared" si="47"/>
        <v/>
      </c>
      <c r="L108" s="25"/>
      <c r="M108" s="27" t="str">
        <f t="shared" si="41"/>
        <v/>
      </c>
      <c r="N108" s="27" t="str">
        <f t="shared" si="42"/>
        <v/>
      </c>
      <c r="O108" s="25"/>
      <c r="P108" s="27" t="str">
        <f t="shared" si="43"/>
        <v/>
      </c>
      <c r="Q108" s="27"/>
      <c r="R108" s="27"/>
      <c r="S108" s="27"/>
      <c r="T108" s="27"/>
      <c r="U108" s="27"/>
      <c r="V108" s="27" t="str">
        <f t="shared" si="48"/>
        <v/>
      </c>
      <c r="W108" s="27"/>
      <c r="X108" s="27"/>
      <c r="Y108" s="27"/>
      <c r="Z108" s="27"/>
      <c r="AA108" s="259" t="str">
        <f t="shared" si="49"/>
        <v/>
      </c>
      <c r="AB108" s="1">
        <f t="shared" si="50"/>
        <v>0</v>
      </c>
      <c r="AC108" s="1" t="str">
        <f t="shared" si="40"/>
        <v/>
      </c>
      <c r="AD108" s="1" t="str">
        <f t="shared" si="40"/>
        <v/>
      </c>
      <c r="AE108" s="1">
        <f t="shared" si="44"/>
        <v>0</v>
      </c>
      <c r="AG108" s="1">
        <f t="shared" si="51"/>
        <v>0</v>
      </c>
      <c r="AH108" s="1">
        <f t="shared" si="52"/>
        <v>1</v>
      </c>
      <c r="AI108" s="1">
        <f t="shared" si="53"/>
        <v>0</v>
      </c>
      <c r="AJ108" s="1">
        <f t="shared" si="54"/>
        <v>1</v>
      </c>
      <c r="AK108" s="1">
        <f t="shared" si="55"/>
        <v>1</v>
      </c>
      <c r="AL108" s="1">
        <f t="shared" si="56"/>
        <v>0</v>
      </c>
      <c r="BB108" s="1" t="str">
        <f t="shared" si="39"/>
        <v/>
      </c>
      <c r="BC108" s="1" t="str">
        <f t="shared" si="39"/>
        <v/>
      </c>
      <c r="BD108" s="1" t="str">
        <f t="shared" si="39"/>
        <v/>
      </c>
      <c r="BE108" s="1" t="str">
        <f t="shared" si="39"/>
        <v/>
      </c>
      <c r="BF108" s="1" t="str">
        <f t="shared" si="39"/>
        <v/>
      </c>
      <c r="BG108" s="1" t="str">
        <f t="shared" si="39"/>
        <v/>
      </c>
    </row>
    <row r="109" spans="2:59" x14ac:dyDescent="0.25">
      <c r="B109" s="23" t="str">
        <f t="shared" si="45"/>
        <v/>
      </c>
      <c r="C109" s="29" t="str">
        <f>IF('תנאי סף'!$AF109&lt;&gt;1,"",'תנאי סף'!C109)</f>
        <v/>
      </c>
      <c r="D109" s="29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4"/>
      <c r="H109" s="25"/>
      <c r="I109" s="27" t="str">
        <f t="shared" si="46"/>
        <v/>
      </c>
      <c r="J109" s="348"/>
      <c r="K109" s="27" t="str">
        <f t="shared" si="47"/>
        <v/>
      </c>
      <c r="L109" s="25"/>
      <c r="M109" s="27" t="str">
        <f t="shared" si="41"/>
        <v/>
      </c>
      <c r="N109" s="27" t="str">
        <f t="shared" si="42"/>
        <v/>
      </c>
      <c r="O109" s="25"/>
      <c r="P109" s="27" t="str">
        <f t="shared" si="43"/>
        <v/>
      </c>
      <c r="Q109" s="27"/>
      <c r="R109" s="27"/>
      <c r="S109" s="27"/>
      <c r="T109" s="27"/>
      <c r="U109" s="27"/>
      <c r="V109" s="27" t="str">
        <f t="shared" si="48"/>
        <v/>
      </c>
      <c r="W109" s="27"/>
      <c r="X109" s="27"/>
      <c r="Y109" s="27"/>
      <c r="Z109" s="27"/>
      <c r="AA109" s="259" t="str">
        <f t="shared" si="49"/>
        <v/>
      </c>
      <c r="AB109" s="1">
        <f t="shared" si="50"/>
        <v>0</v>
      </c>
      <c r="AC109" s="1" t="str">
        <f t="shared" si="40"/>
        <v/>
      </c>
      <c r="AD109" s="1" t="str">
        <f t="shared" si="40"/>
        <v/>
      </c>
      <c r="AE109" s="1">
        <f t="shared" si="44"/>
        <v>0</v>
      </c>
      <c r="AG109" s="1">
        <f t="shared" si="51"/>
        <v>0</v>
      </c>
      <c r="AH109" s="1">
        <f t="shared" si="52"/>
        <v>1</v>
      </c>
      <c r="AI109" s="1">
        <f t="shared" si="53"/>
        <v>0</v>
      </c>
      <c r="AJ109" s="1">
        <f t="shared" si="54"/>
        <v>1</v>
      </c>
      <c r="AK109" s="1">
        <f t="shared" si="55"/>
        <v>1</v>
      </c>
      <c r="AL109" s="1">
        <f t="shared" si="56"/>
        <v>0</v>
      </c>
      <c r="BB109" s="1" t="str">
        <f t="shared" si="39"/>
        <v/>
      </c>
      <c r="BC109" s="1" t="str">
        <f t="shared" si="39"/>
        <v/>
      </c>
      <c r="BD109" s="1" t="str">
        <f t="shared" si="39"/>
        <v/>
      </c>
      <c r="BE109" s="1" t="str">
        <f t="shared" si="39"/>
        <v/>
      </c>
      <c r="BF109" s="1" t="str">
        <f t="shared" si="39"/>
        <v/>
      </c>
      <c r="BG109" s="1" t="str">
        <f t="shared" si="39"/>
        <v/>
      </c>
    </row>
    <row r="110" spans="2:59" x14ac:dyDescent="0.25">
      <c r="B110" s="23" t="str">
        <f t="shared" si="45"/>
        <v/>
      </c>
      <c r="C110" s="29" t="str">
        <f>IF('תנאי סף'!$AF110&lt;&gt;1,"",'תנאי סף'!C110)</f>
        <v/>
      </c>
      <c r="D110" s="29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4"/>
      <c r="H110" s="25"/>
      <c r="I110" s="27" t="str">
        <f t="shared" si="46"/>
        <v/>
      </c>
      <c r="J110" s="348"/>
      <c r="K110" s="27" t="str">
        <f t="shared" si="47"/>
        <v/>
      </c>
      <c r="L110" s="25"/>
      <c r="M110" s="27" t="str">
        <f t="shared" si="41"/>
        <v/>
      </c>
      <c r="N110" s="27" t="str">
        <f t="shared" si="42"/>
        <v/>
      </c>
      <c r="O110" s="25"/>
      <c r="P110" s="27" t="str">
        <f t="shared" si="43"/>
        <v/>
      </c>
      <c r="Q110" s="27"/>
      <c r="R110" s="27"/>
      <c r="S110" s="27"/>
      <c r="T110" s="27"/>
      <c r="U110" s="27"/>
      <c r="V110" s="27" t="str">
        <f t="shared" si="48"/>
        <v/>
      </c>
      <c r="W110" s="27"/>
      <c r="X110" s="27"/>
      <c r="Y110" s="27"/>
      <c r="Z110" s="27"/>
      <c r="AA110" s="259" t="str">
        <f t="shared" si="49"/>
        <v/>
      </c>
      <c r="AB110" s="1">
        <f t="shared" si="50"/>
        <v>0</v>
      </c>
      <c r="AC110" s="1" t="str">
        <f t="shared" si="40"/>
        <v/>
      </c>
      <c r="AD110" s="1" t="str">
        <f t="shared" si="40"/>
        <v/>
      </c>
      <c r="AE110" s="1">
        <f t="shared" si="44"/>
        <v>0</v>
      </c>
      <c r="AG110" s="1">
        <f t="shared" si="51"/>
        <v>0</v>
      </c>
      <c r="AH110" s="1">
        <f t="shared" si="52"/>
        <v>1</v>
      </c>
      <c r="AI110" s="1">
        <f t="shared" si="53"/>
        <v>0</v>
      </c>
      <c r="AJ110" s="1">
        <f t="shared" si="54"/>
        <v>1</v>
      </c>
      <c r="AK110" s="1">
        <f t="shared" si="55"/>
        <v>1</v>
      </c>
      <c r="AL110" s="1">
        <f t="shared" si="56"/>
        <v>0</v>
      </c>
      <c r="BB110" s="1" t="str">
        <f t="shared" si="39"/>
        <v/>
      </c>
      <c r="BC110" s="1" t="str">
        <f t="shared" si="39"/>
        <v/>
      </c>
      <c r="BD110" s="1" t="str">
        <f t="shared" si="39"/>
        <v/>
      </c>
      <c r="BE110" s="1" t="str">
        <f t="shared" si="39"/>
        <v/>
      </c>
      <c r="BF110" s="1" t="str">
        <f t="shared" si="39"/>
        <v/>
      </c>
      <c r="BG110" s="1" t="str">
        <f t="shared" si="39"/>
        <v/>
      </c>
    </row>
    <row r="111" spans="2:59" x14ac:dyDescent="0.25">
      <c r="B111" s="23" t="str">
        <f t="shared" si="45"/>
        <v/>
      </c>
      <c r="C111" s="29" t="str">
        <f>IF('תנאי סף'!$AF111&lt;&gt;1,"",'תנאי סף'!C111)</f>
        <v/>
      </c>
      <c r="D111" s="29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4"/>
      <c r="H111" s="25"/>
      <c r="I111" s="27" t="str">
        <f t="shared" si="46"/>
        <v/>
      </c>
      <c r="J111" s="348"/>
      <c r="K111" s="27" t="str">
        <f t="shared" si="47"/>
        <v/>
      </c>
      <c r="L111" s="25"/>
      <c r="M111" s="27" t="str">
        <f t="shared" si="41"/>
        <v/>
      </c>
      <c r="N111" s="27" t="str">
        <f t="shared" si="42"/>
        <v/>
      </c>
      <c r="O111" s="25"/>
      <c r="P111" s="27" t="str">
        <f t="shared" si="43"/>
        <v/>
      </c>
      <c r="Q111" s="27"/>
      <c r="R111" s="27"/>
      <c r="S111" s="27"/>
      <c r="T111" s="27"/>
      <c r="U111" s="27"/>
      <c r="V111" s="27" t="str">
        <f t="shared" si="48"/>
        <v/>
      </c>
      <c r="W111" s="27"/>
      <c r="X111" s="27"/>
      <c r="Y111" s="27"/>
      <c r="Z111" s="27"/>
      <c r="AA111" s="259" t="str">
        <f t="shared" si="49"/>
        <v/>
      </c>
      <c r="AB111" s="1">
        <f t="shared" si="50"/>
        <v>0</v>
      </c>
      <c r="AC111" s="1" t="str">
        <f t="shared" si="40"/>
        <v/>
      </c>
      <c r="AD111" s="1" t="str">
        <f t="shared" si="40"/>
        <v/>
      </c>
      <c r="AE111" s="1">
        <f t="shared" si="44"/>
        <v>0</v>
      </c>
      <c r="AG111" s="1">
        <f t="shared" si="51"/>
        <v>0</v>
      </c>
      <c r="AH111" s="1">
        <f t="shared" si="52"/>
        <v>1</v>
      </c>
      <c r="AI111" s="1">
        <f t="shared" si="53"/>
        <v>0</v>
      </c>
      <c r="AJ111" s="1">
        <f t="shared" si="54"/>
        <v>1</v>
      </c>
      <c r="AK111" s="1">
        <f t="shared" si="55"/>
        <v>1</v>
      </c>
      <c r="AL111" s="1">
        <f t="shared" si="56"/>
        <v>0</v>
      </c>
      <c r="BB111" s="1" t="str">
        <f t="shared" ref="BB111:BG130" si="57">IF($F111="","",BB$30)</f>
        <v/>
      </c>
      <c r="BC111" s="1" t="str">
        <f t="shared" si="57"/>
        <v/>
      </c>
      <c r="BD111" s="1" t="str">
        <f t="shared" si="57"/>
        <v/>
      </c>
      <c r="BE111" s="1" t="str">
        <f t="shared" si="57"/>
        <v/>
      </c>
      <c r="BF111" s="1" t="str">
        <f t="shared" si="57"/>
        <v/>
      </c>
      <c r="BG111" s="1" t="str">
        <f t="shared" si="57"/>
        <v/>
      </c>
    </row>
    <row r="112" spans="2:59" x14ac:dyDescent="0.25">
      <c r="B112" s="23" t="str">
        <f t="shared" si="45"/>
        <v/>
      </c>
      <c r="C112" s="29" t="str">
        <f>IF('תנאי סף'!$AF112&lt;&gt;1,"",'תנאי סף'!C112)</f>
        <v/>
      </c>
      <c r="D112" s="29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4"/>
      <c r="H112" s="25"/>
      <c r="I112" s="27" t="str">
        <f t="shared" si="46"/>
        <v/>
      </c>
      <c r="J112" s="348"/>
      <c r="K112" s="27" t="str">
        <f t="shared" si="47"/>
        <v/>
      </c>
      <c r="L112" s="25"/>
      <c r="M112" s="27" t="str">
        <f t="shared" si="41"/>
        <v/>
      </c>
      <c r="N112" s="27" t="str">
        <f t="shared" si="42"/>
        <v/>
      </c>
      <c r="O112" s="25"/>
      <c r="P112" s="27" t="str">
        <f t="shared" si="43"/>
        <v/>
      </c>
      <c r="Q112" s="27"/>
      <c r="R112" s="27"/>
      <c r="S112" s="27"/>
      <c r="T112" s="27"/>
      <c r="U112" s="27"/>
      <c r="V112" s="27" t="str">
        <f t="shared" si="48"/>
        <v/>
      </c>
      <c r="W112" s="27"/>
      <c r="X112" s="27"/>
      <c r="Y112" s="27"/>
      <c r="Z112" s="27"/>
      <c r="AA112" s="259" t="str">
        <f t="shared" si="49"/>
        <v/>
      </c>
      <c r="AB112" s="1">
        <f t="shared" si="50"/>
        <v>0</v>
      </c>
      <c r="AC112" s="1" t="str">
        <f t="shared" si="40"/>
        <v/>
      </c>
      <c r="AD112" s="1" t="str">
        <f t="shared" si="40"/>
        <v/>
      </c>
      <c r="AE112" s="1">
        <f t="shared" si="44"/>
        <v>0</v>
      </c>
      <c r="AG112" s="1">
        <f t="shared" si="51"/>
        <v>0</v>
      </c>
      <c r="AH112" s="1">
        <f t="shared" si="52"/>
        <v>1</v>
      </c>
      <c r="AI112" s="1">
        <f t="shared" si="53"/>
        <v>0</v>
      </c>
      <c r="AJ112" s="1">
        <f t="shared" si="54"/>
        <v>1</v>
      </c>
      <c r="AK112" s="1">
        <f t="shared" si="55"/>
        <v>1</v>
      </c>
      <c r="AL112" s="1">
        <f t="shared" si="56"/>
        <v>0</v>
      </c>
      <c r="BB112" s="1" t="str">
        <f t="shared" si="57"/>
        <v/>
      </c>
      <c r="BC112" s="1" t="str">
        <f t="shared" si="57"/>
        <v/>
      </c>
      <c r="BD112" s="1" t="str">
        <f t="shared" si="57"/>
        <v/>
      </c>
      <c r="BE112" s="1" t="str">
        <f t="shared" si="57"/>
        <v/>
      </c>
      <c r="BF112" s="1" t="str">
        <f t="shared" si="57"/>
        <v/>
      </c>
      <c r="BG112" s="1" t="str">
        <f t="shared" si="57"/>
        <v/>
      </c>
    </row>
    <row r="113" spans="2:59" x14ac:dyDescent="0.25">
      <c r="B113" s="23" t="str">
        <f t="shared" si="45"/>
        <v/>
      </c>
      <c r="C113" s="29" t="str">
        <f>IF('תנאי סף'!$AF113&lt;&gt;1,"",'תנאי סף'!C113)</f>
        <v/>
      </c>
      <c r="D113" s="29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4"/>
      <c r="H113" s="25"/>
      <c r="I113" s="27" t="str">
        <f t="shared" si="46"/>
        <v/>
      </c>
      <c r="J113" s="348"/>
      <c r="K113" s="27" t="str">
        <f t="shared" si="47"/>
        <v/>
      </c>
      <c r="L113" s="25"/>
      <c r="M113" s="27" t="str">
        <f t="shared" si="41"/>
        <v/>
      </c>
      <c r="N113" s="27" t="str">
        <f t="shared" si="42"/>
        <v/>
      </c>
      <c r="O113" s="25"/>
      <c r="P113" s="27" t="str">
        <f t="shared" si="43"/>
        <v/>
      </c>
      <c r="Q113" s="27"/>
      <c r="R113" s="27"/>
      <c r="S113" s="27"/>
      <c r="T113" s="27"/>
      <c r="U113" s="27"/>
      <c r="V113" s="27" t="str">
        <f t="shared" si="48"/>
        <v/>
      </c>
      <c r="W113" s="27"/>
      <c r="X113" s="27"/>
      <c r="Y113" s="27"/>
      <c r="Z113" s="27"/>
      <c r="AA113" s="259" t="str">
        <f t="shared" si="49"/>
        <v/>
      </c>
      <c r="AB113" s="1">
        <f t="shared" si="50"/>
        <v>0</v>
      </c>
      <c r="AC113" s="1" t="str">
        <f t="shared" si="40"/>
        <v/>
      </c>
      <c r="AD113" s="1" t="str">
        <f t="shared" si="40"/>
        <v/>
      </c>
      <c r="AE113" s="1">
        <f t="shared" si="44"/>
        <v>0</v>
      </c>
      <c r="AG113" s="1">
        <f t="shared" si="51"/>
        <v>0</v>
      </c>
      <c r="AH113" s="1">
        <f t="shared" si="52"/>
        <v>1</v>
      </c>
      <c r="AI113" s="1">
        <f t="shared" si="53"/>
        <v>0</v>
      </c>
      <c r="AJ113" s="1">
        <f t="shared" si="54"/>
        <v>1</v>
      </c>
      <c r="AK113" s="1">
        <f t="shared" si="55"/>
        <v>1</v>
      </c>
      <c r="AL113" s="1">
        <f t="shared" si="56"/>
        <v>0</v>
      </c>
      <c r="BB113" s="1" t="str">
        <f t="shared" si="57"/>
        <v/>
      </c>
      <c r="BC113" s="1" t="str">
        <f t="shared" si="57"/>
        <v/>
      </c>
      <c r="BD113" s="1" t="str">
        <f t="shared" si="57"/>
        <v/>
      </c>
      <c r="BE113" s="1" t="str">
        <f t="shared" si="57"/>
        <v/>
      </c>
      <c r="BF113" s="1" t="str">
        <f t="shared" si="57"/>
        <v/>
      </c>
      <c r="BG113" s="1" t="str">
        <f t="shared" si="57"/>
        <v/>
      </c>
    </row>
    <row r="114" spans="2:59" x14ac:dyDescent="0.25">
      <c r="B114" s="23" t="str">
        <f t="shared" si="45"/>
        <v/>
      </c>
      <c r="C114" s="29" t="str">
        <f>IF('תנאי סף'!$AF114&lt;&gt;1,"",'תנאי סף'!C114)</f>
        <v/>
      </c>
      <c r="D114" s="29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4"/>
      <c r="H114" s="25"/>
      <c r="I114" s="27" t="str">
        <f t="shared" si="46"/>
        <v/>
      </c>
      <c r="J114" s="348"/>
      <c r="K114" s="27" t="str">
        <f t="shared" si="47"/>
        <v/>
      </c>
      <c r="L114" s="25"/>
      <c r="M114" s="27" t="str">
        <f t="shared" si="41"/>
        <v/>
      </c>
      <c r="N114" s="27" t="str">
        <f t="shared" si="42"/>
        <v/>
      </c>
      <c r="O114" s="25"/>
      <c r="P114" s="27" t="str">
        <f t="shared" si="43"/>
        <v/>
      </c>
      <c r="Q114" s="27"/>
      <c r="R114" s="27"/>
      <c r="S114" s="27"/>
      <c r="T114" s="27"/>
      <c r="U114" s="27"/>
      <c r="V114" s="27" t="str">
        <f t="shared" si="48"/>
        <v/>
      </c>
      <c r="W114" s="27"/>
      <c r="X114" s="27"/>
      <c r="Y114" s="27"/>
      <c r="Z114" s="27"/>
      <c r="AA114" s="259" t="str">
        <f t="shared" si="49"/>
        <v/>
      </c>
      <c r="AB114" s="1">
        <f t="shared" si="50"/>
        <v>0</v>
      </c>
      <c r="AC114" s="1" t="str">
        <f t="shared" si="40"/>
        <v/>
      </c>
      <c r="AD114" s="1" t="str">
        <f t="shared" si="40"/>
        <v/>
      </c>
      <c r="AE114" s="1">
        <f t="shared" si="44"/>
        <v>0</v>
      </c>
      <c r="AG114" s="1">
        <f t="shared" si="51"/>
        <v>0</v>
      </c>
      <c r="AH114" s="1">
        <f t="shared" si="52"/>
        <v>1</v>
      </c>
      <c r="AI114" s="1">
        <f t="shared" si="53"/>
        <v>0</v>
      </c>
      <c r="AJ114" s="1">
        <f t="shared" si="54"/>
        <v>1</v>
      </c>
      <c r="AK114" s="1">
        <f t="shared" si="55"/>
        <v>1</v>
      </c>
      <c r="AL114" s="1">
        <f t="shared" si="56"/>
        <v>0</v>
      </c>
      <c r="BB114" s="1" t="str">
        <f t="shared" si="57"/>
        <v/>
      </c>
      <c r="BC114" s="1" t="str">
        <f t="shared" si="57"/>
        <v/>
      </c>
      <c r="BD114" s="1" t="str">
        <f t="shared" si="57"/>
        <v/>
      </c>
      <c r="BE114" s="1" t="str">
        <f t="shared" si="57"/>
        <v/>
      </c>
      <c r="BF114" s="1" t="str">
        <f t="shared" si="57"/>
        <v/>
      </c>
      <c r="BG114" s="1" t="str">
        <f t="shared" si="57"/>
        <v/>
      </c>
    </row>
    <row r="115" spans="2:59" x14ac:dyDescent="0.25">
      <c r="B115" s="23" t="str">
        <f t="shared" si="45"/>
        <v/>
      </c>
      <c r="C115" s="29" t="str">
        <f>IF('תנאי סף'!$AF115&lt;&gt;1,"",'תנאי סף'!C115)</f>
        <v/>
      </c>
      <c r="D115" s="29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4"/>
      <c r="H115" s="25"/>
      <c r="I115" s="27" t="str">
        <f t="shared" si="46"/>
        <v/>
      </c>
      <c r="J115" s="348"/>
      <c r="K115" s="27" t="str">
        <f t="shared" si="47"/>
        <v/>
      </c>
      <c r="L115" s="25"/>
      <c r="M115" s="27" t="str">
        <f t="shared" si="41"/>
        <v/>
      </c>
      <c r="N115" s="27" t="str">
        <f t="shared" si="42"/>
        <v/>
      </c>
      <c r="O115" s="25"/>
      <c r="P115" s="27" t="str">
        <f t="shared" si="43"/>
        <v/>
      </c>
      <c r="Q115" s="27"/>
      <c r="R115" s="27"/>
      <c r="S115" s="27"/>
      <c r="T115" s="27"/>
      <c r="U115" s="27"/>
      <c r="V115" s="27" t="str">
        <f t="shared" si="48"/>
        <v/>
      </c>
      <c r="W115" s="27"/>
      <c r="X115" s="27"/>
      <c r="Y115" s="27"/>
      <c r="Z115" s="27"/>
      <c r="AA115" s="259" t="str">
        <f t="shared" si="49"/>
        <v/>
      </c>
      <c r="AB115" s="1">
        <f t="shared" si="50"/>
        <v>0</v>
      </c>
      <c r="AC115" s="1" t="str">
        <f t="shared" si="40"/>
        <v/>
      </c>
      <c r="AD115" s="1" t="str">
        <f t="shared" si="40"/>
        <v/>
      </c>
      <c r="AE115" s="1">
        <f t="shared" si="44"/>
        <v>0</v>
      </c>
      <c r="AG115" s="1">
        <f t="shared" si="51"/>
        <v>0</v>
      </c>
      <c r="AH115" s="1">
        <f t="shared" si="52"/>
        <v>1</v>
      </c>
      <c r="AI115" s="1">
        <f t="shared" si="53"/>
        <v>0</v>
      </c>
      <c r="AJ115" s="1">
        <f t="shared" si="54"/>
        <v>1</v>
      </c>
      <c r="AK115" s="1">
        <f t="shared" si="55"/>
        <v>1</v>
      </c>
      <c r="AL115" s="1">
        <f t="shared" si="56"/>
        <v>0</v>
      </c>
      <c r="BB115" s="1" t="str">
        <f t="shared" si="57"/>
        <v/>
      </c>
      <c r="BC115" s="1" t="str">
        <f t="shared" si="57"/>
        <v/>
      </c>
      <c r="BD115" s="1" t="str">
        <f t="shared" si="57"/>
        <v/>
      </c>
      <c r="BE115" s="1" t="str">
        <f t="shared" si="57"/>
        <v/>
      </c>
      <c r="BF115" s="1" t="str">
        <f t="shared" si="57"/>
        <v/>
      </c>
      <c r="BG115" s="1" t="str">
        <f t="shared" si="57"/>
        <v/>
      </c>
    </row>
    <row r="116" spans="2:59" x14ac:dyDescent="0.25">
      <c r="B116" s="23" t="str">
        <f t="shared" si="45"/>
        <v/>
      </c>
      <c r="C116" s="29" t="str">
        <f>IF('תנאי סף'!$AF116&lt;&gt;1,"",'תנאי סף'!C116)</f>
        <v/>
      </c>
      <c r="D116" s="29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4"/>
      <c r="H116" s="25"/>
      <c r="I116" s="27" t="str">
        <f t="shared" si="46"/>
        <v/>
      </c>
      <c r="J116" s="348"/>
      <c r="K116" s="27" t="str">
        <f t="shared" si="47"/>
        <v/>
      </c>
      <c r="L116" s="25"/>
      <c r="M116" s="27" t="str">
        <f t="shared" si="41"/>
        <v/>
      </c>
      <c r="N116" s="27" t="str">
        <f t="shared" si="42"/>
        <v/>
      </c>
      <c r="O116" s="25"/>
      <c r="P116" s="27" t="str">
        <f t="shared" si="43"/>
        <v/>
      </c>
      <c r="Q116" s="27"/>
      <c r="R116" s="27"/>
      <c r="S116" s="27"/>
      <c r="T116" s="27"/>
      <c r="U116" s="27"/>
      <c r="V116" s="27" t="str">
        <f t="shared" si="48"/>
        <v/>
      </c>
      <c r="W116" s="27"/>
      <c r="X116" s="27"/>
      <c r="Y116" s="27"/>
      <c r="Z116" s="27"/>
      <c r="AA116" s="259" t="str">
        <f t="shared" si="49"/>
        <v/>
      </c>
      <c r="AB116" s="1">
        <f t="shared" si="50"/>
        <v>0</v>
      </c>
      <c r="AC116" s="1" t="str">
        <f t="shared" si="40"/>
        <v/>
      </c>
      <c r="AD116" s="1" t="str">
        <f t="shared" si="40"/>
        <v/>
      </c>
      <c r="AE116" s="1">
        <f t="shared" si="44"/>
        <v>0</v>
      </c>
      <c r="AG116" s="1">
        <f t="shared" si="51"/>
        <v>0</v>
      </c>
      <c r="AH116" s="1">
        <f t="shared" si="52"/>
        <v>1</v>
      </c>
      <c r="AI116" s="1">
        <f t="shared" si="53"/>
        <v>0</v>
      </c>
      <c r="AJ116" s="1">
        <f t="shared" si="54"/>
        <v>1</v>
      </c>
      <c r="AK116" s="1">
        <f t="shared" si="55"/>
        <v>1</v>
      </c>
      <c r="AL116" s="1">
        <f t="shared" si="56"/>
        <v>0</v>
      </c>
      <c r="BB116" s="1" t="str">
        <f t="shared" si="57"/>
        <v/>
      </c>
      <c r="BC116" s="1" t="str">
        <f t="shared" si="57"/>
        <v/>
      </c>
      <c r="BD116" s="1" t="str">
        <f t="shared" si="57"/>
        <v/>
      </c>
      <c r="BE116" s="1" t="str">
        <f t="shared" si="57"/>
        <v/>
      </c>
      <c r="BF116" s="1" t="str">
        <f t="shared" si="57"/>
        <v/>
      </c>
      <c r="BG116" s="1" t="str">
        <f t="shared" si="57"/>
        <v/>
      </c>
    </row>
    <row r="117" spans="2:59" x14ac:dyDescent="0.25">
      <c r="B117" s="23" t="str">
        <f t="shared" si="45"/>
        <v/>
      </c>
      <c r="C117" s="29" t="str">
        <f>IF('תנאי סף'!$AF117&lt;&gt;1,"",'תנאי סף'!C117)</f>
        <v/>
      </c>
      <c r="D117" s="29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4"/>
      <c r="H117" s="25"/>
      <c r="I117" s="27" t="str">
        <f t="shared" si="46"/>
        <v/>
      </c>
      <c r="J117" s="348"/>
      <c r="K117" s="27" t="str">
        <f t="shared" si="47"/>
        <v/>
      </c>
      <c r="L117" s="25"/>
      <c r="M117" s="27" t="str">
        <f t="shared" si="41"/>
        <v/>
      </c>
      <c r="N117" s="27" t="str">
        <f t="shared" si="42"/>
        <v/>
      </c>
      <c r="O117" s="25"/>
      <c r="P117" s="27" t="str">
        <f t="shared" si="43"/>
        <v/>
      </c>
      <c r="Q117" s="27"/>
      <c r="R117" s="27"/>
      <c r="S117" s="27"/>
      <c r="T117" s="27"/>
      <c r="U117" s="27"/>
      <c r="V117" s="27" t="str">
        <f t="shared" si="48"/>
        <v/>
      </c>
      <c r="W117" s="27"/>
      <c r="X117" s="27"/>
      <c r="Y117" s="27"/>
      <c r="Z117" s="27"/>
      <c r="AA117" s="259" t="str">
        <f t="shared" si="49"/>
        <v/>
      </c>
      <c r="AB117" s="1">
        <f t="shared" si="50"/>
        <v>0</v>
      </c>
      <c r="AC117" s="1" t="str">
        <f t="shared" si="40"/>
        <v/>
      </c>
      <c r="AD117" s="1" t="str">
        <f t="shared" si="40"/>
        <v/>
      </c>
      <c r="AE117" s="1">
        <f t="shared" si="44"/>
        <v>0</v>
      </c>
      <c r="AG117" s="1">
        <f t="shared" si="51"/>
        <v>0</v>
      </c>
      <c r="AH117" s="1">
        <f t="shared" si="52"/>
        <v>1</v>
      </c>
      <c r="AI117" s="1">
        <f t="shared" si="53"/>
        <v>0</v>
      </c>
      <c r="AJ117" s="1">
        <f t="shared" si="54"/>
        <v>1</v>
      </c>
      <c r="AK117" s="1">
        <f t="shared" si="55"/>
        <v>1</v>
      </c>
      <c r="AL117" s="1">
        <f t="shared" si="56"/>
        <v>0</v>
      </c>
      <c r="BB117" s="1" t="str">
        <f t="shared" si="57"/>
        <v/>
      </c>
      <c r="BC117" s="1" t="str">
        <f t="shared" si="57"/>
        <v/>
      </c>
      <c r="BD117" s="1" t="str">
        <f t="shared" si="57"/>
        <v/>
      </c>
      <c r="BE117" s="1" t="str">
        <f t="shared" si="57"/>
        <v/>
      </c>
      <c r="BF117" s="1" t="str">
        <f t="shared" si="57"/>
        <v/>
      </c>
      <c r="BG117" s="1" t="str">
        <f t="shared" si="57"/>
        <v/>
      </c>
    </row>
    <row r="118" spans="2:59" x14ac:dyDescent="0.25">
      <c r="B118" s="23" t="str">
        <f t="shared" si="45"/>
        <v/>
      </c>
      <c r="C118" s="29" t="str">
        <f>IF('תנאי סף'!$AF118&lt;&gt;1,"",'תנאי סף'!C118)</f>
        <v/>
      </c>
      <c r="D118" s="29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4"/>
      <c r="H118" s="25"/>
      <c r="I118" s="27" t="str">
        <f t="shared" si="46"/>
        <v/>
      </c>
      <c r="J118" s="348"/>
      <c r="K118" s="27" t="str">
        <f t="shared" si="47"/>
        <v/>
      </c>
      <c r="L118" s="25"/>
      <c r="M118" s="27" t="str">
        <f t="shared" si="41"/>
        <v/>
      </c>
      <c r="N118" s="27" t="str">
        <f t="shared" si="42"/>
        <v/>
      </c>
      <c r="O118" s="25"/>
      <c r="P118" s="27" t="str">
        <f t="shared" si="43"/>
        <v/>
      </c>
      <c r="Q118" s="27"/>
      <c r="R118" s="27"/>
      <c r="S118" s="27"/>
      <c r="T118" s="27"/>
      <c r="U118" s="27"/>
      <c r="V118" s="27" t="str">
        <f t="shared" si="48"/>
        <v/>
      </c>
      <c r="W118" s="27"/>
      <c r="X118" s="27"/>
      <c r="Y118" s="27"/>
      <c r="Z118" s="27"/>
      <c r="AA118" s="259" t="str">
        <f t="shared" si="49"/>
        <v/>
      </c>
      <c r="AB118" s="1">
        <f t="shared" si="50"/>
        <v>0</v>
      </c>
      <c r="AC118" s="1" t="str">
        <f t="shared" si="40"/>
        <v/>
      </c>
      <c r="AD118" s="1" t="str">
        <f t="shared" si="40"/>
        <v/>
      </c>
      <c r="AE118" s="1">
        <f t="shared" si="44"/>
        <v>0</v>
      </c>
      <c r="AG118" s="1">
        <f t="shared" si="51"/>
        <v>0</v>
      </c>
      <c r="AH118" s="1">
        <f t="shared" si="52"/>
        <v>1</v>
      </c>
      <c r="AI118" s="1">
        <f t="shared" si="53"/>
        <v>0</v>
      </c>
      <c r="AJ118" s="1">
        <f t="shared" si="54"/>
        <v>1</v>
      </c>
      <c r="AK118" s="1">
        <f t="shared" si="55"/>
        <v>1</v>
      </c>
      <c r="AL118" s="1">
        <f t="shared" si="56"/>
        <v>0</v>
      </c>
      <c r="BB118" s="1" t="str">
        <f t="shared" si="57"/>
        <v/>
      </c>
      <c r="BC118" s="1" t="str">
        <f t="shared" si="57"/>
        <v/>
      </c>
      <c r="BD118" s="1" t="str">
        <f t="shared" si="57"/>
        <v/>
      </c>
      <c r="BE118" s="1" t="str">
        <f t="shared" si="57"/>
        <v/>
      </c>
      <c r="BF118" s="1" t="str">
        <f t="shared" si="57"/>
        <v/>
      </c>
      <c r="BG118" s="1" t="str">
        <f t="shared" si="57"/>
        <v/>
      </c>
    </row>
    <row r="119" spans="2:59" x14ac:dyDescent="0.25">
      <c r="B119" s="23" t="str">
        <f t="shared" si="45"/>
        <v/>
      </c>
      <c r="C119" s="29" t="str">
        <f>IF('תנאי סף'!$AF119&lt;&gt;1,"",'תנאי סף'!C119)</f>
        <v/>
      </c>
      <c r="D119" s="29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4"/>
      <c r="H119" s="25"/>
      <c r="I119" s="27" t="str">
        <f t="shared" si="46"/>
        <v/>
      </c>
      <c r="J119" s="348"/>
      <c r="K119" s="27" t="str">
        <f t="shared" si="47"/>
        <v/>
      </c>
      <c r="L119" s="25"/>
      <c r="M119" s="27" t="str">
        <f t="shared" si="41"/>
        <v/>
      </c>
      <c r="N119" s="27" t="str">
        <f t="shared" si="42"/>
        <v/>
      </c>
      <c r="O119" s="25"/>
      <c r="P119" s="27" t="str">
        <f t="shared" si="43"/>
        <v/>
      </c>
      <c r="Q119" s="27"/>
      <c r="R119" s="27"/>
      <c r="S119" s="27"/>
      <c r="T119" s="27"/>
      <c r="U119" s="27"/>
      <c r="V119" s="27" t="str">
        <f t="shared" si="48"/>
        <v/>
      </c>
      <c r="W119" s="27"/>
      <c r="X119" s="27"/>
      <c r="Y119" s="27"/>
      <c r="Z119" s="27"/>
      <c r="AA119" s="259" t="str">
        <f t="shared" si="49"/>
        <v/>
      </c>
      <c r="AB119" s="1">
        <f t="shared" si="50"/>
        <v>0</v>
      </c>
      <c r="AC119" s="1" t="str">
        <f t="shared" si="40"/>
        <v/>
      </c>
      <c r="AD119" s="1" t="str">
        <f t="shared" si="40"/>
        <v/>
      </c>
      <c r="AE119" s="1">
        <f t="shared" si="44"/>
        <v>0</v>
      </c>
      <c r="AG119" s="1">
        <f t="shared" si="51"/>
        <v>0</v>
      </c>
      <c r="AH119" s="1">
        <f t="shared" si="52"/>
        <v>1</v>
      </c>
      <c r="AI119" s="1">
        <f t="shared" si="53"/>
        <v>0</v>
      </c>
      <c r="AJ119" s="1">
        <f t="shared" si="54"/>
        <v>1</v>
      </c>
      <c r="AK119" s="1">
        <f t="shared" si="55"/>
        <v>1</v>
      </c>
      <c r="AL119" s="1">
        <f t="shared" si="56"/>
        <v>0</v>
      </c>
      <c r="BB119" s="1" t="str">
        <f t="shared" si="57"/>
        <v/>
      </c>
      <c r="BC119" s="1" t="str">
        <f t="shared" si="57"/>
        <v/>
      </c>
      <c r="BD119" s="1" t="str">
        <f t="shared" si="57"/>
        <v/>
      </c>
      <c r="BE119" s="1" t="str">
        <f t="shared" si="57"/>
        <v/>
      </c>
      <c r="BF119" s="1" t="str">
        <f t="shared" si="57"/>
        <v/>
      </c>
      <c r="BG119" s="1" t="str">
        <f t="shared" si="57"/>
        <v/>
      </c>
    </row>
    <row r="120" spans="2:59" x14ac:dyDescent="0.25">
      <c r="B120" s="23" t="str">
        <f t="shared" si="45"/>
        <v/>
      </c>
      <c r="C120" s="29" t="str">
        <f>IF('תנאי סף'!$AF120&lt;&gt;1,"",'תנאי סף'!C120)</f>
        <v/>
      </c>
      <c r="D120" s="29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4"/>
      <c r="H120" s="25"/>
      <c r="I120" s="27" t="str">
        <f t="shared" si="46"/>
        <v/>
      </c>
      <c r="J120" s="348"/>
      <c r="K120" s="27" t="str">
        <f t="shared" si="47"/>
        <v/>
      </c>
      <c r="L120" s="25"/>
      <c r="M120" s="27" t="str">
        <f t="shared" si="41"/>
        <v/>
      </c>
      <c r="N120" s="27" t="str">
        <f t="shared" si="42"/>
        <v/>
      </c>
      <c r="O120" s="25"/>
      <c r="P120" s="27" t="str">
        <f t="shared" si="43"/>
        <v/>
      </c>
      <c r="Q120" s="27"/>
      <c r="R120" s="27"/>
      <c r="S120" s="27"/>
      <c r="T120" s="27"/>
      <c r="U120" s="27"/>
      <c r="V120" s="27" t="str">
        <f t="shared" si="48"/>
        <v/>
      </c>
      <c r="W120" s="27"/>
      <c r="X120" s="27"/>
      <c r="Y120" s="27"/>
      <c r="Z120" s="27"/>
      <c r="AA120" s="259" t="str">
        <f t="shared" si="49"/>
        <v/>
      </c>
      <c r="AB120" s="1">
        <f t="shared" si="50"/>
        <v>0</v>
      </c>
      <c r="AC120" s="1" t="str">
        <f t="shared" si="40"/>
        <v/>
      </c>
      <c r="AD120" s="1" t="str">
        <f t="shared" si="40"/>
        <v/>
      </c>
      <c r="AE120" s="1">
        <f t="shared" si="44"/>
        <v>0</v>
      </c>
      <c r="AG120" s="1">
        <f t="shared" si="51"/>
        <v>0</v>
      </c>
      <c r="AH120" s="1">
        <f t="shared" si="52"/>
        <v>1</v>
      </c>
      <c r="AI120" s="1">
        <f t="shared" si="53"/>
        <v>0</v>
      </c>
      <c r="AJ120" s="1">
        <f t="shared" si="54"/>
        <v>1</v>
      </c>
      <c r="AK120" s="1">
        <f t="shared" si="55"/>
        <v>1</v>
      </c>
      <c r="AL120" s="1">
        <f t="shared" si="56"/>
        <v>0</v>
      </c>
      <c r="BB120" s="1" t="str">
        <f t="shared" si="57"/>
        <v/>
      </c>
      <c r="BC120" s="1" t="str">
        <f t="shared" si="57"/>
        <v/>
      </c>
      <c r="BD120" s="1" t="str">
        <f t="shared" si="57"/>
        <v/>
      </c>
      <c r="BE120" s="1" t="str">
        <f t="shared" si="57"/>
        <v/>
      </c>
      <c r="BF120" s="1" t="str">
        <f t="shared" si="57"/>
        <v/>
      </c>
      <c r="BG120" s="1" t="str">
        <f t="shared" si="57"/>
        <v/>
      </c>
    </row>
    <row r="121" spans="2:59" x14ac:dyDescent="0.25">
      <c r="B121" s="23" t="str">
        <f t="shared" si="45"/>
        <v/>
      </c>
      <c r="C121" s="29" t="str">
        <f>IF('תנאי סף'!$AF121&lt;&gt;1,"",'תנאי סף'!C121)</f>
        <v/>
      </c>
      <c r="D121" s="29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4"/>
      <c r="H121" s="25"/>
      <c r="I121" s="27" t="str">
        <f t="shared" si="46"/>
        <v/>
      </c>
      <c r="J121" s="348"/>
      <c r="K121" s="27" t="str">
        <f t="shared" si="47"/>
        <v/>
      </c>
      <c r="L121" s="25"/>
      <c r="M121" s="27" t="str">
        <f t="shared" si="41"/>
        <v/>
      </c>
      <c r="N121" s="27" t="str">
        <f t="shared" si="42"/>
        <v/>
      </c>
      <c r="O121" s="25"/>
      <c r="P121" s="27" t="str">
        <f t="shared" si="43"/>
        <v/>
      </c>
      <c r="Q121" s="27"/>
      <c r="R121" s="27"/>
      <c r="S121" s="27"/>
      <c r="T121" s="27"/>
      <c r="U121" s="27"/>
      <c r="V121" s="27" t="str">
        <f t="shared" si="48"/>
        <v/>
      </c>
      <c r="W121" s="27"/>
      <c r="X121" s="27"/>
      <c r="Y121" s="27"/>
      <c r="Z121" s="27"/>
      <c r="AA121" s="259" t="str">
        <f t="shared" si="49"/>
        <v/>
      </c>
      <c r="AB121" s="1">
        <f t="shared" si="50"/>
        <v>0</v>
      </c>
      <c r="AC121" s="1" t="str">
        <f t="shared" si="40"/>
        <v/>
      </c>
      <c r="AD121" s="1" t="str">
        <f t="shared" si="40"/>
        <v/>
      </c>
      <c r="AE121" s="1">
        <f t="shared" si="44"/>
        <v>0</v>
      </c>
      <c r="AG121" s="1">
        <f t="shared" si="51"/>
        <v>0</v>
      </c>
      <c r="AH121" s="1">
        <f t="shared" si="52"/>
        <v>1</v>
      </c>
      <c r="AI121" s="1">
        <f t="shared" si="53"/>
        <v>0</v>
      </c>
      <c r="AJ121" s="1">
        <f t="shared" si="54"/>
        <v>1</v>
      </c>
      <c r="AK121" s="1">
        <f t="shared" si="55"/>
        <v>1</v>
      </c>
      <c r="AL121" s="1">
        <f t="shared" si="56"/>
        <v>0</v>
      </c>
      <c r="BB121" s="1" t="str">
        <f t="shared" si="57"/>
        <v/>
      </c>
      <c r="BC121" s="1" t="str">
        <f t="shared" si="57"/>
        <v/>
      </c>
      <c r="BD121" s="1" t="str">
        <f t="shared" si="57"/>
        <v/>
      </c>
      <c r="BE121" s="1" t="str">
        <f t="shared" si="57"/>
        <v/>
      </c>
      <c r="BF121" s="1" t="str">
        <f t="shared" si="57"/>
        <v/>
      </c>
      <c r="BG121" s="1" t="str">
        <f t="shared" si="57"/>
        <v/>
      </c>
    </row>
    <row r="122" spans="2:59" x14ac:dyDescent="0.25">
      <c r="B122" s="23" t="str">
        <f t="shared" si="45"/>
        <v/>
      </c>
      <c r="C122" s="29" t="str">
        <f>IF('תנאי סף'!$AF122&lt;&gt;1,"",'תנאי סף'!C122)</f>
        <v/>
      </c>
      <c r="D122" s="29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4"/>
      <c r="H122" s="25"/>
      <c r="I122" s="27" t="str">
        <f t="shared" si="46"/>
        <v/>
      </c>
      <c r="J122" s="348"/>
      <c r="K122" s="27" t="str">
        <f t="shared" si="47"/>
        <v/>
      </c>
      <c r="L122" s="25"/>
      <c r="M122" s="27" t="str">
        <f t="shared" si="41"/>
        <v/>
      </c>
      <c r="N122" s="27" t="str">
        <f t="shared" si="42"/>
        <v/>
      </c>
      <c r="O122" s="25"/>
      <c r="P122" s="27" t="str">
        <f t="shared" si="43"/>
        <v/>
      </c>
      <c r="Q122" s="27"/>
      <c r="R122" s="27"/>
      <c r="S122" s="27"/>
      <c r="T122" s="27"/>
      <c r="U122" s="27"/>
      <c r="V122" s="27" t="str">
        <f t="shared" si="48"/>
        <v/>
      </c>
      <c r="W122" s="27"/>
      <c r="X122" s="27"/>
      <c r="Y122" s="27"/>
      <c r="Z122" s="27"/>
      <c r="AA122" s="259" t="str">
        <f t="shared" si="49"/>
        <v/>
      </c>
      <c r="AB122" s="1">
        <f t="shared" si="50"/>
        <v>0</v>
      </c>
      <c r="AC122" s="1" t="str">
        <f t="shared" si="40"/>
        <v/>
      </c>
      <c r="AD122" s="1" t="str">
        <f t="shared" si="40"/>
        <v/>
      </c>
      <c r="AE122" s="1">
        <f t="shared" si="44"/>
        <v>0</v>
      </c>
      <c r="AG122" s="1">
        <f t="shared" si="51"/>
        <v>0</v>
      </c>
      <c r="AH122" s="1">
        <f t="shared" si="52"/>
        <v>1</v>
      </c>
      <c r="AI122" s="1">
        <f t="shared" si="53"/>
        <v>0</v>
      </c>
      <c r="AJ122" s="1">
        <f t="shared" si="54"/>
        <v>1</v>
      </c>
      <c r="AK122" s="1">
        <f t="shared" si="55"/>
        <v>1</v>
      </c>
      <c r="AL122" s="1">
        <f t="shared" si="56"/>
        <v>0</v>
      </c>
      <c r="BB122" s="1" t="str">
        <f t="shared" si="57"/>
        <v/>
      </c>
      <c r="BC122" s="1" t="str">
        <f t="shared" si="57"/>
        <v/>
      </c>
      <c r="BD122" s="1" t="str">
        <f t="shared" si="57"/>
        <v/>
      </c>
      <c r="BE122" s="1" t="str">
        <f t="shared" si="57"/>
        <v/>
      </c>
      <c r="BF122" s="1" t="str">
        <f t="shared" si="57"/>
        <v/>
      </c>
      <c r="BG122" s="1" t="str">
        <f t="shared" si="57"/>
        <v/>
      </c>
    </row>
    <row r="123" spans="2:59" x14ac:dyDescent="0.25">
      <c r="B123" s="23" t="str">
        <f t="shared" si="45"/>
        <v/>
      </c>
      <c r="C123" s="29" t="str">
        <f>IF('תנאי סף'!$AF123&lt;&gt;1,"",'תנאי סף'!C123)</f>
        <v/>
      </c>
      <c r="D123" s="29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4"/>
      <c r="H123" s="25"/>
      <c r="I123" s="27" t="str">
        <f t="shared" si="46"/>
        <v/>
      </c>
      <c r="J123" s="348"/>
      <c r="K123" s="27" t="str">
        <f t="shared" si="47"/>
        <v/>
      </c>
      <c r="L123" s="25"/>
      <c r="M123" s="27" t="str">
        <f t="shared" si="41"/>
        <v/>
      </c>
      <c r="N123" s="27" t="str">
        <f t="shared" si="42"/>
        <v/>
      </c>
      <c r="O123" s="25"/>
      <c r="P123" s="27" t="str">
        <f t="shared" si="43"/>
        <v/>
      </c>
      <c r="Q123" s="27"/>
      <c r="R123" s="27"/>
      <c r="S123" s="27"/>
      <c r="T123" s="27"/>
      <c r="U123" s="27"/>
      <c r="V123" s="27" t="str">
        <f t="shared" si="48"/>
        <v/>
      </c>
      <c r="W123" s="27"/>
      <c r="X123" s="27"/>
      <c r="Y123" s="27"/>
      <c r="Z123" s="27"/>
      <c r="AA123" s="259" t="str">
        <f t="shared" si="49"/>
        <v/>
      </c>
      <c r="AB123" s="1">
        <f t="shared" si="50"/>
        <v>0</v>
      </c>
      <c r="AC123" s="1" t="str">
        <f t="shared" si="40"/>
        <v/>
      </c>
      <c r="AD123" s="1" t="str">
        <f t="shared" si="40"/>
        <v/>
      </c>
      <c r="AE123" s="1">
        <f t="shared" si="44"/>
        <v>0</v>
      </c>
      <c r="AG123" s="1">
        <f t="shared" si="51"/>
        <v>0</v>
      </c>
      <c r="AH123" s="1">
        <f t="shared" si="52"/>
        <v>1</v>
      </c>
      <c r="AI123" s="1">
        <f t="shared" si="53"/>
        <v>0</v>
      </c>
      <c r="AJ123" s="1">
        <f t="shared" si="54"/>
        <v>1</v>
      </c>
      <c r="AK123" s="1">
        <f t="shared" si="55"/>
        <v>1</v>
      </c>
      <c r="AL123" s="1">
        <f t="shared" si="56"/>
        <v>0</v>
      </c>
      <c r="BB123" s="1" t="str">
        <f t="shared" si="57"/>
        <v/>
      </c>
      <c r="BC123" s="1" t="str">
        <f t="shared" si="57"/>
        <v/>
      </c>
      <c r="BD123" s="1" t="str">
        <f t="shared" si="57"/>
        <v/>
      </c>
      <c r="BE123" s="1" t="str">
        <f t="shared" si="57"/>
        <v/>
      </c>
      <c r="BF123" s="1" t="str">
        <f t="shared" si="57"/>
        <v/>
      </c>
      <c r="BG123" s="1" t="str">
        <f t="shared" si="57"/>
        <v/>
      </c>
    </row>
    <row r="124" spans="2:59" x14ac:dyDescent="0.25">
      <c r="B124" s="23" t="str">
        <f t="shared" si="45"/>
        <v/>
      </c>
      <c r="C124" s="29" t="str">
        <f>IF('תנאי סף'!$AF124&lt;&gt;1,"",'תנאי סף'!C124)</f>
        <v/>
      </c>
      <c r="D124" s="29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4"/>
      <c r="H124" s="25"/>
      <c r="I124" s="27" t="str">
        <f t="shared" si="46"/>
        <v/>
      </c>
      <c r="J124" s="348"/>
      <c r="K124" s="27" t="str">
        <f t="shared" si="47"/>
        <v/>
      </c>
      <c r="L124" s="25"/>
      <c r="M124" s="27" t="str">
        <f t="shared" si="41"/>
        <v/>
      </c>
      <c r="N124" s="27" t="str">
        <f t="shared" si="42"/>
        <v/>
      </c>
      <c r="O124" s="25"/>
      <c r="P124" s="27" t="str">
        <f t="shared" si="43"/>
        <v/>
      </c>
      <c r="Q124" s="27"/>
      <c r="R124" s="27"/>
      <c r="S124" s="27"/>
      <c r="T124" s="27"/>
      <c r="U124" s="27"/>
      <c r="V124" s="27" t="str">
        <f t="shared" si="48"/>
        <v/>
      </c>
      <c r="W124" s="27"/>
      <c r="X124" s="27"/>
      <c r="Y124" s="27"/>
      <c r="Z124" s="27"/>
      <c r="AA124" s="259" t="str">
        <f t="shared" si="49"/>
        <v/>
      </c>
      <c r="AB124" s="1">
        <f t="shared" si="50"/>
        <v>0</v>
      </c>
      <c r="AC124" s="1" t="str">
        <f t="shared" si="40"/>
        <v/>
      </c>
      <c r="AD124" s="1" t="str">
        <f t="shared" si="40"/>
        <v/>
      </c>
      <c r="AE124" s="1">
        <f t="shared" si="44"/>
        <v>0</v>
      </c>
      <c r="AG124" s="1">
        <f t="shared" si="51"/>
        <v>0</v>
      </c>
      <c r="AH124" s="1">
        <f t="shared" si="52"/>
        <v>1</v>
      </c>
      <c r="AI124" s="1">
        <f t="shared" si="53"/>
        <v>0</v>
      </c>
      <c r="AJ124" s="1">
        <f t="shared" si="54"/>
        <v>1</v>
      </c>
      <c r="AK124" s="1">
        <f t="shared" si="55"/>
        <v>1</v>
      </c>
      <c r="AL124" s="1">
        <f t="shared" si="56"/>
        <v>0</v>
      </c>
      <c r="BB124" s="1" t="str">
        <f t="shared" si="57"/>
        <v/>
      </c>
      <c r="BC124" s="1" t="str">
        <f t="shared" si="57"/>
        <v/>
      </c>
      <c r="BD124" s="1" t="str">
        <f t="shared" si="57"/>
        <v/>
      </c>
      <c r="BE124" s="1" t="str">
        <f t="shared" si="57"/>
        <v/>
      </c>
      <c r="BF124" s="1" t="str">
        <f t="shared" si="57"/>
        <v/>
      </c>
      <c r="BG124" s="1" t="str">
        <f t="shared" si="57"/>
        <v/>
      </c>
    </row>
    <row r="125" spans="2:59" x14ac:dyDescent="0.25">
      <c r="B125" s="23" t="str">
        <f t="shared" si="45"/>
        <v/>
      </c>
      <c r="C125" s="29" t="str">
        <f>IF('תנאי סף'!$AF125&lt;&gt;1,"",'תנאי סף'!C125)</f>
        <v/>
      </c>
      <c r="D125" s="29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4"/>
      <c r="H125" s="25"/>
      <c r="I125" s="27" t="str">
        <f t="shared" si="46"/>
        <v/>
      </c>
      <c r="J125" s="348"/>
      <c r="K125" s="27" t="str">
        <f t="shared" si="47"/>
        <v/>
      </c>
      <c r="L125" s="25"/>
      <c r="M125" s="27" t="str">
        <f t="shared" si="41"/>
        <v/>
      </c>
      <c r="N125" s="27" t="str">
        <f t="shared" si="42"/>
        <v/>
      </c>
      <c r="O125" s="25"/>
      <c r="P125" s="27" t="str">
        <f t="shared" si="43"/>
        <v/>
      </c>
      <c r="Q125" s="27"/>
      <c r="R125" s="27"/>
      <c r="S125" s="27"/>
      <c r="T125" s="27"/>
      <c r="U125" s="27"/>
      <c r="V125" s="27" t="str">
        <f t="shared" si="48"/>
        <v/>
      </c>
      <c r="W125" s="27"/>
      <c r="X125" s="27"/>
      <c r="Y125" s="27"/>
      <c r="Z125" s="27"/>
      <c r="AA125" s="259" t="str">
        <f t="shared" si="49"/>
        <v/>
      </c>
      <c r="AB125" s="1">
        <f t="shared" si="50"/>
        <v>0</v>
      </c>
      <c r="AC125" s="1" t="str">
        <f t="shared" si="40"/>
        <v/>
      </c>
      <c r="AD125" s="1" t="str">
        <f t="shared" si="40"/>
        <v/>
      </c>
      <c r="AE125" s="1">
        <f t="shared" si="44"/>
        <v>0</v>
      </c>
      <c r="AG125" s="1">
        <f t="shared" si="51"/>
        <v>0</v>
      </c>
      <c r="AH125" s="1">
        <f t="shared" si="52"/>
        <v>1</v>
      </c>
      <c r="AI125" s="1">
        <f t="shared" si="53"/>
        <v>0</v>
      </c>
      <c r="AJ125" s="1">
        <f t="shared" si="54"/>
        <v>1</v>
      </c>
      <c r="AK125" s="1">
        <f t="shared" si="55"/>
        <v>1</v>
      </c>
      <c r="AL125" s="1">
        <f t="shared" si="56"/>
        <v>0</v>
      </c>
      <c r="BB125" s="1" t="str">
        <f t="shared" si="57"/>
        <v/>
      </c>
      <c r="BC125" s="1" t="str">
        <f t="shared" si="57"/>
        <v/>
      </c>
      <c r="BD125" s="1" t="str">
        <f t="shared" si="57"/>
        <v/>
      </c>
      <c r="BE125" s="1" t="str">
        <f t="shared" si="57"/>
        <v/>
      </c>
      <c r="BF125" s="1" t="str">
        <f t="shared" si="57"/>
        <v/>
      </c>
      <c r="BG125" s="1" t="str">
        <f t="shared" si="57"/>
        <v/>
      </c>
    </row>
    <row r="126" spans="2:59" x14ac:dyDescent="0.25">
      <c r="B126" s="23" t="str">
        <f t="shared" si="45"/>
        <v/>
      </c>
      <c r="C126" s="29" t="str">
        <f>IF('תנאי סף'!$AF126&lt;&gt;1,"",'תנאי סף'!C126)</f>
        <v/>
      </c>
      <c r="D126" s="29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4"/>
      <c r="H126" s="25"/>
      <c r="I126" s="27" t="str">
        <f t="shared" si="46"/>
        <v/>
      </c>
      <c r="J126" s="348"/>
      <c r="K126" s="27" t="str">
        <f t="shared" si="47"/>
        <v/>
      </c>
      <c r="L126" s="25"/>
      <c r="M126" s="27" t="str">
        <f t="shared" si="41"/>
        <v/>
      </c>
      <c r="N126" s="27" t="str">
        <f t="shared" si="42"/>
        <v/>
      </c>
      <c r="O126" s="25"/>
      <c r="P126" s="27" t="str">
        <f t="shared" si="43"/>
        <v/>
      </c>
      <c r="Q126" s="27"/>
      <c r="R126" s="27"/>
      <c r="S126" s="27"/>
      <c r="T126" s="27"/>
      <c r="U126" s="27"/>
      <c r="V126" s="27" t="str">
        <f t="shared" si="48"/>
        <v/>
      </c>
      <c r="W126" s="27"/>
      <c r="X126" s="27"/>
      <c r="Y126" s="27"/>
      <c r="Z126" s="27"/>
      <c r="AA126" s="259" t="str">
        <f t="shared" si="49"/>
        <v/>
      </c>
      <c r="AB126" s="1">
        <f t="shared" si="50"/>
        <v>0</v>
      </c>
      <c r="AC126" s="1" t="str">
        <f t="shared" si="40"/>
        <v/>
      </c>
      <c r="AD126" s="1" t="str">
        <f t="shared" si="40"/>
        <v/>
      </c>
      <c r="AE126" s="1">
        <f t="shared" si="44"/>
        <v>0</v>
      </c>
      <c r="AG126" s="1">
        <f t="shared" si="51"/>
        <v>0</v>
      </c>
      <c r="AH126" s="1">
        <f t="shared" si="52"/>
        <v>1</v>
      </c>
      <c r="AI126" s="1">
        <f t="shared" si="53"/>
        <v>0</v>
      </c>
      <c r="AJ126" s="1">
        <f t="shared" si="54"/>
        <v>1</v>
      </c>
      <c r="AK126" s="1">
        <f t="shared" si="55"/>
        <v>1</v>
      </c>
      <c r="AL126" s="1">
        <f t="shared" si="56"/>
        <v>0</v>
      </c>
      <c r="BB126" s="1" t="str">
        <f t="shared" si="57"/>
        <v/>
      </c>
      <c r="BC126" s="1" t="str">
        <f t="shared" si="57"/>
        <v/>
      </c>
      <c r="BD126" s="1" t="str">
        <f t="shared" si="57"/>
        <v/>
      </c>
      <c r="BE126" s="1" t="str">
        <f t="shared" si="57"/>
        <v/>
      </c>
      <c r="BF126" s="1" t="str">
        <f t="shared" si="57"/>
        <v/>
      </c>
      <c r="BG126" s="1" t="str">
        <f t="shared" si="57"/>
        <v/>
      </c>
    </row>
    <row r="127" spans="2:59" x14ac:dyDescent="0.25">
      <c r="B127" s="23" t="str">
        <f t="shared" si="45"/>
        <v/>
      </c>
      <c r="C127" s="29" t="str">
        <f>IF('תנאי סף'!$AF127&lt;&gt;1,"",'תנאי סף'!C127)</f>
        <v/>
      </c>
      <c r="D127" s="29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4"/>
      <c r="H127" s="25"/>
      <c r="I127" s="27" t="str">
        <f t="shared" si="46"/>
        <v/>
      </c>
      <c r="J127" s="348"/>
      <c r="K127" s="27" t="str">
        <f t="shared" si="47"/>
        <v/>
      </c>
      <c r="L127" s="25"/>
      <c r="M127" s="27" t="str">
        <f>IF($F127="","",IF($AB127&lt;&gt;1,$AC$1,IF(AND(K127+I127=0,L127=1),VLOOKUP(H127,$J$12:$K$15,2),0)))</f>
        <v/>
      </c>
      <c r="N127" s="27" t="str">
        <f>IF($F127="","",IF($AB127&lt;&gt;1,$AC$1,IFERROR(M127*(K127+I127),$AC$1)))</f>
        <v/>
      </c>
      <c r="O127" s="25"/>
      <c r="P127" s="27" t="str">
        <f>IF($F127="","",IF($AB127&lt;&gt;1,$AC$1,IFERROR(IF(O127=1,$K$16,0),$AC$1)))</f>
        <v/>
      </c>
      <c r="Q127" s="27"/>
      <c r="R127" s="27"/>
      <c r="S127" s="27"/>
      <c r="T127" s="27"/>
      <c r="U127" s="27"/>
      <c r="V127" s="27" t="str">
        <f t="shared" si="48"/>
        <v/>
      </c>
      <c r="W127" s="27"/>
      <c r="X127" s="27"/>
      <c r="Y127" s="27"/>
      <c r="Z127" s="27"/>
      <c r="AA127" s="259" t="str">
        <f t="shared" si="49"/>
        <v/>
      </c>
      <c r="AB127" s="1">
        <f t="shared" si="50"/>
        <v>0</v>
      </c>
      <c r="AC127" s="1" t="str">
        <f t="shared" si="40"/>
        <v/>
      </c>
      <c r="AD127" s="1" t="str">
        <f t="shared" si="40"/>
        <v/>
      </c>
      <c r="AE127" s="1">
        <f t="shared" si="44"/>
        <v>0</v>
      </c>
      <c r="AG127" s="1">
        <f t="shared" si="51"/>
        <v>0</v>
      </c>
      <c r="AH127" s="1">
        <f t="shared" si="52"/>
        <v>1</v>
      </c>
      <c r="AI127" s="1">
        <f t="shared" si="53"/>
        <v>0</v>
      </c>
      <c r="AJ127" s="1">
        <f t="shared" si="54"/>
        <v>1</v>
      </c>
      <c r="AK127" s="1">
        <f t="shared" si="55"/>
        <v>1</v>
      </c>
      <c r="AL127" s="1">
        <f t="shared" si="56"/>
        <v>0</v>
      </c>
      <c r="BB127" s="1" t="str">
        <f t="shared" si="57"/>
        <v/>
      </c>
      <c r="BC127" s="1" t="str">
        <f t="shared" si="57"/>
        <v/>
      </c>
      <c r="BD127" s="1" t="str">
        <f t="shared" si="57"/>
        <v/>
      </c>
      <c r="BE127" s="1" t="str">
        <f t="shared" si="57"/>
        <v/>
      </c>
      <c r="BF127" s="1" t="str">
        <f t="shared" si="57"/>
        <v/>
      </c>
      <c r="BG127" s="1" t="str">
        <f t="shared" si="57"/>
        <v/>
      </c>
    </row>
    <row r="128" spans="2:59" x14ac:dyDescent="0.25">
      <c r="B128" s="23" t="str">
        <f t="shared" si="45"/>
        <v/>
      </c>
      <c r="C128" s="29" t="str">
        <f>IF('תנאי סף'!$AF128&lt;&gt;1,"",'תנאי סף'!C128)</f>
        <v/>
      </c>
      <c r="D128" s="29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4"/>
      <c r="H128" s="25"/>
      <c r="I128" s="27" t="str">
        <f t="shared" si="46"/>
        <v/>
      </c>
      <c r="J128" s="348"/>
      <c r="K128" s="27" t="str">
        <f t="shared" si="47"/>
        <v/>
      </c>
      <c r="L128" s="25"/>
      <c r="M128" s="27" t="str">
        <f>IF($F128="","",IF($AB128&lt;&gt;1,$AC$1,IF(AND(K128+I128=0,L128=1),VLOOKUP(H128,$J$12:$K$15,2),0)))</f>
        <v/>
      </c>
      <c r="N128" s="27" t="str">
        <f>IF($F128="","",IF($AB128&lt;&gt;1,$AC$1,IFERROR(M128*(K128+I128),$AC$1)))</f>
        <v/>
      </c>
      <c r="O128" s="25"/>
      <c r="P128" s="27" t="str">
        <f>IF($F128="","",IF($AB128&lt;&gt;1,$AC$1,IFERROR(IF(O128=1,$K$16,0),$AC$1)))</f>
        <v/>
      </c>
      <c r="Q128" s="27"/>
      <c r="R128" s="27"/>
      <c r="S128" s="27"/>
      <c r="T128" s="27"/>
      <c r="U128" s="27"/>
      <c r="V128" s="27" t="str">
        <f t="shared" si="48"/>
        <v/>
      </c>
      <c r="W128" s="27"/>
      <c r="X128" s="27"/>
      <c r="Y128" s="27"/>
      <c r="Z128" s="27"/>
      <c r="AA128" s="259" t="str">
        <f t="shared" si="49"/>
        <v/>
      </c>
      <c r="AB128" s="1">
        <f t="shared" si="50"/>
        <v>0</v>
      </c>
      <c r="AC128" s="1" t="str">
        <f t="shared" si="40"/>
        <v/>
      </c>
      <c r="AD128" s="1" t="str">
        <f t="shared" si="40"/>
        <v/>
      </c>
      <c r="AE128" s="1">
        <f t="shared" si="44"/>
        <v>0</v>
      </c>
      <c r="AG128" s="1">
        <f t="shared" si="51"/>
        <v>0</v>
      </c>
      <c r="AH128" s="1">
        <f t="shared" si="52"/>
        <v>1</v>
      </c>
      <c r="AI128" s="1">
        <f t="shared" si="53"/>
        <v>0</v>
      </c>
      <c r="AJ128" s="1">
        <f t="shared" si="54"/>
        <v>1</v>
      </c>
      <c r="AK128" s="1">
        <f t="shared" si="55"/>
        <v>1</v>
      </c>
      <c r="AL128" s="1">
        <f t="shared" si="56"/>
        <v>0</v>
      </c>
      <c r="BB128" s="1" t="str">
        <f t="shared" si="57"/>
        <v/>
      </c>
      <c r="BC128" s="1" t="str">
        <f t="shared" si="57"/>
        <v/>
      </c>
      <c r="BD128" s="1" t="str">
        <f t="shared" si="57"/>
        <v/>
      </c>
      <c r="BE128" s="1" t="str">
        <f t="shared" si="57"/>
        <v/>
      </c>
      <c r="BF128" s="1" t="str">
        <f t="shared" si="57"/>
        <v/>
      </c>
      <c r="BG128" s="1" t="str">
        <f t="shared" si="57"/>
        <v/>
      </c>
    </row>
    <row r="129" spans="2:59" x14ac:dyDescent="0.25">
      <c r="B129" s="23" t="str">
        <f t="shared" si="45"/>
        <v/>
      </c>
      <c r="C129" s="29" t="str">
        <f>IF('תנאי סף'!$AF129&lt;&gt;1,"",'תנאי סף'!C129)</f>
        <v/>
      </c>
      <c r="D129" s="29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4"/>
      <c r="H129" s="25"/>
      <c r="I129" s="27" t="str">
        <f t="shared" si="46"/>
        <v/>
      </c>
      <c r="J129" s="348"/>
      <c r="K129" s="27" t="str">
        <f t="shared" si="47"/>
        <v/>
      </c>
      <c r="L129" s="25"/>
      <c r="M129" s="27" t="str">
        <f>IF($F129="","",IF($AB129&lt;&gt;1,$AC$1,IF(AND(K129+I129=0,L129=1),VLOOKUP(H129,$J$12:$K$15,2),0)))</f>
        <v/>
      </c>
      <c r="N129" s="27" t="str">
        <f>IF($F129="","",IF($AB129&lt;&gt;1,$AC$1,IFERROR(M129*(K129+I129),$AC$1)))</f>
        <v/>
      </c>
      <c r="O129" s="25"/>
      <c r="P129" s="27" t="str">
        <f>IF($F129="","",IF($AB129&lt;&gt;1,$AC$1,IFERROR(IF(O129=1,$K$16,0),$AC$1)))</f>
        <v/>
      </c>
      <c r="Q129" s="27"/>
      <c r="R129" s="27"/>
      <c r="S129" s="27"/>
      <c r="T129" s="27"/>
      <c r="U129" s="27"/>
      <c r="V129" s="27" t="str">
        <f t="shared" si="48"/>
        <v/>
      </c>
      <c r="W129" s="27"/>
      <c r="X129" s="27"/>
      <c r="Y129" s="27"/>
      <c r="Z129" s="27"/>
      <c r="AA129" s="259" t="str">
        <f t="shared" si="49"/>
        <v/>
      </c>
      <c r="AB129" s="1">
        <f t="shared" si="50"/>
        <v>0</v>
      </c>
      <c r="AC129" s="1" t="str">
        <f t="shared" si="40"/>
        <v/>
      </c>
      <c r="AD129" s="1" t="str">
        <f t="shared" si="40"/>
        <v/>
      </c>
      <c r="AE129" s="1">
        <f t="shared" si="44"/>
        <v>0</v>
      </c>
      <c r="AG129" s="1">
        <f t="shared" si="51"/>
        <v>0</v>
      </c>
      <c r="AH129" s="1">
        <f t="shared" si="52"/>
        <v>1</v>
      </c>
      <c r="AI129" s="1">
        <f t="shared" si="53"/>
        <v>0</v>
      </c>
      <c r="AJ129" s="1">
        <f t="shared" si="54"/>
        <v>1</v>
      </c>
      <c r="AK129" s="1">
        <f t="shared" si="55"/>
        <v>1</v>
      </c>
      <c r="AL129" s="1">
        <f t="shared" si="56"/>
        <v>0</v>
      </c>
      <c r="BB129" s="1" t="str">
        <f t="shared" si="57"/>
        <v/>
      </c>
      <c r="BC129" s="1" t="str">
        <f t="shared" si="57"/>
        <v/>
      </c>
      <c r="BD129" s="1" t="str">
        <f t="shared" si="57"/>
        <v/>
      </c>
      <c r="BE129" s="1" t="str">
        <f t="shared" si="57"/>
        <v/>
      </c>
      <c r="BF129" s="1" t="str">
        <f t="shared" si="57"/>
        <v/>
      </c>
      <c r="BG129" s="1" t="str">
        <f t="shared" si="57"/>
        <v/>
      </c>
    </row>
    <row r="130" spans="2:59" ht="16.5" thickBot="1" x14ac:dyDescent="0.3">
      <c r="B130" s="23" t="str">
        <f t="shared" si="45"/>
        <v/>
      </c>
      <c r="C130" s="29" t="str">
        <f>IF('תנאי סף'!$AF130&lt;&gt;1,"",'תנאי סף'!C130)</f>
        <v/>
      </c>
      <c r="D130" s="29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4"/>
      <c r="H130" s="25"/>
      <c r="I130" s="27" t="str">
        <f t="shared" si="46"/>
        <v/>
      </c>
      <c r="J130" s="348"/>
      <c r="K130" s="27" t="str">
        <f t="shared" si="47"/>
        <v/>
      </c>
      <c r="L130" s="25"/>
      <c r="M130" s="27" t="str">
        <f>IF($F130="","",IF($AB130&lt;&gt;1,$AC$1,IF(AND(K130+I130=0,L130=1),VLOOKUP(H130,$J$12:$K$15,2),0)))</f>
        <v/>
      </c>
      <c r="N130" s="27" t="str">
        <f>IF($F130="","",IF($AB130&lt;&gt;1,$AC$1,IFERROR(M130*(K130+I130),$AC$1)))</f>
        <v/>
      </c>
      <c r="O130" s="25"/>
      <c r="P130" s="27" t="str">
        <f>IF($F130="","",IF($AB130&lt;&gt;1,$AC$1,IFERROR(IF(O130=1,$K$16,0),$AC$1)))</f>
        <v/>
      </c>
      <c r="Q130" s="27"/>
      <c r="R130" s="27"/>
      <c r="S130" s="27"/>
      <c r="T130" s="27"/>
      <c r="U130" s="27"/>
      <c r="V130" s="27" t="str">
        <f t="shared" si="48"/>
        <v/>
      </c>
      <c r="W130" s="27"/>
      <c r="X130" s="27"/>
      <c r="Y130" s="27"/>
      <c r="Z130" s="27"/>
      <c r="AA130" s="259" t="str">
        <f t="shared" si="49"/>
        <v/>
      </c>
      <c r="AB130" s="1">
        <f t="shared" si="50"/>
        <v>0</v>
      </c>
      <c r="AC130" s="1" t="str">
        <f t="shared" si="40"/>
        <v/>
      </c>
      <c r="AD130" s="1" t="str">
        <f t="shared" si="40"/>
        <v/>
      </c>
      <c r="AE130" s="1">
        <f t="shared" si="44"/>
        <v>0</v>
      </c>
      <c r="AG130" s="1">
        <f t="shared" si="51"/>
        <v>0</v>
      </c>
      <c r="AH130" s="1">
        <f t="shared" si="52"/>
        <v>1</v>
      </c>
      <c r="AI130" s="1">
        <f t="shared" si="53"/>
        <v>0</v>
      </c>
      <c r="AJ130" s="1">
        <f t="shared" si="54"/>
        <v>1</v>
      </c>
      <c r="AK130" s="1">
        <f t="shared" si="55"/>
        <v>1</v>
      </c>
      <c r="AL130" s="1">
        <f t="shared" si="56"/>
        <v>0</v>
      </c>
      <c r="BB130" s="1" t="str">
        <f t="shared" si="57"/>
        <v/>
      </c>
      <c r="BC130" s="1" t="str">
        <f t="shared" si="57"/>
        <v/>
      </c>
      <c r="BD130" s="1" t="str">
        <f t="shared" si="57"/>
        <v/>
      </c>
      <c r="BE130" s="1" t="str">
        <f t="shared" si="57"/>
        <v/>
      </c>
      <c r="BF130" s="1" t="str">
        <f t="shared" si="57"/>
        <v/>
      </c>
      <c r="BG130" s="1" t="str">
        <f t="shared" si="57"/>
        <v/>
      </c>
    </row>
    <row r="131" spans="2:59" ht="19.5" thickBot="1" x14ac:dyDescent="0.35">
      <c r="B131" s="442" t="s">
        <v>64</v>
      </c>
      <c r="C131" s="443"/>
      <c r="D131" s="443"/>
      <c r="E131" s="443"/>
      <c r="F131" s="443"/>
      <c r="G131" s="313"/>
      <c r="H131" s="28">
        <f>SUM(H31:H130)</f>
        <v>29</v>
      </c>
      <c r="I131" s="28">
        <f t="shared" ref="I131:AA131" si="58">SUM(I31:I130)</f>
        <v>0</v>
      </c>
      <c r="J131" s="245">
        <f t="shared" si="58"/>
        <v>0</v>
      </c>
      <c r="K131" s="28">
        <f t="shared" si="58"/>
        <v>0</v>
      </c>
      <c r="L131" s="28">
        <f t="shared" si="58"/>
        <v>0</v>
      </c>
      <c r="M131" s="28">
        <f t="shared" si="58"/>
        <v>0</v>
      </c>
      <c r="N131" s="28">
        <f t="shared" si="58"/>
        <v>0</v>
      </c>
      <c r="O131" s="28">
        <f t="shared" si="58"/>
        <v>0</v>
      </c>
      <c r="P131" s="28">
        <f t="shared" si="58"/>
        <v>0</v>
      </c>
      <c r="Q131" s="28">
        <f t="shared" si="58"/>
        <v>0</v>
      </c>
      <c r="R131" s="28">
        <f t="shared" si="58"/>
        <v>0</v>
      </c>
      <c r="S131" s="28">
        <f t="shared" si="58"/>
        <v>0</v>
      </c>
      <c r="T131" s="28">
        <f t="shared" si="58"/>
        <v>0</v>
      </c>
      <c r="U131" s="28">
        <f t="shared" si="58"/>
        <v>0</v>
      </c>
      <c r="V131" s="28">
        <f t="shared" si="58"/>
        <v>0</v>
      </c>
      <c r="W131" s="28">
        <f t="shared" si="58"/>
        <v>0</v>
      </c>
      <c r="X131" s="28">
        <f t="shared" si="58"/>
        <v>0</v>
      </c>
      <c r="Y131" s="28">
        <f t="shared" si="58"/>
        <v>0</v>
      </c>
      <c r="Z131" s="28">
        <f t="shared" si="58"/>
        <v>0</v>
      </c>
      <c r="AA131" s="183">
        <f t="shared" si="58"/>
        <v>0</v>
      </c>
    </row>
  </sheetData>
  <sheetProtection algorithmName="SHA-512" hashValue="bbZQuWkmzv92WVzXNcvmio7/4DfohqW+E0QiCMvX7LQ0/B8Nin15S4Ad+Koowlesu2SRyCnQfTzuD8OWFkWWOw==" saltValue="Ml+/4QMRIIJXxl+t9OzWNA==" spinCount="100000" sheet="1" scenarios="1" formatCells="0" formatColumns="0" formatRows="0" autoFilter="0"/>
  <mergeCells count="23">
    <mergeCell ref="Z29:Z30"/>
    <mergeCell ref="AA29:AA30"/>
    <mergeCell ref="B1:AA1"/>
    <mergeCell ref="B29:B30"/>
    <mergeCell ref="C29:C30"/>
    <mergeCell ref="D29:D30"/>
    <mergeCell ref="E29:E30"/>
    <mergeCell ref="F29:F30"/>
    <mergeCell ref="V29:V30"/>
    <mergeCell ref="W29:W30"/>
    <mergeCell ref="X29:X30"/>
    <mergeCell ref="Y29:Y30"/>
    <mergeCell ref="U29:U30"/>
    <mergeCell ref="B131:F131"/>
    <mergeCell ref="Q29:Q30"/>
    <mergeCell ref="R29:R30"/>
    <mergeCell ref="S29:S30"/>
    <mergeCell ref="T29:T30"/>
    <mergeCell ref="K29:K30"/>
    <mergeCell ref="M29:M30"/>
    <mergeCell ref="N29:N30"/>
    <mergeCell ref="P29:P30"/>
    <mergeCell ref="I29:I30"/>
  </mergeCells>
  <conditionalFormatting sqref="B31:H31 J31 L31:L130 Q31:AA130 B32:F33 K32:M125 J33:J34 D34:F34 B34:C130 D35:H35 D36:F36 D37:H130 J37:J130 K126 M126 K127:M130">
    <cfRule type="expression" dxfId="156" priority="74">
      <formula>$F31=""</formula>
    </cfRule>
  </conditionalFormatting>
  <conditionalFormatting sqref="B31:AA31 K32:AA32 B32:F33 I33:AA34 D34:F34 B34:C130 D35:I35 K35:AA36 D36:F36 D37:AA130 I32 I36">
    <cfRule type="expression" dxfId="155" priority="75">
      <formula>B$30&lt;&gt;""</formula>
    </cfRule>
  </conditionalFormatting>
  <conditionalFormatting sqref="G32:H32 J32">
    <cfRule type="expression" dxfId="154" priority="158">
      <formula>$F36=""</formula>
    </cfRule>
    <cfRule type="expression" dxfId="153" priority="161" stopIfTrue="1">
      <formula>AND($F36="",G32&lt;&gt;"")</formula>
    </cfRule>
    <cfRule type="expression" dxfId="152" priority="162">
      <formula>G$30&lt;&gt;""</formula>
    </cfRule>
  </conditionalFormatting>
  <conditionalFormatting sqref="G33:H33">
    <cfRule type="expression" dxfId="151" priority="144">
      <formula>$F32=""</formula>
    </cfRule>
    <cfRule type="expression" dxfId="150" priority="155" stopIfTrue="1">
      <formula>AND($F32="",G33&lt;&gt;"")</formula>
    </cfRule>
    <cfRule type="expression" dxfId="149" priority="156">
      <formula>G$30&lt;&gt;""</formula>
    </cfRule>
  </conditionalFormatting>
  <conditionalFormatting sqref="G36:H36">
    <cfRule type="expression" dxfId="148" priority="164">
      <formula>$F33=""</formula>
    </cfRule>
    <cfRule type="expression" dxfId="147" priority="171" stopIfTrue="1">
      <formula>AND($F33="",G36&lt;&gt;"")</formula>
    </cfRule>
    <cfRule type="expression" dxfId="146" priority="172">
      <formula>G$30&lt;&gt;""</formula>
    </cfRule>
  </conditionalFormatting>
  <conditionalFormatting sqref="I31:I130">
    <cfRule type="expression" dxfId="145" priority="30">
      <formula>$F31=""</formula>
    </cfRule>
  </conditionalFormatting>
  <conditionalFormatting sqref="I32 I33:AA34 D35:I35 I36 D37:AA130 B31:AA31 K32:AA32 K35:AA36 B32:F33 D34:F34 B34:C130 D36:F36">
    <cfRule type="expression" dxfId="144" priority="73" stopIfTrue="1">
      <formula>AND($F31="",B31&lt;&gt;"")</formula>
    </cfRule>
  </conditionalFormatting>
  <conditionalFormatting sqref="I32:I130">
    <cfRule type="expression" dxfId="143" priority="58">
      <formula>$F32=""</formula>
    </cfRule>
  </conditionalFormatting>
  <conditionalFormatting sqref="J36">
    <cfRule type="expression" dxfId="142" priority="181">
      <formula>$F32=""</formula>
    </cfRule>
    <cfRule type="expression" dxfId="141" priority="182" stopIfTrue="1">
      <formula>AND($F32="",J36&lt;&gt;"")</formula>
    </cfRule>
    <cfRule type="expression" dxfId="140" priority="183">
      <formula>J$30&lt;&gt;""</formula>
    </cfRule>
  </conditionalFormatting>
  <conditionalFormatting sqref="K31:K130">
    <cfRule type="expression" dxfId="139" priority="26">
      <formula>$F31=""</formula>
    </cfRule>
  </conditionalFormatting>
  <conditionalFormatting sqref="L126">
    <cfRule type="expression" dxfId="138" priority="46">
      <formula>$F126=""</formula>
    </cfRule>
  </conditionalFormatting>
  <conditionalFormatting sqref="M31:N130">
    <cfRule type="expression" dxfId="137" priority="18">
      <formula>$F31=""</formula>
    </cfRule>
  </conditionalFormatting>
  <conditionalFormatting sqref="O31:O130">
    <cfRule type="expression" dxfId="136" priority="42">
      <formula>$F31=""</formula>
    </cfRule>
  </conditionalFormatting>
  <conditionalFormatting sqref="O126">
    <cfRule type="expression" dxfId="135" priority="38">
      <formula>$F126=""</formula>
    </cfRule>
  </conditionalFormatting>
  <conditionalFormatting sqref="P31:P130">
    <cfRule type="expression" dxfId="134" priority="14">
      <formula>$F31=""</formula>
    </cfRule>
  </conditionalFormatting>
  <dataValidations count="5">
    <dataValidation type="list" allowBlank="1" showInputMessage="1" showErrorMessage="1" sqref="G30:J30 M30:P30" xr:uid="{00000000-0002-0000-0500-000000000000}">
      <formula1>$AF$1:$BA$1</formula1>
    </dataValidation>
    <dataValidation type="list" allowBlank="1" showInputMessage="1" showErrorMessage="1" errorTitle="נתון שגוי." error="ניתן להזין רק 0 או 1._x000a_0 = לא עומד בתנאי._x000a_1 = עומד בתנאי." sqref="O31:O130 L31:L130" xr:uid="{00000000-0002-0000-0500-000001000000}">
      <formula1>$AC31:$AD31</formula1>
    </dataValidation>
    <dataValidation type="list" allowBlank="1" showInputMessage="1" showErrorMessage="1" sqref="L30" xr:uid="{00000000-0002-0000-0500-000002000000}">
      <formula1>$AJ$1:$BH$1</formula1>
    </dataValidation>
    <dataValidation type="whole" allowBlank="1" showInputMessage="1" showErrorMessage="1" errorTitle="נתון שגוי." error="ניתן להזין רק מספר שלם גדול מ-0" sqref="H31:H33 H35:H130" xr:uid="{00000000-0002-0000-0500-000003000000}">
      <formula1>1</formula1>
      <formula2>10</formula2>
    </dataValidation>
    <dataValidation type="list" allowBlank="1" showInputMessage="1" showErrorMessage="1" sqref="J36:J130 J31:J34" xr:uid="{00000000-0002-0000-0500-000004000000}">
      <formula1>$GU$4:$GU$9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32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6" operator="containsText" id="{2825172E-495E-419E-AF5B-1B8004CB0984}">
            <xm:f>NOT(ISERROR(SEARCH($AC$1,B31)))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B31:H33 J31:J34 L31:L130 Q31:AA130 K32:M125 D34:F34 B34:C130 D35:H130 J36:J130 K126 M126 K127:M130</xm:sqref>
        </x14:conditionalFormatting>
        <x14:conditionalFormatting xmlns:xm="http://schemas.microsoft.com/office/excel/2006/main">
          <x14:cfRule type="containsText" priority="32" operator="containsText" id="{10EBC7C2-9295-4F82-BFF6-F22CCDE53B47}">
            <xm:f>NOT(ISERROR(SEARCH($AC$1,I31)))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I31:I130</xm:sqref>
        </x14:conditionalFormatting>
        <x14:conditionalFormatting xmlns:xm="http://schemas.microsoft.com/office/excel/2006/main">
          <x14:cfRule type="containsText" priority="60" operator="containsText" id="{D298F692-5843-40DA-8B66-DBC172561C13}">
            <xm:f>NOT(ISERROR(SEARCH($AC$1,I32)))</xm:f>
            <xm:f>$AC$1</xm:f>
            <x14:dxf>
              <fill>
                <patternFill>
                  <bgColor rgb="FFFF0000"/>
                </patternFill>
              </fill>
            </x14:dxf>
          </x14:cfRule>
          <xm:sqref>I32:I130</xm:sqref>
        </x14:conditionalFormatting>
        <x14:conditionalFormatting xmlns:xm="http://schemas.microsoft.com/office/excel/2006/main">
          <x14:cfRule type="containsText" priority="28" operator="containsText" id="{F42C5621-C291-4283-8B4B-A7CB307DE84C}">
            <xm:f>NOT(ISERROR(SEARCH($AC$1,K31)))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K31:K130</xm:sqref>
        </x14:conditionalFormatting>
        <x14:conditionalFormatting xmlns:xm="http://schemas.microsoft.com/office/excel/2006/main">
          <x14:cfRule type="containsText" priority="48" operator="containsText" id="{BE7902AD-A9E7-4532-A513-F3797218A325}">
            <xm:f>NOT(ISERROR(SEARCH($AC$1,L126)))</xm:f>
            <xm:f>$AC$1</xm:f>
            <x14:dxf>
              <fill>
                <patternFill>
                  <bgColor rgb="FFFF0000"/>
                </patternFill>
              </fill>
            </x14:dxf>
          </x14:cfRule>
          <xm:sqref>L126</xm:sqref>
        </x14:conditionalFormatting>
        <x14:conditionalFormatting xmlns:xm="http://schemas.microsoft.com/office/excel/2006/main">
          <x14:cfRule type="containsText" priority="20" operator="containsText" id="{6EB699CB-00B8-493F-A28F-9C75DB1380D6}">
            <xm:f>NOT(ISERROR(SEARCH($AC$1,M31)))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M31:N130</xm:sqref>
        </x14:conditionalFormatting>
        <x14:conditionalFormatting xmlns:xm="http://schemas.microsoft.com/office/excel/2006/main">
          <x14:cfRule type="containsText" priority="44" operator="containsText" id="{5A4A618E-5A10-40E8-B69B-0C4EAF846268}">
            <xm:f>NOT(ISERROR(SEARCH($AC$1,O31)))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O31:O130</xm:sqref>
        </x14:conditionalFormatting>
        <x14:conditionalFormatting xmlns:xm="http://schemas.microsoft.com/office/excel/2006/main">
          <x14:cfRule type="containsText" priority="40" operator="containsText" id="{B01DB6BB-1319-4DB4-9934-F690A68208F5}">
            <xm:f>NOT(ISERROR(SEARCH($AC$1,O126)))</xm:f>
            <xm:f>$AC$1</xm:f>
            <x14:dxf>
              <fill>
                <patternFill>
                  <bgColor rgb="FFFF0000"/>
                </patternFill>
              </fill>
            </x14:dxf>
          </x14:cfRule>
          <xm:sqref>O126</xm:sqref>
        </x14:conditionalFormatting>
        <x14:conditionalFormatting xmlns:xm="http://schemas.microsoft.com/office/excel/2006/main">
          <x14:cfRule type="containsText" priority="16" operator="containsText" id="{9DF27DC8-4C29-4FAE-A6F0-7E081FE95C37}">
            <xm:f>NOT(ISERROR(SEARCH($AC$1,P31)))</xm:f>
            <xm:f>$AC$1</xm:f>
            <x14:dxf>
              <fill>
                <patternFill>
                  <bgColor rgb="FFFF0000"/>
                </patternFill>
              </fill>
            </x14:dxf>
          </x14:cfRule>
          <xm:sqref>P31:P130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4">
    <tabColor theme="4" tint="-0.249977111117893"/>
  </sheetPr>
  <dimension ref="A1:BJ131"/>
  <sheetViews>
    <sheetView rightToLeft="1" view="pageBreakPreview" zoomScaleNormal="100" zoomScaleSheetLayoutView="10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8.7109375" style="1" customWidth="1"/>
    <col min="4" max="4" width="14.28515625" style="1" bestFit="1" customWidth="1"/>
    <col min="5" max="5" width="40.5703125" style="1" bestFit="1" customWidth="1"/>
    <col min="6" max="6" width="38.85546875" style="1" bestFit="1" customWidth="1"/>
    <col min="7" max="7" width="16.85546875" style="1" customWidth="1"/>
    <col min="8" max="9" width="21.42578125" style="1" hidden="1" customWidth="1"/>
    <col min="10" max="10" width="17.42578125" style="1" hidden="1" customWidth="1"/>
    <col min="11" max="20" width="21.42578125" style="1" hidden="1" customWidth="1"/>
    <col min="21" max="21" width="17.7109375" style="1" customWidth="1"/>
    <col min="22" max="25" width="21.42578125" style="1" hidden="1" customWidth="1"/>
    <col min="26" max="26" width="14" style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62" width="9.140625" style="1" hidden="1" customWidth="1"/>
    <col min="63" max="16384" width="9.140625" style="1"/>
  </cols>
  <sheetData>
    <row r="1" spans="2:52" ht="25.5" customHeight="1" thickBot="1" x14ac:dyDescent="0.3">
      <c r="B1" s="436" t="str">
        <f ca="1">MID(CELL("filename",AC2),FIND("]",CELL("filename",AC2),1)+1,99)</f>
        <v>מספר המשתתפים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48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V2" s="6"/>
      <c r="W2" s="5" t="str">
        <f>'פרמטרים לקריטריונים'!$B$4</f>
        <v>שנת תקציב</v>
      </c>
      <c r="X2" s="6"/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0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X3" s="12"/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14" t="str">
        <f>'פרמטרים לקריטריונים'!B92</f>
        <v>סעיף</v>
      </c>
      <c r="G4" s="314" t="str">
        <f>'פרמטרים לקריטריונים'!C92</f>
        <v>ניקוד</v>
      </c>
      <c r="AD4" s="1" t="s">
        <v>100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9">
        <v>9</v>
      </c>
      <c r="AN4" s="10">
        <v>10</v>
      </c>
    </row>
    <row r="5" spans="2:52" outlineLevel="1" x14ac:dyDescent="0.25">
      <c r="F5" s="344" t="str">
        <f>'פרמטרים לקריטריונים'!B93</f>
        <v>ניקוד מקסימלי</v>
      </c>
      <c r="G5" s="347">
        <f>'פרמטרים לקריטריונים'!C93</f>
        <v>10</v>
      </c>
    </row>
    <row r="6" spans="2:52" outlineLevel="1" x14ac:dyDescent="0.25">
      <c r="F6" s="344" t="str">
        <f>'פרמטרים לקריטריונים'!B94</f>
        <v>מספר משתתפים מזערי</v>
      </c>
      <c r="G6" s="347">
        <f>'פרמטרים לקריטריונים'!C94</f>
        <v>80</v>
      </c>
    </row>
    <row r="7" spans="2:52" ht="16.5" outlineLevel="1" thickBot="1" x14ac:dyDescent="0.3"/>
    <row r="8" spans="2:52" hidden="1" outlineLevel="1" x14ac:dyDescent="0.25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62" hidden="1" outlineLevel="1" x14ac:dyDescent="0.25"/>
    <row r="18" spans="1:62" hidden="1" outlineLevel="1" x14ac:dyDescent="0.25"/>
    <row r="19" spans="1:62" hidden="1" outlineLevel="1" x14ac:dyDescent="0.25"/>
    <row r="20" spans="1:62" hidden="1" outlineLevel="1" x14ac:dyDescent="0.25"/>
    <row r="21" spans="1:62" hidden="1" x14ac:dyDescent="0.25"/>
    <row r="22" spans="1:62" ht="16.5" hidden="1" thickBot="1" x14ac:dyDescent="0.3"/>
    <row r="23" spans="1:62" hidden="1" x14ac:dyDescent="0.25">
      <c r="F23" s="316">
        <f>'פרמטרים לקריטריונים'!$D$31</f>
        <v>0</v>
      </c>
      <c r="G23" s="347">
        <f ca="1">VLOOKUP(B1,'פרמטרים לקריטריונים'!$B$32:$D$46,3,0)</f>
        <v>0</v>
      </c>
    </row>
    <row r="24" spans="1:62" hidden="1" x14ac:dyDescent="0.25"/>
    <row r="25" spans="1:62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62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62" hidden="1" x14ac:dyDescent="0.25">
      <c r="B27" s="15" t="s">
        <v>125</v>
      </c>
      <c r="C27" s="15"/>
      <c r="D27" s="15"/>
      <c r="E27" s="15"/>
      <c r="F27" s="15"/>
      <c r="G27" s="14">
        <f>AVERAGE(G31:G130)</f>
        <v>623.75</v>
      </c>
      <c r="H27" s="14" t="e">
        <f t="shared" ref="H27:Z27" si="2">AVERAGE(H31:H130)</f>
        <v>#DIV/0!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#DIV/0!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3.045654296875</v>
      </c>
      <c r="V27" s="14">
        <f t="shared" si="2"/>
        <v>3.045654296875</v>
      </c>
      <c r="W27" s="14">
        <f t="shared" si="2"/>
        <v>25.406903028488159</v>
      </c>
      <c r="X27" s="14">
        <f t="shared" si="2"/>
        <v>1</v>
      </c>
      <c r="Y27" s="14">
        <f t="shared" si="2"/>
        <v>25.406903028488159</v>
      </c>
      <c r="Z27" s="14">
        <f t="shared" si="2"/>
        <v>0.25</v>
      </c>
    </row>
    <row r="28" spans="1:62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2495</v>
      </c>
      <c r="H28" s="14">
        <f t="shared" ref="H28:Y28" si="3">SUM(H31:H130)</f>
        <v>0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>
        <f t="shared" si="3"/>
        <v>0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12.1826171875</v>
      </c>
      <c r="V28" s="14">
        <f t="shared" si="3"/>
        <v>12.1826171875</v>
      </c>
      <c r="W28" s="14">
        <f t="shared" si="3"/>
        <v>101.62761211395264</v>
      </c>
      <c r="X28" s="14">
        <f t="shared" si="3"/>
        <v>100</v>
      </c>
      <c r="Y28" s="14">
        <f t="shared" si="3"/>
        <v>101.62761211395264</v>
      </c>
      <c r="AA28" s="14">
        <f>IF(SUM(AA31:AA130)=COUNT(AA31:AA130),1,0)</f>
        <v>1</v>
      </c>
    </row>
    <row r="29" spans="1:62" ht="30.75" customHeight="1" thickBot="1" x14ac:dyDescent="0.3">
      <c r="A29" s="16">
        <v>100</v>
      </c>
      <c r="B29" s="438" t="s">
        <v>126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434" t="s">
        <v>173</v>
      </c>
      <c r="H29" s="18" t="s">
        <v>174</v>
      </c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180</v>
      </c>
      <c r="O29" s="18" t="s">
        <v>181</v>
      </c>
      <c r="P29" s="444">
        <f>COLUMN()</f>
        <v>16</v>
      </c>
      <c r="Q29" s="444">
        <f>COLUMN()</f>
        <v>17</v>
      </c>
      <c r="R29" s="444">
        <f>COLUMN()</f>
        <v>18</v>
      </c>
      <c r="S29" s="444">
        <f>COLUMN()</f>
        <v>19</v>
      </c>
      <c r="T29" s="444">
        <f>COLUMN()</f>
        <v>20</v>
      </c>
      <c r="U29" s="434" t="s">
        <v>171</v>
      </c>
      <c r="V29" s="444" t="s">
        <v>182</v>
      </c>
      <c r="W29" s="444" t="s">
        <v>183</v>
      </c>
      <c r="X29" s="444" t="s">
        <v>184</v>
      </c>
      <c r="Y29" s="444" t="s">
        <v>185</v>
      </c>
      <c r="Z29" s="446" t="s">
        <v>172</v>
      </c>
      <c r="AA29" s="19" t="s">
        <v>155</v>
      </c>
      <c r="AD29" s="1" t="str">
        <f>"בקרת "&amp;G29</f>
        <v>בקרת מספר משתתפים מעל המספר המזערי</v>
      </c>
      <c r="AE29" s="1" t="str">
        <f t="shared" ref="AE29:AV29" si="4">"בקרת "&amp;H29</f>
        <v>בקרת טור הזנת מספר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62" ht="23.25" customHeight="1" thickBot="1" x14ac:dyDescent="0.3">
      <c r="A30" s="20"/>
      <c r="B30" s="439"/>
      <c r="C30" s="435"/>
      <c r="D30" s="435"/>
      <c r="E30" s="441"/>
      <c r="F30" s="441"/>
      <c r="G30" s="435"/>
      <c r="H30" s="22"/>
      <c r="I30" s="22"/>
      <c r="J30" s="22"/>
      <c r="K30" s="22"/>
      <c r="L30" s="22"/>
      <c r="M30" s="22"/>
      <c r="N30" s="22"/>
      <c r="O30" s="22"/>
      <c r="P30" s="445"/>
      <c r="Q30" s="445"/>
      <c r="R30" s="445"/>
      <c r="S30" s="445"/>
      <c r="T30" s="445"/>
      <c r="U30" s="435"/>
      <c r="V30" s="445"/>
      <c r="W30" s="445"/>
      <c r="X30" s="445"/>
      <c r="Y30" s="445"/>
      <c r="Z30" s="447"/>
      <c r="AB30" s="1">
        <v>0</v>
      </c>
      <c r="AC30" s="1">
        <v>1</v>
      </c>
      <c r="AD30" s="1">
        <f>G30</f>
        <v>0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1</v>
      </c>
      <c r="BB30" s="1">
        <f t="shared" ref="BB30:BJ30" si="6">AF4</f>
        <v>2</v>
      </c>
      <c r="BC30" s="1">
        <f t="shared" si="6"/>
        <v>3</v>
      </c>
      <c r="BD30" s="1">
        <f t="shared" si="6"/>
        <v>4</v>
      </c>
      <c r="BE30" s="1">
        <f t="shared" si="6"/>
        <v>5</v>
      </c>
      <c r="BF30" s="1">
        <f t="shared" si="6"/>
        <v>6</v>
      </c>
      <c r="BG30" s="1">
        <f t="shared" si="6"/>
        <v>7</v>
      </c>
      <c r="BH30" s="1">
        <f t="shared" si="6"/>
        <v>8</v>
      </c>
      <c r="BI30" s="1">
        <f t="shared" si="6"/>
        <v>9</v>
      </c>
      <c r="BJ30" s="1">
        <f t="shared" si="6"/>
        <v>10</v>
      </c>
    </row>
    <row r="31" spans="1:62" x14ac:dyDescent="0.25">
      <c r="B31" s="186">
        <f>IF(F31="","",ROW()-30)</f>
        <v>1</v>
      </c>
      <c r="C31" s="29">
        <f>IF('תנאי סף'!$AF31&lt;&gt;1,"",'תנאי סף'!C31)</f>
        <v>580538015</v>
      </c>
      <c r="D31" s="29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46">
        <f>IF($F31="","",'תנאי סף'!V31-$G$6)</f>
        <v>181</v>
      </c>
      <c r="H31" s="188"/>
      <c r="I31" s="189"/>
      <c r="J31" s="188"/>
      <c r="K31" s="189"/>
      <c r="L31" s="188"/>
      <c r="M31" s="189"/>
      <c r="N31" s="181"/>
      <c r="O31" s="181"/>
      <c r="P31" s="188"/>
      <c r="Q31" s="188"/>
      <c r="R31" s="188"/>
      <c r="S31" s="188"/>
      <c r="T31" s="188"/>
      <c r="U31" s="246">
        <f>IF($F31="","",IF($AA31&lt;&gt;1,$AB$1,IFERROR($G$5*G31/MAX($G$31:$G$130),0)))</f>
        <v>0.8837890625</v>
      </c>
      <c r="V31" s="27">
        <f>IF($F31="","",U31)</f>
        <v>0.8837890625</v>
      </c>
      <c r="W31" s="188">
        <f>IF($F31="","",IF($AA31&lt;&gt;1,$AB$1,IFERROR(U31*V31,$AB$1)))</f>
        <v>0.78108310699462891</v>
      </c>
      <c r="X31" s="188">
        <v>1</v>
      </c>
      <c r="Y31" s="188">
        <f>IF($F31="","",IF($AA31&lt;&gt;1,$AB$1,IFERROR(W31*X31,$AB$1)))</f>
        <v>0.78108310699462891</v>
      </c>
      <c r="Z31" s="261">
        <f>IF($F31="","",IF(OR($AA31&lt;&gt;1,Y31=$AB$1),$AB$1,IFERROR(Y31/SUM($Y$31:$Y$130),0)))</f>
        <v>7.685737082150655E-3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1</v>
      </c>
      <c r="BB31" s="1">
        <f t="shared" ref="BB31:BJ31" si="7">IF($F31="","",BB$30)</f>
        <v>2</v>
      </c>
      <c r="BC31" s="1">
        <f t="shared" si="7"/>
        <v>3</v>
      </c>
      <c r="BD31" s="1">
        <f t="shared" si="7"/>
        <v>4</v>
      </c>
      <c r="BE31" s="1">
        <f t="shared" si="7"/>
        <v>5</v>
      </c>
      <c r="BF31" s="1">
        <f t="shared" si="7"/>
        <v>6</v>
      </c>
      <c r="BG31" s="1">
        <f t="shared" si="7"/>
        <v>7</v>
      </c>
      <c r="BH31" s="1">
        <f t="shared" si="7"/>
        <v>8</v>
      </c>
      <c r="BI31" s="1">
        <f t="shared" si="7"/>
        <v>9</v>
      </c>
      <c r="BJ31" s="1">
        <f t="shared" si="7"/>
        <v>10</v>
      </c>
    </row>
    <row r="32" spans="1:62" x14ac:dyDescent="0.25">
      <c r="B32" s="190">
        <f t="shared" ref="B32:B95" si="8">IF(F32="","",ROW()-30)</f>
        <v>2</v>
      </c>
      <c r="C32" s="29">
        <f>IF('תנאי סף'!$AF32&lt;&gt;1,"",'תנאי סף'!C32)</f>
        <v>510662190</v>
      </c>
      <c r="D32" s="29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46">
        <f>IF($F32="","",'תנאי סף'!V32-$G$6)</f>
        <v>141</v>
      </c>
      <c r="H32" s="27"/>
      <c r="I32" s="26"/>
      <c r="J32" s="27"/>
      <c r="K32" s="26"/>
      <c r="L32" s="27"/>
      <c r="M32" s="26"/>
      <c r="N32" s="29"/>
      <c r="O32" s="29"/>
      <c r="P32" s="27"/>
      <c r="Q32" s="27"/>
      <c r="R32" s="27"/>
      <c r="S32" s="27"/>
      <c r="T32" s="27"/>
      <c r="U32" s="246">
        <f t="shared" ref="U32:U95" si="9">IF($F32="","",IF($AA32&lt;&gt;1,$AB$1,IFERROR($G$5*G32/MAX($G$31:$G$130),0)))</f>
        <v>0.6884765625</v>
      </c>
      <c r="V32" s="27">
        <f t="shared" ref="V32:V95" si="10">IF($F32="","",U32)</f>
        <v>0.6884765625</v>
      </c>
      <c r="W32" s="27">
        <f t="shared" ref="W32:W95" si="11">IF($F32="","",IF($AA32&lt;&gt;1,$AB$1,IFERROR(U32*V32,$AB$1)))</f>
        <v>0.47399997711181641</v>
      </c>
      <c r="X32" s="27">
        <v>1</v>
      </c>
      <c r="Y32" s="27">
        <f t="shared" ref="Y32:Y95" si="12">IF($F32="","",IF($AA32&lt;&gt;1,$AB$1,IFERROR(W32*X32,$AB$1)))</f>
        <v>0.47399997711181641</v>
      </c>
      <c r="Z32" s="262">
        <f t="shared" ref="Z32:Z95" si="13">IF($F32="","",IF(OR($AA32&lt;&gt;1,Y32=$AB$1),$AB$1,IFERROR(Y32/SUM($Y$31:$Y$130),0)))</f>
        <v>4.6640865336905826E-3</v>
      </c>
      <c r="AA32" s="1">
        <f t="shared" ref="AA32:AA95" si="14">IF(SUM(AD32:AV32)=COUNT(AD32:AV32),1,0)</f>
        <v>1</v>
      </c>
      <c r="AB32" s="1">
        <f t="shared" ref="AB32:AC63" si="15">IF($F32="","",AB$30)</f>
        <v>0</v>
      </c>
      <c r="AC32" s="1">
        <f t="shared" si="15"/>
        <v>1</v>
      </c>
      <c r="AD32" s="1">
        <f t="shared" ref="AD32:AD95" si="16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</row>
    <row r="33" spans="2:30" x14ac:dyDescent="0.25">
      <c r="B33" s="190">
        <f t="shared" si="8"/>
        <v>3</v>
      </c>
      <c r="C33" s="29">
        <f>IF('תנאי סף'!$AF33&lt;&gt;1,"",'תנאי סף'!C33)</f>
        <v>580350841</v>
      </c>
      <c r="D33" s="29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46">
        <f>IF($F33="","",'תנאי סף'!V33-$G$6)</f>
        <v>2048</v>
      </c>
      <c r="H33" s="27"/>
      <c r="I33" s="26"/>
      <c r="J33" s="27"/>
      <c r="K33" s="26"/>
      <c r="L33" s="27"/>
      <c r="M33" s="26"/>
      <c r="N33" s="29"/>
      <c r="O33" s="29"/>
      <c r="P33" s="27"/>
      <c r="Q33" s="27"/>
      <c r="R33" s="27"/>
      <c r="S33" s="27"/>
      <c r="T33" s="27"/>
      <c r="U33" s="246">
        <f t="shared" si="9"/>
        <v>10</v>
      </c>
      <c r="V33" s="27">
        <f t="shared" si="10"/>
        <v>10</v>
      </c>
      <c r="W33" s="27">
        <f t="shared" si="11"/>
        <v>100</v>
      </c>
      <c r="X33" s="27">
        <v>1</v>
      </c>
      <c r="Y33" s="27">
        <f t="shared" si="12"/>
        <v>100</v>
      </c>
      <c r="Z33" s="262">
        <f t="shared" si="13"/>
        <v>0.98398454829256798</v>
      </c>
      <c r="AA33" s="1">
        <f t="shared" si="14"/>
        <v>1</v>
      </c>
      <c r="AB33" s="1">
        <f t="shared" si="15"/>
        <v>0</v>
      </c>
      <c r="AC33" s="1">
        <f t="shared" si="15"/>
        <v>1</v>
      </c>
      <c r="AD33" s="1">
        <f t="shared" si="16"/>
        <v>1</v>
      </c>
    </row>
    <row r="34" spans="2:30" x14ac:dyDescent="0.25">
      <c r="B34" s="190" t="str">
        <f t="shared" si="8"/>
        <v/>
      </c>
      <c r="C34" s="29" t="str">
        <f>IF('תנאי סף'!$AF34&lt;&gt;1,"",'תנאי סף'!C34)</f>
        <v/>
      </c>
      <c r="D34" s="29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46" t="str">
        <f>IF($F34="","",'תנאי סף'!V34-$G$6)</f>
        <v/>
      </c>
      <c r="H34" s="27"/>
      <c r="I34" s="26"/>
      <c r="J34" s="27"/>
      <c r="K34" s="26"/>
      <c r="L34" s="27"/>
      <c r="M34" s="26"/>
      <c r="N34" s="29"/>
      <c r="O34" s="29"/>
      <c r="P34" s="27"/>
      <c r="Q34" s="27"/>
      <c r="R34" s="27"/>
      <c r="S34" s="27"/>
      <c r="T34" s="27"/>
      <c r="U34" s="246" t="str">
        <f t="shared" si="9"/>
        <v/>
      </c>
      <c r="V34" s="27" t="str">
        <f t="shared" si="10"/>
        <v/>
      </c>
      <c r="W34" s="27" t="str">
        <f t="shared" si="11"/>
        <v/>
      </c>
      <c r="X34" s="27">
        <v>1</v>
      </c>
      <c r="Y34" s="27" t="str">
        <f t="shared" si="12"/>
        <v/>
      </c>
      <c r="Z34" s="262" t="str">
        <f t="shared" si="13"/>
        <v/>
      </c>
      <c r="AA34" s="1">
        <f t="shared" si="14"/>
        <v>1</v>
      </c>
      <c r="AB34" s="1" t="str">
        <f t="shared" si="15"/>
        <v/>
      </c>
      <c r="AC34" s="1" t="str">
        <f t="shared" si="15"/>
        <v/>
      </c>
      <c r="AD34" s="1">
        <f t="shared" si="16"/>
        <v>1</v>
      </c>
    </row>
    <row r="35" spans="2:30" x14ac:dyDescent="0.25">
      <c r="B35" s="190" t="str">
        <f t="shared" si="8"/>
        <v/>
      </c>
      <c r="C35" s="29" t="str">
        <f>IF('תנאי סף'!$AF35&lt;&gt;1,"",'תנאי סף'!C35)</f>
        <v/>
      </c>
      <c r="D35" s="29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46" t="str">
        <f>IF($F35="","",'תנאי סף'!V35-$G$6)</f>
        <v/>
      </c>
      <c r="H35" s="27"/>
      <c r="I35" s="26"/>
      <c r="J35" s="27"/>
      <c r="K35" s="26"/>
      <c r="L35" s="27"/>
      <c r="M35" s="26"/>
      <c r="N35" s="29"/>
      <c r="O35" s="29"/>
      <c r="P35" s="27"/>
      <c r="Q35" s="27"/>
      <c r="R35" s="27"/>
      <c r="S35" s="27"/>
      <c r="T35" s="27"/>
      <c r="U35" s="246" t="str">
        <f t="shared" si="9"/>
        <v/>
      </c>
      <c r="V35" s="27" t="str">
        <f t="shared" si="10"/>
        <v/>
      </c>
      <c r="W35" s="27" t="str">
        <f t="shared" si="11"/>
        <v/>
      </c>
      <c r="X35" s="27">
        <v>1</v>
      </c>
      <c r="Y35" s="27" t="str">
        <f t="shared" si="12"/>
        <v/>
      </c>
      <c r="Z35" s="262" t="str">
        <f t="shared" si="13"/>
        <v/>
      </c>
      <c r="AA35" s="1">
        <f t="shared" si="14"/>
        <v>1</v>
      </c>
      <c r="AB35" s="1" t="str">
        <f t="shared" si="15"/>
        <v/>
      </c>
      <c r="AC35" s="1" t="str">
        <f t="shared" si="15"/>
        <v/>
      </c>
      <c r="AD35" s="1">
        <f t="shared" si="16"/>
        <v>1</v>
      </c>
    </row>
    <row r="36" spans="2:30" x14ac:dyDescent="0.25">
      <c r="B36" s="190">
        <f t="shared" si="8"/>
        <v>6</v>
      </c>
      <c r="C36" s="29">
        <f>IF('תנאי סף'!$AF36&lt;&gt;1,"",'תנאי סף'!C36)</f>
        <v>510632219</v>
      </c>
      <c r="D36" s="29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46">
        <f>IF($F36="","",'תנאי סף'!V36-$G$6)</f>
        <v>125</v>
      </c>
      <c r="H36" s="27"/>
      <c r="I36" s="26"/>
      <c r="J36" s="27"/>
      <c r="K36" s="26"/>
      <c r="L36" s="27"/>
      <c r="M36" s="26"/>
      <c r="N36" s="29"/>
      <c r="O36" s="29"/>
      <c r="P36" s="27"/>
      <c r="Q36" s="27"/>
      <c r="R36" s="27"/>
      <c r="S36" s="27"/>
      <c r="T36" s="27"/>
      <c r="U36" s="246">
        <f t="shared" si="9"/>
        <v>0.6103515625</v>
      </c>
      <c r="V36" s="27">
        <f t="shared" si="10"/>
        <v>0.6103515625</v>
      </c>
      <c r="W36" s="27">
        <f t="shared" si="11"/>
        <v>0.37252902984619141</v>
      </c>
      <c r="X36" s="27">
        <v>1</v>
      </c>
      <c r="Y36" s="27">
        <f t="shared" si="12"/>
        <v>0.37252902984619141</v>
      </c>
      <c r="Z36" s="262">
        <f t="shared" si="13"/>
        <v>3.6656280915907326E-3</v>
      </c>
      <c r="AA36" s="1">
        <f t="shared" si="14"/>
        <v>1</v>
      </c>
      <c r="AB36" s="1">
        <f t="shared" si="15"/>
        <v>0</v>
      </c>
      <c r="AC36" s="1">
        <f t="shared" si="15"/>
        <v>1</v>
      </c>
      <c r="AD36" s="1">
        <f t="shared" si="16"/>
        <v>1</v>
      </c>
    </row>
    <row r="37" spans="2:30" x14ac:dyDescent="0.25">
      <c r="B37" s="190" t="str">
        <f t="shared" si="8"/>
        <v/>
      </c>
      <c r="C37" s="29" t="str">
        <f>IF('תנאי סף'!$AF37&lt;&gt;1,"",'תנאי סף'!C37)</f>
        <v/>
      </c>
      <c r="D37" s="29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46" t="str">
        <f>IF($F37="","",'תנאי סף'!V37-$G$6)</f>
        <v/>
      </c>
      <c r="H37" s="27"/>
      <c r="I37" s="26"/>
      <c r="J37" s="27"/>
      <c r="K37" s="26"/>
      <c r="L37" s="27"/>
      <c r="M37" s="26"/>
      <c r="N37" s="29"/>
      <c r="O37" s="29"/>
      <c r="P37" s="27"/>
      <c r="Q37" s="27"/>
      <c r="R37" s="27"/>
      <c r="S37" s="27"/>
      <c r="T37" s="27"/>
      <c r="U37" s="246" t="str">
        <f t="shared" si="9"/>
        <v/>
      </c>
      <c r="V37" s="27" t="str">
        <f t="shared" si="10"/>
        <v/>
      </c>
      <c r="W37" s="27" t="str">
        <f t="shared" si="11"/>
        <v/>
      </c>
      <c r="X37" s="27">
        <v>1</v>
      </c>
      <c r="Y37" s="27" t="str">
        <f t="shared" si="12"/>
        <v/>
      </c>
      <c r="Z37" s="262" t="str">
        <f t="shared" si="13"/>
        <v/>
      </c>
      <c r="AA37" s="1">
        <f t="shared" si="14"/>
        <v>1</v>
      </c>
      <c r="AB37" s="1" t="str">
        <f t="shared" si="15"/>
        <v/>
      </c>
      <c r="AC37" s="1" t="str">
        <f t="shared" si="15"/>
        <v/>
      </c>
      <c r="AD37" s="1">
        <f t="shared" si="16"/>
        <v>1</v>
      </c>
    </row>
    <row r="38" spans="2:30" x14ac:dyDescent="0.25">
      <c r="B38" s="190" t="str">
        <f t="shared" si="8"/>
        <v/>
      </c>
      <c r="C38" s="29" t="str">
        <f>IF('תנאי סף'!$AF38&lt;&gt;1,"",'תנאי סף'!C38)</f>
        <v/>
      </c>
      <c r="D38" s="29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46" t="str">
        <f>IF($F38="","",'תנאי סף'!V38-$G$6)</f>
        <v/>
      </c>
      <c r="H38" s="27"/>
      <c r="I38" s="26"/>
      <c r="J38" s="27"/>
      <c r="K38" s="26"/>
      <c r="L38" s="27"/>
      <c r="M38" s="26"/>
      <c r="N38" s="29"/>
      <c r="O38" s="29"/>
      <c r="P38" s="27"/>
      <c r="Q38" s="27"/>
      <c r="R38" s="27"/>
      <c r="S38" s="27"/>
      <c r="T38" s="27"/>
      <c r="U38" s="246" t="str">
        <f t="shared" si="9"/>
        <v/>
      </c>
      <c r="V38" s="27" t="str">
        <f t="shared" si="10"/>
        <v/>
      </c>
      <c r="W38" s="27" t="str">
        <f t="shared" si="11"/>
        <v/>
      </c>
      <c r="X38" s="27">
        <v>1</v>
      </c>
      <c r="Y38" s="27" t="str">
        <f t="shared" si="12"/>
        <v/>
      </c>
      <c r="Z38" s="262" t="str">
        <f t="shared" si="13"/>
        <v/>
      </c>
      <c r="AA38" s="1">
        <f t="shared" si="14"/>
        <v>1</v>
      </c>
      <c r="AB38" s="1" t="str">
        <f t="shared" si="15"/>
        <v/>
      </c>
      <c r="AC38" s="1" t="str">
        <f t="shared" si="15"/>
        <v/>
      </c>
      <c r="AD38" s="1">
        <f t="shared" si="16"/>
        <v>1</v>
      </c>
    </row>
    <row r="39" spans="2:30" x14ac:dyDescent="0.25">
      <c r="B39" s="190" t="str">
        <f t="shared" si="8"/>
        <v/>
      </c>
      <c r="C39" s="29" t="str">
        <f>IF('תנאי סף'!$AF39&lt;&gt;1,"",'תנאי סף'!C39)</f>
        <v/>
      </c>
      <c r="D39" s="29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46" t="str">
        <f>IF($F39="","",'תנאי סף'!V39-$G$6)</f>
        <v/>
      </c>
      <c r="H39" s="27"/>
      <c r="I39" s="26"/>
      <c r="J39" s="27"/>
      <c r="K39" s="26"/>
      <c r="L39" s="27"/>
      <c r="M39" s="26"/>
      <c r="N39" s="29"/>
      <c r="O39" s="29"/>
      <c r="P39" s="27"/>
      <c r="Q39" s="27"/>
      <c r="R39" s="27"/>
      <c r="S39" s="27"/>
      <c r="T39" s="27"/>
      <c r="U39" s="246" t="str">
        <f t="shared" si="9"/>
        <v/>
      </c>
      <c r="V39" s="27" t="str">
        <f t="shared" si="10"/>
        <v/>
      </c>
      <c r="W39" s="27" t="str">
        <f t="shared" si="11"/>
        <v/>
      </c>
      <c r="X39" s="27">
        <v>1</v>
      </c>
      <c r="Y39" s="27" t="str">
        <f t="shared" si="12"/>
        <v/>
      </c>
      <c r="Z39" s="262" t="str">
        <f t="shared" si="13"/>
        <v/>
      </c>
      <c r="AA39" s="1">
        <f t="shared" si="14"/>
        <v>1</v>
      </c>
      <c r="AB39" s="1" t="str">
        <f t="shared" si="15"/>
        <v/>
      </c>
      <c r="AC39" s="1" t="str">
        <f t="shared" si="15"/>
        <v/>
      </c>
      <c r="AD39" s="1">
        <f t="shared" si="16"/>
        <v>1</v>
      </c>
    </row>
    <row r="40" spans="2:30" x14ac:dyDescent="0.25">
      <c r="B40" s="247" t="str">
        <f t="shared" si="8"/>
        <v/>
      </c>
      <c r="C40" s="29" t="str">
        <f>IF('תנאי סף'!$AF40&lt;&gt;1,"",'תנאי סף'!C40)</f>
        <v/>
      </c>
      <c r="D40" s="29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46" t="str">
        <f>IF($F40="","",'תנאי סף'!V40-$G$6)</f>
        <v/>
      </c>
      <c r="H40" s="349"/>
      <c r="I40" s="350"/>
      <c r="J40" s="349"/>
      <c r="K40" s="350"/>
      <c r="L40" s="349"/>
      <c r="M40" s="350"/>
      <c r="N40" s="351"/>
      <c r="O40" s="351"/>
      <c r="P40" s="349"/>
      <c r="Q40" s="349"/>
      <c r="R40" s="349"/>
      <c r="S40" s="349"/>
      <c r="T40" s="349"/>
      <c r="U40" s="246" t="str">
        <f t="shared" si="9"/>
        <v/>
      </c>
      <c r="V40" s="27" t="str">
        <f t="shared" si="10"/>
        <v/>
      </c>
      <c r="W40" s="349" t="str">
        <f t="shared" si="11"/>
        <v/>
      </c>
      <c r="X40" s="349">
        <v>1</v>
      </c>
      <c r="Y40" s="349" t="str">
        <f t="shared" si="12"/>
        <v/>
      </c>
      <c r="Z40" s="352" t="str">
        <f t="shared" si="13"/>
        <v/>
      </c>
      <c r="AA40" s="1">
        <f t="shared" si="14"/>
        <v>1</v>
      </c>
      <c r="AB40" s="1" t="str">
        <f t="shared" si="15"/>
        <v/>
      </c>
      <c r="AC40" s="1" t="str">
        <f t="shared" si="15"/>
        <v/>
      </c>
      <c r="AD40" s="1">
        <f t="shared" si="16"/>
        <v>1</v>
      </c>
    </row>
    <row r="41" spans="2:30" x14ac:dyDescent="0.25">
      <c r="B41" s="23" t="str">
        <f t="shared" si="8"/>
        <v/>
      </c>
      <c r="C41" s="29" t="str">
        <f>IF('תנאי סף'!$AF41&lt;&gt;1,"",'תנאי סף'!C41)</f>
        <v/>
      </c>
      <c r="D41" s="29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46" t="str">
        <f>IF($F41="","",'תנאי סף'!V41-$G$6)</f>
        <v/>
      </c>
      <c r="H41" s="27"/>
      <c r="I41" s="26"/>
      <c r="J41" s="27"/>
      <c r="K41" s="26"/>
      <c r="L41" s="27"/>
      <c r="M41" s="26"/>
      <c r="N41" s="29"/>
      <c r="O41" s="29"/>
      <c r="P41" s="27"/>
      <c r="Q41" s="27"/>
      <c r="R41" s="27"/>
      <c r="S41" s="27"/>
      <c r="T41" s="27"/>
      <c r="U41" s="246" t="str">
        <f t="shared" si="9"/>
        <v/>
      </c>
      <c r="V41" s="27" t="str">
        <f t="shared" si="10"/>
        <v/>
      </c>
      <c r="W41" s="27" t="str">
        <f t="shared" si="11"/>
        <v/>
      </c>
      <c r="X41" s="27">
        <v>1</v>
      </c>
      <c r="Y41" s="27" t="str">
        <f t="shared" si="12"/>
        <v/>
      </c>
      <c r="Z41" s="259" t="str">
        <f t="shared" si="13"/>
        <v/>
      </c>
      <c r="AA41" s="1">
        <f t="shared" si="14"/>
        <v>1</v>
      </c>
      <c r="AB41" s="1" t="str">
        <f t="shared" si="15"/>
        <v/>
      </c>
      <c r="AC41" s="1" t="str">
        <f t="shared" si="15"/>
        <v/>
      </c>
      <c r="AD41" s="1">
        <f t="shared" si="16"/>
        <v>1</v>
      </c>
    </row>
    <row r="42" spans="2:30" x14ac:dyDescent="0.25">
      <c r="B42" s="23" t="str">
        <f t="shared" si="8"/>
        <v/>
      </c>
      <c r="C42" s="29" t="str">
        <f>IF('תנאי סף'!$AF42&lt;&gt;1,"",'תנאי סף'!C42)</f>
        <v/>
      </c>
      <c r="D42" s="29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46" t="str">
        <f>IF($F42="","",'תנאי סף'!V42-$G$6)</f>
        <v/>
      </c>
      <c r="H42" s="27"/>
      <c r="I42" s="26"/>
      <c r="J42" s="27"/>
      <c r="K42" s="26"/>
      <c r="L42" s="27"/>
      <c r="M42" s="26"/>
      <c r="N42" s="29"/>
      <c r="O42" s="29"/>
      <c r="P42" s="27"/>
      <c r="Q42" s="27"/>
      <c r="R42" s="27"/>
      <c r="S42" s="27"/>
      <c r="T42" s="27"/>
      <c r="U42" s="246" t="str">
        <f t="shared" si="9"/>
        <v/>
      </c>
      <c r="V42" s="27" t="str">
        <f t="shared" si="10"/>
        <v/>
      </c>
      <c r="W42" s="27" t="str">
        <f t="shared" si="11"/>
        <v/>
      </c>
      <c r="X42" s="27">
        <v>1</v>
      </c>
      <c r="Y42" s="27" t="str">
        <f t="shared" si="12"/>
        <v/>
      </c>
      <c r="Z42" s="259" t="str">
        <f t="shared" si="13"/>
        <v/>
      </c>
      <c r="AA42" s="1">
        <f t="shared" si="14"/>
        <v>1</v>
      </c>
      <c r="AB42" s="1" t="str">
        <f t="shared" si="15"/>
        <v/>
      </c>
      <c r="AC42" s="1" t="str">
        <f t="shared" si="15"/>
        <v/>
      </c>
      <c r="AD42" s="1">
        <f t="shared" si="16"/>
        <v>1</v>
      </c>
    </row>
    <row r="43" spans="2:30" x14ac:dyDescent="0.25">
      <c r="B43" s="23" t="str">
        <f t="shared" si="8"/>
        <v/>
      </c>
      <c r="C43" s="29" t="str">
        <f>IF('תנאי סף'!$AF43&lt;&gt;1,"",'תנאי סף'!C43)</f>
        <v/>
      </c>
      <c r="D43" s="29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46" t="str">
        <f>IF($F43="","",'תנאי סף'!V43-$G$6)</f>
        <v/>
      </c>
      <c r="H43" s="27"/>
      <c r="I43" s="26"/>
      <c r="J43" s="27"/>
      <c r="K43" s="26"/>
      <c r="L43" s="27"/>
      <c r="M43" s="26"/>
      <c r="N43" s="29"/>
      <c r="O43" s="29"/>
      <c r="P43" s="27"/>
      <c r="Q43" s="27"/>
      <c r="R43" s="27"/>
      <c r="S43" s="27"/>
      <c r="T43" s="27"/>
      <c r="U43" s="246" t="str">
        <f t="shared" si="9"/>
        <v/>
      </c>
      <c r="V43" s="27" t="str">
        <f t="shared" si="10"/>
        <v/>
      </c>
      <c r="W43" s="27" t="str">
        <f t="shared" si="11"/>
        <v/>
      </c>
      <c r="X43" s="27">
        <v>1</v>
      </c>
      <c r="Y43" s="27" t="str">
        <f t="shared" si="12"/>
        <v/>
      </c>
      <c r="Z43" s="259" t="str">
        <f t="shared" si="13"/>
        <v/>
      </c>
      <c r="AA43" s="1">
        <f t="shared" si="14"/>
        <v>1</v>
      </c>
      <c r="AB43" s="1" t="str">
        <f t="shared" si="15"/>
        <v/>
      </c>
      <c r="AC43" s="1" t="str">
        <f t="shared" si="15"/>
        <v/>
      </c>
      <c r="AD43" s="1">
        <f t="shared" si="16"/>
        <v>1</v>
      </c>
    </row>
    <row r="44" spans="2:30" x14ac:dyDescent="0.25">
      <c r="B44" s="23" t="str">
        <f t="shared" si="8"/>
        <v/>
      </c>
      <c r="C44" s="29" t="str">
        <f>IF('תנאי סף'!$AF44&lt;&gt;1,"",'תנאי סף'!C44)</f>
        <v/>
      </c>
      <c r="D44" s="29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46" t="str">
        <f>IF($F44="","",'תנאי סף'!V44-$G$6)</f>
        <v/>
      </c>
      <c r="H44" s="27"/>
      <c r="I44" s="26"/>
      <c r="J44" s="27"/>
      <c r="K44" s="26"/>
      <c r="L44" s="27"/>
      <c r="M44" s="26"/>
      <c r="N44" s="29"/>
      <c r="O44" s="29"/>
      <c r="P44" s="27"/>
      <c r="Q44" s="27"/>
      <c r="R44" s="27"/>
      <c r="S44" s="27"/>
      <c r="T44" s="27"/>
      <c r="U44" s="246" t="str">
        <f t="shared" si="9"/>
        <v/>
      </c>
      <c r="V44" s="27" t="str">
        <f t="shared" si="10"/>
        <v/>
      </c>
      <c r="W44" s="27" t="str">
        <f t="shared" si="11"/>
        <v/>
      </c>
      <c r="X44" s="27">
        <v>1</v>
      </c>
      <c r="Y44" s="27" t="str">
        <f t="shared" si="12"/>
        <v/>
      </c>
      <c r="Z44" s="259" t="str">
        <f t="shared" si="13"/>
        <v/>
      </c>
      <c r="AA44" s="1">
        <f t="shared" si="14"/>
        <v>1</v>
      </c>
      <c r="AB44" s="1" t="str">
        <f t="shared" si="15"/>
        <v/>
      </c>
      <c r="AC44" s="1" t="str">
        <f t="shared" si="15"/>
        <v/>
      </c>
      <c r="AD44" s="1">
        <f t="shared" si="16"/>
        <v>1</v>
      </c>
    </row>
    <row r="45" spans="2:30" x14ac:dyDescent="0.25">
      <c r="B45" s="23" t="str">
        <f t="shared" si="8"/>
        <v/>
      </c>
      <c r="C45" s="29" t="str">
        <f>IF('תנאי סף'!$AF45&lt;&gt;1,"",'תנאי סף'!C45)</f>
        <v/>
      </c>
      <c r="D45" s="29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46" t="str">
        <f>IF($F45="","",'תנאי סף'!V45-$G$6)</f>
        <v/>
      </c>
      <c r="H45" s="27"/>
      <c r="I45" s="26"/>
      <c r="J45" s="27"/>
      <c r="K45" s="26"/>
      <c r="L45" s="27"/>
      <c r="M45" s="26"/>
      <c r="N45" s="29"/>
      <c r="O45" s="29"/>
      <c r="P45" s="27"/>
      <c r="Q45" s="27"/>
      <c r="R45" s="27"/>
      <c r="S45" s="27"/>
      <c r="T45" s="27"/>
      <c r="U45" s="246" t="str">
        <f t="shared" si="9"/>
        <v/>
      </c>
      <c r="V45" s="27" t="str">
        <f t="shared" si="10"/>
        <v/>
      </c>
      <c r="W45" s="27" t="str">
        <f t="shared" si="11"/>
        <v/>
      </c>
      <c r="X45" s="27">
        <v>1</v>
      </c>
      <c r="Y45" s="27" t="str">
        <f t="shared" si="12"/>
        <v/>
      </c>
      <c r="Z45" s="259" t="str">
        <f t="shared" si="13"/>
        <v/>
      </c>
      <c r="AA45" s="1">
        <f t="shared" si="14"/>
        <v>1</v>
      </c>
      <c r="AB45" s="1" t="str">
        <f t="shared" si="15"/>
        <v/>
      </c>
      <c r="AC45" s="1" t="str">
        <f t="shared" si="15"/>
        <v/>
      </c>
      <c r="AD45" s="1">
        <f t="shared" si="16"/>
        <v>1</v>
      </c>
    </row>
    <row r="46" spans="2:30" x14ac:dyDescent="0.25">
      <c r="B46" s="23" t="str">
        <f t="shared" si="8"/>
        <v/>
      </c>
      <c r="C46" s="29" t="str">
        <f>IF('תנאי סף'!$AF46&lt;&gt;1,"",'תנאי סף'!C46)</f>
        <v/>
      </c>
      <c r="D46" s="29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46" t="str">
        <f>IF($F46="","",'תנאי סף'!V46-$G$6)</f>
        <v/>
      </c>
      <c r="H46" s="27"/>
      <c r="I46" s="26"/>
      <c r="J46" s="27"/>
      <c r="K46" s="26"/>
      <c r="L46" s="27"/>
      <c r="M46" s="26"/>
      <c r="N46" s="29"/>
      <c r="O46" s="29"/>
      <c r="P46" s="27"/>
      <c r="Q46" s="27"/>
      <c r="R46" s="27"/>
      <c r="S46" s="27"/>
      <c r="T46" s="27"/>
      <c r="U46" s="246" t="str">
        <f t="shared" si="9"/>
        <v/>
      </c>
      <c r="V46" s="27" t="str">
        <f t="shared" si="10"/>
        <v/>
      </c>
      <c r="W46" s="27" t="str">
        <f t="shared" si="11"/>
        <v/>
      </c>
      <c r="X46" s="27">
        <v>1</v>
      </c>
      <c r="Y46" s="27" t="str">
        <f t="shared" si="12"/>
        <v/>
      </c>
      <c r="Z46" s="259" t="str">
        <f t="shared" si="13"/>
        <v/>
      </c>
      <c r="AA46" s="1">
        <f t="shared" si="14"/>
        <v>1</v>
      </c>
      <c r="AB46" s="1" t="str">
        <f t="shared" si="15"/>
        <v/>
      </c>
      <c r="AC46" s="1" t="str">
        <f t="shared" si="15"/>
        <v/>
      </c>
      <c r="AD46" s="1">
        <f t="shared" si="16"/>
        <v>1</v>
      </c>
    </row>
    <row r="47" spans="2:30" x14ac:dyDescent="0.25">
      <c r="B47" s="23" t="str">
        <f t="shared" si="8"/>
        <v/>
      </c>
      <c r="C47" s="29" t="str">
        <f>IF('תנאי סף'!$AF47&lt;&gt;1,"",'תנאי סף'!C47)</f>
        <v/>
      </c>
      <c r="D47" s="29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46" t="str">
        <f>IF($F47="","",'תנאי סף'!V47-$G$6)</f>
        <v/>
      </c>
      <c r="H47" s="27"/>
      <c r="I47" s="26"/>
      <c r="J47" s="27"/>
      <c r="K47" s="26"/>
      <c r="L47" s="27"/>
      <c r="M47" s="26"/>
      <c r="N47" s="29"/>
      <c r="O47" s="29"/>
      <c r="P47" s="27"/>
      <c r="Q47" s="27"/>
      <c r="R47" s="27"/>
      <c r="S47" s="27"/>
      <c r="T47" s="27"/>
      <c r="U47" s="246" t="str">
        <f t="shared" si="9"/>
        <v/>
      </c>
      <c r="V47" s="27" t="str">
        <f t="shared" si="10"/>
        <v/>
      </c>
      <c r="W47" s="27" t="str">
        <f t="shared" si="11"/>
        <v/>
      </c>
      <c r="X47" s="27">
        <v>1</v>
      </c>
      <c r="Y47" s="27" t="str">
        <f t="shared" si="12"/>
        <v/>
      </c>
      <c r="Z47" s="259" t="str">
        <f t="shared" si="13"/>
        <v/>
      </c>
      <c r="AA47" s="1">
        <f t="shared" si="14"/>
        <v>1</v>
      </c>
      <c r="AB47" s="1" t="str">
        <f t="shared" si="15"/>
        <v/>
      </c>
      <c r="AC47" s="1" t="str">
        <f t="shared" si="15"/>
        <v/>
      </c>
      <c r="AD47" s="1">
        <f t="shared" si="16"/>
        <v>1</v>
      </c>
    </row>
    <row r="48" spans="2:30" x14ac:dyDescent="0.25">
      <c r="B48" s="23" t="str">
        <f t="shared" si="8"/>
        <v/>
      </c>
      <c r="C48" s="29" t="str">
        <f>IF('תנאי סף'!$AF48&lt;&gt;1,"",'תנאי סף'!C48)</f>
        <v/>
      </c>
      <c r="D48" s="29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46" t="str">
        <f>IF($F48="","",'תנאי סף'!V48-$G$6)</f>
        <v/>
      </c>
      <c r="H48" s="27"/>
      <c r="I48" s="26"/>
      <c r="J48" s="27"/>
      <c r="K48" s="26"/>
      <c r="L48" s="27"/>
      <c r="M48" s="26"/>
      <c r="N48" s="29"/>
      <c r="O48" s="29"/>
      <c r="P48" s="27"/>
      <c r="Q48" s="27"/>
      <c r="R48" s="27"/>
      <c r="S48" s="27"/>
      <c r="T48" s="27"/>
      <c r="U48" s="246" t="str">
        <f t="shared" si="9"/>
        <v/>
      </c>
      <c r="V48" s="27" t="str">
        <f t="shared" si="10"/>
        <v/>
      </c>
      <c r="W48" s="27" t="str">
        <f t="shared" si="11"/>
        <v/>
      </c>
      <c r="X48" s="27">
        <v>1</v>
      </c>
      <c r="Y48" s="27" t="str">
        <f t="shared" si="12"/>
        <v/>
      </c>
      <c r="Z48" s="259" t="str">
        <f t="shared" si="13"/>
        <v/>
      </c>
      <c r="AA48" s="1">
        <f t="shared" si="14"/>
        <v>1</v>
      </c>
      <c r="AB48" s="1" t="str">
        <f t="shared" si="15"/>
        <v/>
      </c>
      <c r="AC48" s="1" t="str">
        <f t="shared" si="15"/>
        <v/>
      </c>
      <c r="AD48" s="1">
        <f t="shared" si="16"/>
        <v>1</v>
      </c>
    </row>
    <row r="49" spans="2:30" x14ac:dyDescent="0.25">
      <c r="B49" s="23" t="str">
        <f t="shared" si="8"/>
        <v/>
      </c>
      <c r="C49" s="29" t="str">
        <f>IF('תנאי סף'!$AF49&lt;&gt;1,"",'תנאי סף'!C49)</f>
        <v/>
      </c>
      <c r="D49" s="29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46" t="str">
        <f>IF($F49="","",'תנאי סף'!V49-$G$6)</f>
        <v/>
      </c>
      <c r="H49" s="27"/>
      <c r="I49" s="26"/>
      <c r="J49" s="27"/>
      <c r="K49" s="26"/>
      <c r="L49" s="27"/>
      <c r="M49" s="26"/>
      <c r="N49" s="29"/>
      <c r="O49" s="29"/>
      <c r="P49" s="27"/>
      <c r="Q49" s="27"/>
      <c r="R49" s="27"/>
      <c r="S49" s="27"/>
      <c r="T49" s="27"/>
      <c r="U49" s="246" t="str">
        <f t="shared" si="9"/>
        <v/>
      </c>
      <c r="V49" s="27" t="str">
        <f t="shared" si="10"/>
        <v/>
      </c>
      <c r="W49" s="27" t="str">
        <f t="shared" si="11"/>
        <v/>
      </c>
      <c r="X49" s="27">
        <v>1</v>
      </c>
      <c r="Y49" s="27" t="str">
        <f t="shared" si="12"/>
        <v/>
      </c>
      <c r="Z49" s="259" t="str">
        <f t="shared" si="13"/>
        <v/>
      </c>
      <c r="AA49" s="1">
        <f t="shared" si="14"/>
        <v>1</v>
      </c>
      <c r="AB49" s="1" t="str">
        <f t="shared" si="15"/>
        <v/>
      </c>
      <c r="AC49" s="1" t="str">
        <f t="shared" si="15"/>
        <v/>
      </c>
      <c r="AD49" s="1">
        <f t="shared" si="16"/>
        <v>1</v>
      </c>
    </row>
    <row r="50" spans="2:30" x14ac:dyDescent="0.25">
      <c r="B50" s="23" t="str">
        <f t="shared" si="8"/>
        <v/>
      </c>
      <c r="C50" s="29" t="str">
        <f>IF('תנאי סף'!$AF50&lt;&gt;1,"",'תנאי סף'!C50)</f>
        <v/>
      </c>
      <c r="D50" s="29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46" t="str">
        <f>IF($F50="","",'תנאי סף'!V50-$G$6)</f>
        <v/>
      </c>
      <c r="H50" s="27"/>
      <c r="I50" s="26"/>
      <c r="J50" s="27"/>
      <c r="K50" s="26"/>
      <c r="L50" s="27"/>
      <c r="M50" s="26"/>
      <c r="N50" s="29"/>
      <c r="O50" s="29"/>
      <c r="P50" s="27"/>
      <c r="Q50" s="27"/>
      <c r="R50" s="27"/>
      <c r="S50" s="27"/>
      <c r="T50" s="27"/>
      <c r="U50" s="246" t="str">
        <f t="shared" si="9"/>
        <v/>
      </c>
      <c r="V50" s="27" t="str">
        <f t="shared" si="10"/>
        <v/>
      </c>
      <c r="W50" s="27" t="str">
        <f t="shared" si="11"/>
        <v/>
      </c>
      <c r="X50" s="27">
        <v>1</v>
      </c>
      <c r="Y50" s="27" t="str">
        <f t="shared" si="12"/>
        <v/>
      </c>
      <c r="Z50" s="259" t="str">
        <f t="shared" si="13"/>
        <v/>
      </c>
      <c r="AA50" s="1">
        <f t="shared" si="14"/>
        <v>1</v>
      </c>
      <c r="AB50" s="1" t="str">
        <f t="shared" si="15"/>
        <v/>
      </c>
      <c r="AC50" s="1" t="str">
        <f t="shared" si="15"/>
        <v/>
      </c>
      <c r="AD50" s="1">
        <f t="shared" si="16"/>
        <v>1</v>
      </c>
    </row>
    <row r="51" spans="2:30" x14ac:dyDescent="0.25">
      <c r="B51" s="23" t="str">
        <f t="shared" si="8"/>
        <v/>
      </c>
      <c r="C51" s="29" t="str">
        <f>IF('תנאי סף'!$AF51&lt;&gt;1,"",'תנאי סף'!C51)</f>
        <v/>
      </c>
      <c r="D51" s="29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46" t="str">
        <f>IF($F51="","",'תנאי סף'!V51-$G$6)</f>
        <v/>
      </c>
      <c r="H51" s="27"/>
      <c r="I51" s="26"/>
      <c r="J51" s="27"/>
      <c r="K51" s="26"/>
      <c r="L51" s="27"/>
      <c r="M51" s="26"/>
      <c r="N51" s="29"/>
      <c r="O51" s="29"/>
      <c r="P51" s="27"/>
      <c r="Q51" s="27"/>
      <c r="R51" s="27"/>
      <c r="S51" s="27"/>
      <c r="T51" s="27"/>
      <c r="U51" s="246" t="str">
        <f t="shared" si="9"/>
        <v/>
      </c>
      <c r="V51" s="27" t="str">
        <f t="shared" si="10"/>
        <v/>
      </c>
      <c r="W51" s="27" t="str">
        <f t="shared" si="11"/>
        <v/>
      </c>
      <c r="X51" s="27">
        <v>1</v>
      </c>
      <c r="Y51" s="27" t="str">
        <f t="shared" si="12"/>
        <v/>
      </c>
      <c r="Z51" s="259" t="str">
        <f t="shared" si="13"/>
        <v/>
      </c>
      <c r="AA51" s="1">
        <f t="shared" si="14"/>
        <v>1</v>
      </c>
      <c r="AB51" s="1" t="str">
        <f t="shared" si="15"/>
        <v/>
      </c>
      <c r="AC51" s="1" t="str">
        <f t="shared" si="15"/>
        <v/>
      </c>
      <c r="AD51" s="1">
        <f t="shared" si="16"/>
        <v>1</v>
      </c>
    </row>
    <row r="52" spans="2:30" x14ac:dyDescent="0.25">
      <c r="B52" s="23" t="str">
        <f t="shared" si="8"/>
        <v/>
      </c>
      <c r="C52" s="29" t="str">
        <f>IF('תנאי סף'!$AF52&lt;&gt;1,"",'תנאי סף'!C52)</f>
        <v/>
      </c>
      <c r="D52" s="29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46" t="str">
        <f>IF($F52="","",'תנאי סף'!V52-$G$6)</f>
        <v/>
      </c>
      <c r="H52" s="27"/>
      <c r="I52" s="26"/>
      <c r="J52" s="27"/>
      <c r="K52" s="26"/>
      <c r="L52" s="27"/>
      <c r="M52" s="26"/>
      <c r="N52" s="29"/>
      <c r="O52" s="29"/>
      <c r="P52" s="27"/>
      <c r="Q52" s="27"/>
      <c r="R52" s="27"/>
      <c r="S52" s="27"/>
      <c r="T52" s="27"/>
      <c r="U52" s="246" t="str">
        <f t="shared" si="9"/>
        <v/>
      </c>
      <c r="V52" s="27" t="str">
        <f t="shared" si="10"/>
        <v/>
      </c>
      <c r="W52" s="27" t="str">
        <f t="shared" si="11"/>
        <v/>
      </c>
      <c r="X52" s="27">
        <v>1</v>
      </c>
      <c r="Y52" s="27" t="str">
        <f t="shared" si="12"/>
        <v/>
      </c>
      <c r="Z52" s="259" t="str">
        <f t="shared" si="13"/>
        <v/>
      </c>
      <c r="AA52" s="1">
        <f t="shared" si="14"/>
        <v>1</v>
      </c>
      <c r="AB52" s="1" t="str">
        <f t="shared" si="15"/>
        <v/>
      </c>
      <c r="AC52" s="1" t="str">
        <f t="shared" si="15"/>
        <v/>
      </c>
      <c r="AD52" s="1">
        <f t="shared" si="16"/>
        <v>1</v>
      </c>
    </row>
    <row r="53" spans="2:30" x14ac:dyDescent="0.25">
      <c r="B53" s="23" t="str">
        <f t="shared" si="8"/>
        <v/>
      </c>
      <c r="C53" s="29" t="str">
        <f>IF('תנאי סף'!$AF53&lt;&gt;1,"",'תנאי סף'!C53)</f>
        <v/>
      </c>
      <c r="D53" s="29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46" t="str">
        <f>IF($F53="","",'תנאי סף'!V53-$G$6)</f>
        <v/>
      </c>
      <c r="H53" s="27"/>
      <c r="I53" s="26"/>
      <c r="J53" s="27"/>
      <c r="K53" s="26"/>
      <c r="L53" s="27"/>
      <c r="M53" s="26"/>
      <c r="N53" s="29"/>
      <c r="O53" s="29"/>
      <c r="P53" s="27"/>
      <c r="Q53" s="27"/>
      <c r="R53" s="27"/>
      <c r="S53" s="27"/>
      <c r="T53" s="27"/>
      <c r="U53" s="246" t="str">
        <f t="shared" si="9"/>
        <v/>
      </c>
      <c r="V53" s="27" t="str">
        <f t="shared" si="10"/>
        <v/>
      </c>
      <c r="W53" s="27" t="str">
        <f t="shared" si="11"/>
        <v/>
      </c>
      <c r="X53" s="27">
        <v>1</v>
      </c>
      <c r="Y53" s="27" t="str">
        <f t="shared" si="12"/>
        <v/>
      </c>
      <c r="Z53" s="259" t="str">
        <f t="shared" si="13"/>
        <v/>
      </c>
      <c r="AA53" s="1">
        <f t="shared" si="14"/>
        <v>1</v>
      </c>
      <c r="AB53" s="1" t="str">
        <f t="shared" si="15"/>
        <v/>
      </c>
      <c r="AC53" s="1" t="str">
        <f t="shared" si="15"/>
        <v/>
      </c>
      <c r="AD53" s="1">
        <f t="shared" si="16"/>
        <v>1</v>
      </c>
    </row>
    <row r="54" spans="2:30" x14ac:dyDescent="0.25">
      <c r="B54" s="23" t="str">
        <f t="shared" si="8"/>
        <v/>
      </c>
      <c r="C54" s="29" t="str">
        <f>IF('תנאי סף'!$AF54&lt;&gt;1,"",'תנאי סף'!C54)</f>
        <v/>
      </c>
      <c r="D54" s="29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46" t="str">
        <f>IF($F54="","",'תנאי סף'!V54-$G$6)</f>
        <v/>
      </c>
      <c r="H54" s="27"/>
      <c r="I54" s="26"/>
      <c r="J54" s="27"/>
      <c r="K54" s="26"/>
      <c r="L54" s="27"/>
      <c r="M54" s="26"/>
      <c r="N54" s="29"/>
      <c r="O54" s="29"/>
      <c r="P54" s="27"/>
      <c r="Q54" s="27"/>
      <c r="R54" s="27"/>
      <c r="S54" s="27"/>
      <c r="T54" s="27"/>
      <c r="U54" s="246" t="str">
        <f t="shared" si="9"/>
        <v/>
      </c>
      <c r="V54" s="27" t="str">
        <f t="shared" si="10"/>
        <v/>
      </c>
      <c r="W54" s="27" t="str">
        <f t="shared" si="11"/>
        <v/>
      </c>
      <c r="X54" s="27">
        <v>1</v>
      </c>
      <c r="Y54" s="27" t="str">
        <f t="shared" si="12"/>
        <v/>
      </c>
      <c r="Z54" s="259" t="str">
        <f t="shared" si="13"/>
        <v/>
      </c>
      <c r="AA54" s="1">
        <f t="shared" si="14"/>
        <v>1</v>
      </c>
      <c r="AB54" s="1" t="str">
        <f t="shared" si="15"/>
        <v/>
      </c>
      <c r="AC54" s="1" t="str">
        <f t="shared" si="15"/>
        <v/>
      </c>
      <c r="AD54" s="1">
        <f t="shared" si="16"/>
        <v>1</v>
      </c>
    </row>
    <row r="55" spans="2:30" x14ac:dyDescent="0.25">
      <c r="B55" s="23" t="str">
        <f t="shared" si="8"/>
        <v/>
      </c>
      <c r="C55" s="29" t="str">
        <f>IF('תנאי סף'!$AF55&lt;&gt;1,"",'תנאי סף'!C55)</f>
        <v/>
      </c>
      <c r="D55" s="29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46" t="str">
        <f>IF($F55="","",'תנאי סף'!V55-$G$6)</f>
        <v/>
      </c>
      <c r="H55" s="27"/>
      <c r="I55" s="26"/>
      <c r="J55" s="27"/>
      <c r="K55" s="26"/>
      <c r="L55" s="27"/>
      <c r="M55" s="26"/>
      <c r="N55" s="29"/>
      <c r="O55" s="29"/>
      <c r="P55" s="27"/>
      <c r="Q55" s="27"/>
      <c r="R55" s="27"/>
      <c r="S55" s="27"/>
      <c r="T55" s="27"/>
      <c r="U55" s="246" t="str">
        <f t="shared" si="9"/>
        <v/>
      </c>
      <c r="V55" s="27" t="str">
        <f t="shared" si="10"/>
        <v/>
      </c>
      <c r="W55" s="27" t="str">
        <f t="shared" si="11"/>
        <v/>
      </c>
      <c r="X55" s="27">
        <v>1</v>
      </c>
      <c r="Y55" s="27" t="str">
        <f t="shared" si="12"/>
        <v/>
      </c>
      <c r="Z55" s="259" t="str">
        <f t="shared" si="13"/>
        <v/>
      </c>
      <c r="AA55" s="1">
        <f t="shared" si="14"/>
        <v>1</v>
      </c>
      <c r="AB55" s="1" t="str">
        <f t="shared" si="15"/>
        <v/>
      </c>
      <c r="AC55" s="1" t="str">
        <f t="shared" si="15"/>
        <v/>
      </c>
      <c r="AD55" s="1">
        <f t="shared" si="16"/>
        <v>1</v>
      </c>
    </row>
    <row r="56" spans="2:30" x14ac:dyDescent="0.25">
      <c r="B56" s="23" t="str">
        <f t="shared" si="8"/>
        <v/>
      </c>
      <c r="C56" s="29" t="str">
        <f>IF('תנאי סף'!$AF56&lt;&gt;1,"",'תנאי סף'!C56)</f>
        <v/>
      </c>
      <c r="D56" s="29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46" t="str">
        <f>IF($F56="","",'תנאי סף'!V56-$G$6)</f>
        <v/>
      </c>
      <c r="H56" s="27"/>
      <c r="I56" s="26"/>
      <c r="J56" s="27"/>
      <c r="K56" s="26"/>
      <c r="L56" s="27"/>
      <c r="M56" s="26"/>
      <c r="N56" s="29"/>
      <c r="O56" s="29"/>
      <c r="P56" s="27"/>
      <c r="Q56" s="27"/>
      <c r="R56" s="27"/>
      <c r="S56" s="27"/>
      <c r="T56" s="27"/>
      <c r="U56" s="246" t="str">
        <f t="shared" si="9"/>
        <v/>
      </c>
      <c r="V56" s="27" t="str">
        <f t="shared" si="10"/>
        <v/>
      </c>
      <c r="W56" s="27" t="str">
        <f t="shared" si="11"/>
        <v/>
      </c>
      <c r="X56" s="27">
        <v>1</v>
      </c>
      <c r="Y56" s="27" t="str">
        <f t="shared" si="12"/>
        <v/>
      </c>
      <c r="Z56" s="259" t="str">
        <f t="shared" si="13"/>
        <v/>
      </c>
      <c r="AA56" s="1">
        <f t="shared" si="14"/>
        <v>1</v>
      </c>
      <c r="AB56" s="1" t="str">
        <f t="shared" si="15"/>
        <v/>
      </c>
      <c r="AC56" s="1" t="str">
        <f t="shared" si="15"/>
        <v/>
      </c>
      <c r="AD56" s="1">
        <f t="shared" si="16"/>
        <v>1</v>
      </c>
    </row>
    <row r="57" spans="2:30" x14ac:dyDescent="0.25">
      <c r="B57" s="23" t="str">
        <f t="shared" si="8"/>
        <v/>
      </c>
      <c r="C57" s="29" t="str">
        <f>IF('תנאי סף'!$AF57&lt;&gt;1,"",'תנאי סף'!C57)</f>
        <v/>
      </c>
      <c r="D57" s="29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46" t="str">
        <f>IF($F57="","",'תנאי סף'!V57-$G$6)</f>
        <v/>
      </c>
      <c r="H57" s="27"/>
      <c r="I57" s="26"/>
      <c r="J57" s="27"/>
      <c r="K57" s="26"/>
      <c r="L57" s="27"/>
      <c r="M57" s="26"/>
      <c r="N57" s="29"/>
      <c r="O57" s="29"/>
      <c r="P57" s="27"/>
      <c r="Q57" s="27"/>
      <c r="R57" s="27"/>
      <c r="S57" s="27"/>
      <c r="T57" s="27"/>
      <c r="U57" s="246" t="str">
        <f t="shared" si="9"/>
        <v/>
      </c>
      <c r="V57" s="27" t="str">
        <f t="shared" si="10"/>
        <v/>
      </c>
      <c r="W57" s="27" t="str">
        <f t="shared" si="11"/>
        <v/>
      </c>
      <c r="X57" s="27">
        <v>1</v>
      </c>
      <c r="Y57" s="27" t="str">
        <f t="shared" si="12"/>
        <v/>
      </c>
      <c r="Z57" s="259" t="str">
        <f t="shared" si="13"/>
        <v/>
      </c>
      <c r="AA57" s="1">
        <f t="shared" si="14"/>
        <v>1</v>
      </c>
      <c r="AB57" s="1" t="str">
        <f t="shared" si="15"/>
        <v/>
      </c>
      <c r="AC57" s="1" t="str">
        <f t="shared" si="15"/>
        <v/>
      </c>
      <c r="AD57" s="1">
        <f t="shared" si="16"/>
        <v>1</v>
      </c>
    </row>
    <row r="58" spans="2:30" x14ac:dyDescent="0.25">
      <c r="B58" s="23" t="str">
        <f t="shared" si="8"/>
        <v/>
      </c>
      <c r="C58" s="29" t="str">
        <f>IF('תנאי סף'!$AF58&lt;&gt;1,"",'תנאי סף'!C58)</f>
        <v/>
      </c>
      <c r="D58" s="29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46" t="str">
        <f>IF($F58="","",'תנאי סף'!V58-$G$6)</f>
        <v/>
      </c>
      <c r="H58" s="27"/>
      <c r="I58" s="26"/>
      <c r="J58" s="27"/>
      <c r="K58" s="26"/>
      <c r="L58" s="27"/>
      <c r="M58" s="26"/>
      <c r="N58" s="29"/>
      <c r="O58" s="29"/>
      <c r="P58" s="27"/>
      <c r="Q58" s="27"/>
      <c r="R58" s="27"/>
      <c r="S58" s="27"/>
      <c r="T58" s="27"/>
      <c r="U58" s="246" t="str">
        <f t="shared" si="9"/>
        <v/>
      </c>
      <c r="V58" s="27" t="str">
        <f t="shared" si="10"/>
        <v/>
      </c>
      <c r="W58" s="27" t="str">
        <f t="shared" si="11"/>
        <v/>
      </c>
      <c r="X58" s="27">
        <v>1</v>
      </c>
      <c r="Y58" s="27" t="str">
        <f t="shared" si="12"/>
        <v/>
      </c>
      <c r="Z58" s="259" t="str">
        <f t="shared" si="13"/>
        <v/>
      </c>
      <c r="AA58" s="1">
        <f t="shared" si="14"/>
        <v>1</v>
      </c>
      <c r="AB58" s="1" t="str">
        <f t="shared" si="15"/>
        <v/>
      </c>
      <c r="AC58" s="1" t="str">
        <f t="shared" si="15"/>
        <v/>
      </c>
      <c r="AD58" s="1">
        <f t="shared" si="16"/>
        <v>1</v>
      </c>
    </row>
    <row r="59" spans="2:30" x14ac:dyDescent="0.25">
      <c r="B59" s="23" t="str">
        <f t="shared" si="8"/>
        <v/>
      </c>
      <c r="C59" s="29" t="str">
        <f>IF('תנאי סף'!$AF59&lt;&gt;1,"",'תנאי סף'!C59)</f>
        <v/>
      </c>
      <c r="D59" s="29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46" t="str">
        <f>IF($F59="","",'תנאי סף'!V59-$G$6)</f>
        <v/>
      </c>
      <c r="H59" s="27"/>
      <c r="I59" s="26"/>
      <c r="J59" s="27"/>
      <c r="K59" s="26"/>
      <c r="L59" s="27"/>
      <c r="M59" s="26"/>
      <c r="N59" s="29"/>
      <c r="O59" s="29"/>
      <c r="P59" s="27"/>
      <c r="Q59" s="27"/>
      <c r="R59" s="27"/>
      <c r="S59" s="27"/>
      <c r="T59" s="27"/>
      <c r="U59" s="246" t="str">
        <f t="shared" si="9"/>
        <v/>
      </c>
      <c r="V59" s="27" t="str">
        <f t="shared" si="10"/>
        <v/>
      </c>
      <c r="W59" s="27" t="str">
        <f t="shared" si="11"/>
        <v/>
      </c>
      <c r="X59" s="27">
        <v>1</v>
      </c>
      <c r="Y59" s="27" t="str">
        <f t="shared" si="12"/>
        <v/>
      </c>
      <c r="Z59" s="259" t="str">
        <f t="shared" si="13"/>
        <v/>
      </c>
      <c r="AA59" s="1">
        <f t="shared" si="14"/>
        <v>1</v>
      </c>
      <c r="AB59" s="1" t="str">
        <f t="shared" si="15"/>
        <v/>
      </c>
      <c r="AC59" s="1" t="str">
        <f t="shared" si="15"/>
        <v/>
      </c>
      <c r="AD59" s="1">
        <f t="shared" si="16"/>
        <v>1</v>
      </c>
    </row>
    <row r="60" spans="2:30" x14ac:dyDescent="0.25">
      <c r="B60" s="23" t="str">
        <f t="shared" si="8"/>
        <v/>
      </c>
      <c r="C60" s="29" t="str">
        <f>IF('תנאי סף'!$AF60&lt;&gt;1,"",'תנאי סף'!C60)</f>
        <v/>
      </c>
      <c r="D60" s="29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46" t="str">
        <f>IF($F60="","",'תנאי סף'!V60-$G$6)</f>
        <v/>
      </c>
      <c r="H60" s="27"/>
      <c r="I60" s="26"/>
      <c r="J60" s="27"/>
      <c r="K60" s="26"/>
      <c r="L60" s="27"/>
      <c r="M60" s="26"/>
      <c r="N60" s="29"/>
      <c r="O60" s="29"/>
      <c r="P60" s="27"/>
      <c r="Q60" s="27"/>
      <c r="R60" s="27"/>
      <c r="S60" s="27"/>
      <c r="T60" s="27"/>
      <c r="U60" s="246" t="str">
        <f t="shared" si="9"/>
        <v/>
      </c>
      <c r="V60" s="27" t="str">
        <f t="shared" si="10"/>
        <v/>
      </c>
      <c r="W60" s="27" t="str">
        <f t="shared" si="11"/>
        <v/>
      </c>
      <c r="X60" s="27">
        <v>1</v>
      </c>
      <c r="Y60" s="27" t="str">
        <f t="shared" si="12"/>
        <v/>
      </c>
      <c r="Z60" s="259" t="str">
        <f t="shared" si="13"/>
        <v/>
      </c>
      <c r="AA60" s="1">
        <f t="shared" si="14"/>
        <v>1</v>
      </c>
      <c r="AB60" s="1" t="str">
        <f t="shared" si="15"/>
        <v/>
      </c>
      <c r="AC60" s="1" t="str">
        <f t="shared" si="15"/>
        <v/>
      </c>
      <c r="AD60" s="1">
        <f t="shared" si="16"/>
        <v>1</v>
      </c>
    </row>
    <row r="61" spans="2:30" x14ac:dyDescent="0.25">
      <c r="B61" s="23" t="str">
        <f t="shared" si="8"/>
        <v/>
      </c>
      <c r="C61" s="29" t="str">
        <f>IF('תנאי סף'!$AF61&lt;&gt;1,"",'תנאי סף'!C61)</f>
        <v/>
      </c>
      <c r="D61" s="29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46" t="str">
        <f>IF($F61="","",'תנאי סף'!V61-$G$6)</f>
        <v/>
      </c>
      <c r="H61" s="27"/>
      <c r="I61" s="26"/>
      <c r="J61" s="27"/>
      <c r="K61" s="26"/>
      <c r="L61" s="27"/>
      <c r="M61" s="26"/>
      <c r="N61" s="29"/>
      <c r="O61" s="29"/>
      <c r="P61" s="27"/>
      <c r="Q61" s="27"/>
      <c r="R61" s="27"/>
      <c r="S61" s="27"/>
      <c r="T61" s="27"/>
      <c r="U61" s="246" t="str">
        <f t="shared" si="9"/>
        <v/>
      </c>
      <c r="V61" s="27" t="str">
        <f t="shared" si="10"/>
        <v/>
      </c>
      <c r="W61" s="27" t="str">
        <f t="shared" si="11"/>
        <v/>
      </c>
      <c r="X61" s="27">
        <v>1</v>
      </c>
      <c r="Y61" s="27" t="str">
        <f t="shared" si="12"/>
        <v/>
      </c>
      <c r="Z61" s="259" t="str">
        <f t="shared" si="13"/>
        <v/>
      </c>
      <c r="AA61" s="1">
        <f t="shared" si="14"/>
        <v>1</v>
      </c>
      <c r="AB61" s="1" t="str">
        <f t="shared" si="15"/>
        <v/>
      </c>
      <c r="AC61" s="1" t="str">
        <f t="shared" si="15"/>
        <v/>
      </c>
      <c r="AD61" s="1">
        <f t="shared" si="16"/>
        <v>1</v>
      </c>
    </row>
    <row r="62" spans="2:30" x14ac:dyDescent="0.25">
      <c r="B62" s="23" t="str">
        <f t="shared" si="8"/>
        <v/>
      </c>
      <c r="C62" s="29" t="str">
        <f>IF('תנאי סף'!$AF62&lt;&gt;1,"",'תנאי סף'!C62)</f>
        <v/>
      </c>
      <c r="D62" s="29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46" t="str">
        <f>IF($F62="","",'תנאי סף'!V62-$G$6)</f>
        <v/>
      </c>
      <c r="H62" s="27"/>
      <c r="I62" s="26"/>
      <c r="J62" s="27"/>
      <c r="K62" s="26"/>
      <c r="L62" s="27"/>
      <c r="M62" s="26"/>
      <c r="N62" s="29"/>
      <c r="O62" s="29"/>
      <c r="P62" s="27"/>
      <c r="Q62" s="27"/>
      <c r="R62" s="27"/>
      <c r="S62" s="27"/>
      <c r="T62" s="27"/>
      <c r="U62" s="246" t="str">
        <f t="shared" si="9"/>
        <v/>
      </c>
      <c r="V62" s="27" t="str">
        <f t="shared" si="10"/>
        <v/>
      </c>
      <c r="W62" s="27" t="str">
        <f t="shared" si="11"/>
        <v/>
      </c>
      <c r="X62" s="27">
        <v>1</v>
      </c>
      <c r="Y62" s="27" t="str">
        <f t="shared" si="12"/>
        <v/>
      </c>
      <c r="Z62" s="259" t="str">
        <f t="shared" si="13"/>
        <v/>
      </c>
      <c r="AA62" s="1">
        <f t="shared" si="14"/>
        <v>1</v>
      </c>
      <c r="AB62" s="1" t="str">
        <f t="shared" si="15"/>
        <v/>
      </c>
      <c r="AC62" s="1" t="str">
        <f t="shared" si="15"/>
        <v/>
      </c>
      <c r="AD62" s="1">
        <f t="shared" si="16"/>
        <v>1</v>
      </c>
    </row>
    <row r="63" spans="2:30" x14ac:dyDescent="0.25">
      <c r="B63" s="23" t="str">
        <f t="shared" si="8"/>
        <v/>
      </c>
      <c r="C63" s="29" t="str">
        <f>IF('תנאי סף'!$AF63&lt;&gt;1,"",'תנאי סף'!C63)</f>
        <v/>
      </c>
      <c r="D63" s="29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46" t="str">
        <f>IF($F63="","",'תנאי סף'!V63-$G$6)</f>
        <v/>
      </c>
      <c r="H63" s="27"/>
      <c r="I63" s="26"/>
      <c r="J63" s="27"/>
      <c r="K63" s="26"/>
      <c r="L63" s="27"/>
      <c r="M63" s="26"/>
      <c r="N63" s="29"/>
      <c r="O63" s="29"/>
      <c r="P63" s="27"/>
      <c r="Q63" s="27"/>
      <c r="R63" s="27"/>
      <c r="S63" s="27"/>
      <c r="T63" s="27"/>
      <c r="U63" s="246" t="str">
        <f t="shared" si="9"/>
        <v/>
      </c>
      <c r="V63" s="27" t="str">
        <f t="shared" si="10"/>
        <v/>
      </c>
      <c r="W63" s="27" t="str">
        <f t="shared" si="11"/>
        <v/>
      </c>
      <c r="X63" s="27">
        <v>1</v>
      </c>
      <c r="Y63" s="27" t="str">
        <f t="shared" si="12"/>
        <v/>
      </c>
      <c r="Z63" s="259" t="str">
        <f t="shared" si="13"/>
        <v/>
      </c>
      <c r="AA63" s="1">
        <f t="shared" si="14"/>
        <v>1</v>
      </c>
      <c r="AB63" s="1" t="str">
        <f t="shared" si="15"/>
        <v/>
      </c>
      <c r="AC63" s="1" t="str">
        <f t="shared" si="15"/>
        <v/>
      </c>
      <c r="AD63" s="1">
        <f t="shared" si="16"/>
        <v>1</v>
      </c>
    </row>
    <row r="64" spans="2:30" x14ac:dyDescent="0.25">
      <c r="B64" s="23" t="str">
        <f t="shared" si="8"/>
        <v/>
      </c>
      <c r="C64" s="29" t="str">
        <f>IF('תנאי סף'!$AF64&lt;&gt;1,"",'תנאי סף'!C64)</f>
        <v/>
      </c>
      <c r="D64" s="29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46" t="str">
        <f>IF($F64="","",'תנאי סף'!V64-$G$6)</f>
        <v/>
      </c>
      <c r="H64" s="27"/>
      <c r="I64" s="26"/>
      <c r="J64" s="27"/>
      <c r="K64" s="26"/>
      <c r="L64" s="27"/>
      <c r="M64" s="26"/>
      <c r="N64" s="29"/>
      <c r="O64" s="29"/>
      <c r="P64" s="27"/>
      <c r="Q64" s="27"/>
      <c r="R64" s="27"/>
      <c r="S64" s="27"/>
      <c r="T64" s="27"/>
      <c r="U64" s="246" t="str">
        <f t="shared" si="9"/>
        <v/>
      </c>
      <c r="V64" s="27" t="str">
        <f t="shared" si="10"/>
        <v/>
      </c>
      <c r="W64" s="27" t="str">
        <f t="shared" si="11"/>
        <v/>
      </c>
      <c r="X64" s="27">
        <v>1</v>
      </c>
      <c r="Y64" s="27" t="str">
        <f t="shared" si="12"/>
        <v/>
      </c>
      <c r="Z64" s="259" t="str">
        <f t="shared" si="13"/>
        <v/>
      </c>
      <c r="AA64" s="1">
        <f t="shared" si="14"/>
        <v>1</v>
      </c>
      <c r="AB64" s="1" t="str">
        <f t="shared" ref="AB64:AC91" si="17">IF($F64="","",AB$30)</f>
        <v/>
      </c>
      <c r="AC64" s="1" t="str">
        <f t="shared" si="17"/>
        <v/>
      </c>
      <c r="AD64" s="1">
        <f t="shared" si="16"/>
        <v>1</v>
      </c>
    </row>
    <row r="65" spans="2:30" x14ac:dyDescent="0.25">
      <c r="B65" s="23" t="str">
        <f t="shared" si="8"/>
        <v/>
      </c>
      <c r="C65" s="29" t="str">
        <f>IF('תנאי סף'!$AF65&lt;&gt;1,"",'תנאי סף'!C65)</f>
        <v/>
      </c>
      <c r="D65" s="29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46" t="str">
        <f>IF($F65="","",'תנאי סף'!V65-$G$6)</f>
        <v/>
      </c>
      <c r="H65" s="27"/>
      <c r="I65" s="26"/>
      <c r="J65" s="27"/>
      <c r="K65" s="26"/>
      <c r="L65" s="27"/>
      <c r="M65" s="26"/>
      <c r="N65" s="29"/>
      <c r="O65" s="29"/>
      <c r="P65" s="27"/>
      <c r="Q65" s="27"/>
      <c r="R65" s="27"/>
      <c r="S65" s="27"/>
      <c r="T65" s="27"/>
      <c r="U65" s="246" t="str">
        <f t="shared" si="9"/>
        <v/>
      </c>
      <c r="V65" s="27" t="str">
        <f t="shared" si="10"/>
        <v/>
      </c>
      <c r="W65" s="27" t="str">
        <f t="shared" si="11"/>
        <v/>
      </c>
      <c r="X65" s="27">
        <v>1</v>
      </c>
      <c r="Y65" s="27" t="str">
        <f t="shared" si="12"/>
        <v/>
      </c>
      <c r="Z65" s="259" t="str">
        <f t="shared" si="13"/>
        <v/>
      </c>
      <c r="AA65" s="1">
        <f t="shared" si="14"/>
        <v>1</v>
      </c>
      <c r="AB65" s="1" t="str">
        <f t="shared" si="17"/>
        <v/>
      </c>
      <c r="AC65" s="1" t="str">
        <f t="shared" si="17"/>
        <v/>
      </c>
      <c r="AD65" s="1">
        <f t="shared" si="16"/>
        <v>1</v>
      </c>
    </row>
    <row r="66" spans="2:30" x14ac:dyDescent="0.25">
      <c r="B66" s="23" t="str">
        <f t="shared" si="8"/>
        <v/>
      </c>
      <c r="C66" s="29" t="str">
        <f>IF('תנאי סף'!$AF66&lt;&gt;1,"",'תנאי סף'!C66)</f>
        <v/>
      </c>
      <c r="D66" s="29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46" t="str">
        <f>IF($F66="","",'תנאי סף'!V66-$G$6)</f>
        <v/>
      </c>
      <c r="H66" s="27"/>
      <c r="I66" s="26"/>
      <c r="J66" s="27"/>
      <c r="K66" s="26"/>
      <c r="L66" s="27"/>
      <c r="M66" s="26"/>
      <c r="N66" s="29"/>
      <c r="O66" s="29"/>
      <c r="P66" s="27"/>
      <c r="Q66" s="27"/>
      <c r="R66" s="27"/>
      <c r="S66" s="27"/>
      <c r="T66" s="27"/>
      <c r="U66" s="246" t="str">
        <f t="shared" si="9"/>
        <v/>
      </c>
      <c r="V66" s="27" t="str">
        <f t="shared" si="10"/>
        <v/>
      </c>
      <c r="W66" s="27" t="str">
        <f t="shared" si="11"/>
        <v/>
      </c>
      <c r="X66" s="27">
        <v>1</v>
      </c>
      <c r="Y66" s="27" t="str">
        <f t="shared" si="12"/>
        <v/>
      </c>
      <c r="Z66" s="259" t="str">
        <f t="shared" si="13"/>
        <v/>
      </c>
      <c r="AA66" s="1">
        <f t="shared" si="14"/>
        <v>1</v>
      </c>
      <c r="AB66" s="1" t="str">
        <f t="shared" si="17"/>
        <v/>
      </c>
      <c r="AC66" s="1" t="str">
        <f t="shared" si="17"/>
        <v/>
      </c>
      <c r="AD66" s="1">
        <f t="shared" si="16"/>
        <v>1</v>
      </c>
    </row>
    <row r="67" spans="2:30" x14ac:dyDescent="0.25">
      <c r="B67" s="23" t="str">
        <f t="shared" si="8"/>
        <v/>
      </c>
      <c r="C67" s="29" t="str">
        <f>IF('תנאי סף'!$AF67&lt;&gt;1,"",'תנאי סף'!C67)</f>
        <v/>
      </c>
      <c r="D67" s="29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46" t="str">
        <f>IF($F67="","",'תנאי סף'!V67-$G$6)</f>
        <v/>
      </c>
      <c r="H67" s="27"/>
      <c r="I67" s="26"/>
      <c r="J67" s="27"/>
      <c r="K67" s="26"/>
      <c r="L67" s="27"/>
      <c r="M67" s="26"/>
      <c r="N67" s="29"/>
      <c r="O67" s="29"/>
      <c r="P67" s="27"/>
      <c r="Q67" s="27"/>
      <c r="R67" s="27"/>
      <c r="S67" s="27"/>
      <c r="T67" s="27"/>
      <c r="U67" s="246" t="str">
        <f t="shared" si="9"/>
        <v/>
      </c>
      <c r="V67" s="27" t="str">
        <f t="shared" si="10"/>
        <v/>
      </c>
      <c r="W67" s="27" t="str">
        <f t="shared" si="11"/>
        <v/>
      </c>
      <c r="X67" s="27">
        <v>1</v>
      </c>
      <c r="Y67" s="27" t="str">
        <f t="shared" si="12"/>
        <v/>
      </c>
      <c r="Z67" s="259" t="str">
        <f t="shared" si="13"/>
        <v/>
      </c>
      <c r="AA67" s="1">
        <f t="shared" si="14"/>
        <v>1</v>
      </c>
      <c r="AB67" s="1" t="str">
        <f t="shared" si="17"/>
        <v/>
      </c>
      <c r="AC67" s="1" t="str">
        <f t="shared" si="17"/>
        <v/>
      </c>
      <c r="AD67" s="1">
        <f t="shared" si="16"/>
        <v>1</v>
      </c>
    </row>
    <row r="68" spans="2:30" x14ac:dyDescent="0.25">
      <c r="B68" s="23" t="str">
        <f t="shared" si="8"/>
        <v/>
      </c>
      <c r="C68" s="29" t="str">
        <f>IF('תנאי סף'!$AF68&lt;&gt;1,"",'תנאי סף'!C68)</f>
        <v/>
      </c>
      <c r="D68" s="29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46" t="str">
        <f>IF($F68="","",'תנאי סף'!V68-$G$6)</f>
        <v/>
      </c>
      <c r="H68" s="27"/>
      <c r="I68" s="26"/>
      <c r="J68" s="27"/>
      <c r="K68" s="26"/>
      <c r="L68" s="27"/>
      <c r="M68" s="26"/>
      <c r="N68" s="29"/>
      <c r="O68" s="29"/>
      <c r="P68" s="27"/>
      <c r="Q68" s="27"/>
      <c r="R68" s="27"/>
      <c r="S68" s="27"/>
      <c r="T68" s="27"/>
      <c r="U68" s="246" t="str">
        <f t="shared" si="9"/>
        <v/>
      </c>
      <c r="V68" s="27" t="str">
        <f t="shared" si="10"/>
        <v/>
      </c>
      <c r="W68" s="27" t="str">
        <f t="shared" si="11"/>
        <v/>
      </c>
      <c r="X68" s="27">
        <v>1</v>
      </c>
      <c r="Y68" s="27" t="str">
        <f t="shared" si="12"/>
        <v/>
      </c>
      <c r="Z68" s="259" t="str">
        <f t="shared" si="13"/>
        <v/>
      </c>
      <c r="AA68" s="1">
        <f t="shared" si="14"/>
        <v>1</v>
      </c>
      <c r="AB68" s="1" t="str">
        <f t="shared" si="17"/>
        <v/>
      </c>
      <c r="AC68" s="1" t="str">
        <f t="shared" si="17"/>
        <v/>
      </c>
      <c r="AD68" s="1">
        <f t="shared" si="16"/>
        <v>1</v>
      </c>
    </row>
    <row r="69" spans="2:30" x14ac:dyDescent="0.25">
      <c r="B69" s="23" t="str">
        <f t="shared" si="8"/>
        <v/>
      </c>
      <c r="C69" s="29" t="str">
        <f>IF('תנאי סף'!$AF69&lt;&gt;1,"",'תנאי סף'!C69)</f>
        <v/>
      </c>
      <c r="D69" s="29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46" t="str">
        <f>IF($F69="","",'תנאי סף'!V69-$G$6)</f>
        <v/>
      </c>
      <c r="H69" s="27"/>
      <c r="I69" s="26"/>
      <c r="J69" s="27"/>
      <c r="K69" s="26"/>
      <c r="L69" s="27"/>
      <c r="M69" s="26"/>
      <c r="N69" s="29"/>
      <c r="O69" s="29"/>
      <c r="P69" s="27"/>
      <c r="Q69" s="27"/>
      <c r="R69" s="27"/>
      <c r="S69" s="27"/>
      <c r="T69" s="27"/>
      <c r="U69" s="246" t="str">
        <f t="shared" si="9"/>
        <v/>
      </c>
      <c r="V69" s="27" t="str">
        <f t="shared" si="10"/>
        <v/>
      </c>
      <c r="W69" s="27" t="str">
        <f t="shared" si="11"/>
        <v/>
      </c>
      <c r="X69" s="27">
        <v>1</v>
      </c>
      <c r="Y69" s="27" t="str">
        <f t="shared" si="12"/>
        <v/>
      </c>
      <c r="Z69" s="259" t="str">
        <f t="shared" si="13"/>
        <v/>
      </c>
      <c r="AA69" s="1">
        <f t="shared" si="14"/>
        <v>1</v>
      </c>
      <c r="AB69" s="1" t="str">
        <f t="shared" si="17"/>
        <v/>
      </c>
      <c r="AC69" s="1" t="str">
        <f t="shared" si="17"/>
        <v/>
      </c>
      <c r="AD69" s="1">
        <f t="shared" si="16"/>
        <v>1</v>
      </c>
    </row>
    <row r="70" spans="2:30" x14ac:dyDescent="0.25">
      <c r="B70" s="23" t="str">
        <f t="shared" si="8"/>
        <v/>
      </c>
      <c r="C70" s="29" t="str">
        <f>IF('תנאי סף'!$AF70&lt;&gt;1,"",'תנאי סף'!C70)</f>
        <v/>
      </c>
      <c r="D70" s="29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46" t="str">
        <f>IF($F70="","",'תנאי סף'!V70-$G$6)</f>
        <v/>
      </c>
      <c r="H70" s="27"/>
      <c r="I70" s="26"/>
      <c r="J70" s="27"/>
      <c r="K70" s="26"/>
      <c r="L70" s="27"/>
      <c r="M70" s="26"/>
      <c r="N70" s="29"/>
      <c r="O70" s="29"/>
      <c r="P70" s="27"/>
      <c r="Q70" s="27"/>
      <c r="R70" s="27"/>
      <c r="S70" s="27"/>
      <c r="T70" s="27"/>
      <c r="U70" s="246" t="str">
        <f t="shared" si="9"/>
        <v/>
      </c>
      <c r="V70" s="27" t="str">
        <f t="shared" si="10"/>
        <v/>
      </c>
      <c r="W70" s="27" t="str">
        <f t="shared" si="11"/>
        <v/>
      </c>
      <c r="X70" s="27">
        <v>1</v>
      </c>
      <c r="Y70" s="27" t="str">
        <f t="shared" si="12"/>
        <v/>
      </c>
      <c r="Z70" s="259" t="str">
        <f t="shared" si="13"/>
        <v/>
      </c>
      <c r="AA70" s="1">
        <f t="shared" si="14"/>
        <v>1</v>
      </c>
      <c r="AB70" s="1" t="str">
        <f t="shared" si="17"/>
        <v/>
      </c>
      <c r="AC70" s="1" t="str">
        <f t="shared" si="17"/>
        <v/>
      </c>
      <c r="AD70" s="1">
        <f t="shared" si="16"/>
        <v>1</v>
      </c>
    </row>
    <row r="71" spans="2:30" x14ac:dyDescent="0.25">
      <c r="B71" s="23" t="str">
        <f t="shared" si="8"/>
        <v/>
      </c>
      <c r="C71" s="29" t="str">
        <f>IF('תנאי סף'!$AF71&lt;&gt;1,"",'תנאי סף'!C71)</f>
        <v/>
      </c>
      <c r="D71" s="29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46" t="str">
        <f>IF($F71="","",'תנאי סף'!V71-$G$6)</f>
        <v/>
      </c>
      <c r="H71" s="27"/>
      <c r="I71" s="26"/>
      <c r="J71" s="27"/>
      <c r="K71" s="26"/>
      <c r="L71" s="27"/>
      <c r="M71" s="26"/>
      <c r="N71" s="29"/>
      <c r="O71" s="29"/>
      <c r="P71" s="27"/>
      <c r="Q71" s="27"/>
      <c r="R71" s="27"/>
      <c r="S71" s="27"/>
      <c r="T71" s="27"/>
      <c r="U71" s="246" t="str">
        <f t="shared" si="9"/>
        <v/>
      </c>
      <c r="V71" s="27" t="str">
        <f t="shared" si="10"/>
        <v/>
      </c>
      <c r="W71" s="27" t="str">
        <f t="shared" si="11"/>
        <v/>
      </c>
      <c r="X71" s="27">
        <v>1</v>
      </c>
      <c r="Y71" s="27" t="str">
        <f t="shared" si="12"/>
        <v/>
      </c>
      <c r="Z71" s="259" t="str">
        <f t="shared" si="13"/>
        <v/>
      </c>
      <c r="AA71" s="1">
        <f t="shared" si="14"/>
        <v>1</v>
      </c>
      <c r="AB71" s="1" t="str">
        <f t="shared" si="17"/>
        <v/>
      </c>
      <c r="AC71" s="1" t="str">
        <f t="shared" si="17"/>
        <v/>
      </c>
      <c r="AD71" s="1">
        <f t="shared" si="16"/>
        <v>1</v>
      </c>
    </row>
    <row r="72" spans="2:30" x14ac:dyDescent="0.25">
      <c r="B72" s="23" t="str">
        <f t="shared" si="8"/>
        <v/>
      </c>
      <c r="C72" s="29" t="str">
        <f>IF('תנאי סף'!$AF72&lt;&gt;1,"",'תנאי סף'!C72)</f>
        <v/>
      </c>
      <c r="D72" s="29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46" t="str">
        <f>IF($F72="","",'תנאי סף'!V72-$G$6)</f>
        <v/>
      </c>
      <c r="H72" s="27"/>
      <c r="I72" s="26"/>
      <c r="J72" s="27"/>
      <c r="K72" s="26"/>
      <c r="L72" s="27"/>
      <c r="M72" s="26"/>
      <c r="N72" s="29"/>
      <c r="O72" s="29"/>
      <c r="P72" s="27"/>
      <c r="Q72" s="27"/>
      <c r="R72" s="27"/>
      <c r="S72" s="27"/>
      <c r="T72" s="27"/>
      <c r="U72" s="246" t="str">
        <f t="shared" si="9"/>
        <v/>
      </c>
      <c r="V72" s="27" t="str">
        <f t="shared" si="10"/>
        <v/>
      </c>
      <c r="W72" s="27" t="str">
        <f t="shared" si="11"/>
        <v/>
      </c>
      <c r="X72" s="27">
        <v>1</v>
      </c>
      <c r="Y72" s="27" t="str">
        <f t="shared" si="12"/>
        <v/>
      </c>
      <c r="Z72" s="259" t="str">
        <f t="shared" si="13"/>
        <v/>
      </c>
      <c r="AA72" s="1">
        <f t="shared" si="14"/>
        <v>1</v>
      </c>
      <c r="AB72" s="1" t="str">
        <f t="shared" si="17"/>
        <v/>
      </c>
      <c r="AC72" s="1" t="str">
        <f t="shared" si="17"/>
        <v/>
      </c>
      <c r="AD72" s="1">
        <f t="shared" si="16"/>
        <v>1</v>
      </c>
    </row>
    <row r="73" spans="2:30" x14ac:dyDescent="0.25">
      <c r="B73" s="23" t="str">
        <f t="shared" si="8"/>
        <v/>
      </c>
      <c r="C73" s="29" t="str">
        <f>IF('תנאי סף'!$AF73&lt;&gt;1,"",'תנאי סף'!C73)</f>
        <v/>
      </c>
      <c r="D73" s="29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46" t="str">
        <f>IF($F73="","",'תנאי סף'!V73-$G$6)</f>
        <v/>
      </c>
      <c r="H73" s="27"/>
      <c r="I73" s="26"/>
      <c r="J73" s="27"/>
      <c r="K73" s="26"/>
      <c r="L73" s="27"/>
      <c r="M73" s="26"/>
      <c r="N73" s="29"/>
      <c r="O73" s="29"/>
      <c r="P73" s="27"/>
      <c r="Q73" s="27"/>
      <c r="R73" s="27"/>
      <c r="S73" s="27"/>
      <c r="T73" s="27"/>
      <c r="U73" s="246" t="str">
        <f t="shared" si="9"/>
        <v/>
      </c>
      <c r="V73" s="27" t="str">
        <f t="shared" si="10"/>
        <v/>
      </c>
      <c r="W73" s="27" t="str">
        <f t="shared" si="11"/>
        <v/>
      </c>
      <c r="X73" s="27">
        <v>1</v>
      </c>
      <c r="Y73" s="27" t="str">
        <f t="shared" si="12"/>
        <v/>
      </c>
      <c r="Z73" s="259" t="str">
        <f t="shared" si="13"/>
        <v/>
      </c>
      <c r="AA73" s="1">
        <f t="shared" si="14"/>
        <v>1</v>
      </c>
      <c r="AB73" s="1" t="str">
        <f t="shared" si="17"/>
        <v/>
      </c>
      <c r="AC73" s="1" t="str">
        <f t="shared" si="17"/>
        <v/>
      </c>
      <c r="AD73" s="1">
        <f t="shared" si="16"/>
        <v>1</v>
      </c>
    </row>
    <row r="74" spans="2:30" x14ac:dyDescent="0.25">
      <c r="B74" s="23" t="str">
        <f t="shared" si="8"/>
        <v/>
      </c>
      <c r="C74" s="29" t="str">
        <f>IF('תנאי סף'!$AF74&lt;&gt;1,"",'תנאי סף'!C74)</f>
        <v/>
      </c>
      <c r="D74" s="29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46" t="str">
        <f>IF($F74="","",'תנאי סף'!V74-$G$6)</f>
        <v/>
      </c>
      <c r="H74" s="27"/>
      <c r="I74" s="26"/>
      <c r="J74" s="27"/>
      <c r="K74" s="26"/>
      <c r="L74" s="27"/>
      <c r="M74" s="26"/>
      <c r="N74" s="29"/>
      <c r="O74" s="29"/>
      <c r="P74" s="27"/>
      <c r="Q74" s="27"/>
      <c r="R74" s="27"/>
      <c r="S74" s="27"/>
      <c r="T74" s="27"/>
      <c r="U74" s="246" t="str">
        <f t="shared" si="9"/>
        <v/>
      </c>
      <c r="V74" s="27" t="str">
        <f t="shared" si="10"/>
        <v/>
      </c>
      <c r="W74" s="27" t="str">
        <f t="shared" si="11"/>
        <v/>
      </c>
      <c r="X74" s="27">
        <v>1</v>
      </c>
      <c r="Y74" s="27" t="str">
        <f t="shared" si="12"/>
        <v/>
      </c>
      <c r="Z74" s="259" t="str">
        <f t="shared" si="13"/>
        <v/>
      </c>
      <c r="AA74" s="1">
        <f t="shared" si="14"/>
        <v>1</v>
      </c>
      <c r="AB74" s="1" t="str">
        <f t="shared" si="17"/>
        <v/>
      </c>
      <c r="AC74" s="1" t="str">
        <f t="shared" si="17"/>
        <v/>
      </c>
      <c r="AD74" s="1">
        <f t="shared" si="16"/>
        <v>1</v>
      </c>
    </row>
    <row r="75" spans="2:30" x14ac:dyDescent="0.25">
      <c r="B75" s="23" t="str">
        <f t="shared" si="8"/>
        <v/>
      </c>
      <c r="C75" s="29" t="str">
        <f>IF('תנאי סף'!$AF75&lt;&gt;1,"",'תנאי סף'!C75)</f>
        <v/>
      </c>
      <c r="D75" s="29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46" t="str">
        <f>IF($F75="","",'תנאי סף'!V75-$G$6)</f>
        <v/>
      </c>
      <c r="H75" s="27"/>
      <c r="I75" s="26"/>
      <c r="J75" s="27"/>
      <c r="K75" s="26"/>
      <c r="L75" s="27"/>
      <c r="M75" s="26"/>
      <c r="N75" s="29"/>
      <c r="O75" s="29"/>
      <c r="P75" s="27"/>
      <c r="Q75" s="27"/>
      <c r="R75" s="27"/>
      <c r="S75" s="27"/>
      <c r="T75" s="27"/>
      <c r="U75" s="246" t="str">
        <f t="shared" si="9"/>
        <v/>
      </c>
      <c r="V75" s="27" t="str">
        <f t="shared" si="10"/>
        <v/>
      </c>
      <c r="W75" s="27" t="str">
        <f t="shared" si="11"/>
        <v/>
      </c>
      <c r="X75" s="27">
        <v>1</v>
      </c>
      <c r="Y75" s="27" t="str">
        <f t="shared" si="12"/>
        <v/>
      </c>
      <c r="Z75" s="259" t="str">
        <f t="shared" si="13"/>
        <v/>
      </c>
      <c r="AA75" s="1">
        <f t="shared" si="14"/>
        <v>1</v>
      </c>
      <c r="AB75" s="1" t="str">
        <f t="shared" si="17"/>
        <v/>
      </c>
      <c r="AC75" s="1" t="str">
        <f t="shared" si="17"/>
        <v/>
      </c>
      <c r="AD75" s="1">
        <f t="shared" si="16"/>
        <v>1</v>
      </c>
    </row>
    <row r="76" spans="2:30" x14ac:dyDescent="0.25">
      <c r="B76" s="23" t="str">
        <f t="shared" si="8"/>
        <v/>
      </c>
      <c r="C76" s="29" t="str">
        <f>IF('תנאי סף'!$AF76&lt;&gt;1,"",'תנאי סף'!C76)</f>
        <v/>
      </c>
      <c r="D76" s="29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46" t="str">
        <f>IF($F76="","",'תנאי סף'!V76-$G$6)</f>
        <v/>
      </c>
      <c r="H76" s="27"/>
      <c r="I76" s="26"/>
      <c r="J76" s="27"/>
      <c r="K76" s="26"/>
      <c r="L76" s="27"/>
      <c r="M76" s="26"/>
      <c r="N76" s="29"/>
      <c r="O76" s="29"/>
      <c r="P76" s="27"/>
      <c r="Q76" s="27"/>
      <c r="R76" s="27"/>
      <c r="S76" s="27"/>
      <c r="T76" s="27"/>
      <c r="U76" s="246" t="str">
        <f t="shared" si="9"/>
        <v/>
      </c>
      <c r="V76" s="27" t="str">
        <f t="shared" si="10"/>
        <v/>
      </c>
      <c r="W76" s="27" t="str">
        <f t="shared" si="11"/>
        <v/>
      </c>
      <c r="X76" s="27">
        <v>1</v>
      </c>
      <c r="Y76" s="27" t="str">
        <f t="shared" si="12"/>
        <v/>
      </c>
      <c r="Z76" s="259" t="str">
        <f t="shared" si="13"/>
        <v/>
      </c>
      <c r="AA76" s="1">
        <f t="shared" si="14"/>
        <v>1</v>
      </c>
      <c r="AB76" s="1" t="str">
        <f t="shared" si="17"/>
        <v/>
      </c>
      <c r="AC76" s="1" t="str">
        <f t="shared" si="17"/>
        <v/>
      </c>
      <c r="AD76" s="1">
        <f t="shared" si="16"/>
        <v>1</v>
      </c>
    </row>
    <row r="77" spans="2:30" x14ac:dyDescent="0.25">
      <c r="B77" s="23" t="str">
        <f t="shared" si="8"/>
        <v/>
      </c>
      <c r="C77" s="29" t="str">
        <f>IF('תנאי סף'!$AF77&lt;&gt;1,"",'תנאי סף'!C77)</f>
        <v/>
      </c>
      <c r="D77" s="29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46" t="str">
        <f>IF($F77="","",'תנאי סף'!V77-$G$6)</f>
        <v/>
      </c>
      <c r="H77" s="27"/>
      <c r="I77" s="26"/>
      <c r="J77" s="27"/>
      <c r="K77" s="26"/>
      <c r="L77" s="27"/>
      <c r="M77" s="26"/>
      <c r="N77" s="29"/>
      <c r="O77" s="29"/>
      <c r="P77" s="27"/>
      <c r="Q77" s="27"/>
      <c r="R77" s="27"/>
      <c r="S77" s="27"/>
      <c r="T77" s="27"/>
      <c r="U77" s="246" t="str">
        <f t="shared" si="9"/>
        <v/>
      </c>
      <c r="V77" s="27" t="str">
        <f t="shared" si="10"/>
        <v/>
      </c>
      <c r="W77" s="27" t="str">
        <f t="shared" si="11"/>
        <v/>
      </c>
      <c r="X77" s="27">
        <v>1</v>
      </c>
      <c r="Y77" s="27" t="str">
        <f t="shared" si="12"/>
        <v/>
      </c>
      <c r="Z77" s="259" t="str">
        <f t="shared" si="13"/>
        <v/>
      </c>
      <c r="AA77" s="1">
        <f t="shared" si="14"/>
        <v>1</v>
      </c>
      <c r="AB77" s="1" t="str">
        <f t="shared" si="17"/>
        <v/>
      </c>
      <c r="AC77" s="1" t="str">
        <f t="shared" si="17"/>
        <v/>
      </c>
      <c r="AD77" s="1">
        <f t="shared" si="16"/>
        <v>1</v>
      </c>
    </row>
    <row r="78" spans="2:30" x14ac:dyDescent="0.25">
      <c r="B78" s="23" t="str">
        <f t="shared" si="8"/>
        <v/>
      </c>
      <c r="C78" s="29" t="str">
        <f>IF('תנאי סף'!$AF78&lt;&gt;1,"",'תנאי סף'!C78)</f>
        <v/>
      </c>
      <c r="D78" s="29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46" t="str">
        <f>IF($F78="","",'תנאי סף'!V78-$G$6)</f>
        <v/>
      </c>
      <c r="H78" s="27"/>
      <c r="I78" s="26"/>
      <c r="J78" s="27"/>
      <c r="K78" s="26"/>
      <c r="L78" s="27"/>
      <c r="M78" s="26"/>
      <c r="N78" s="29"/>
      <c r="O78" s="29"/>
      <c r="P78" s="27"/>
      <c r="Q78" s="27"/>
      <c r="R78" s="27"/>
      <c r="S78" s="27"/>
      <c r="T78" s="27"/>
      <c r="U78" s="246" t="str">
        <f t="shared" si="9"/>
        <v/>
      </c>
      <c r="V78" s="27" t="str">
        <f t="shared" si="10"/>
        <v/>
      </c>
      <c r="W78" s="27" t="str">
        <f t="shared" si="11"/>
        <v/>
      </c>
      <c r="X78" s="27">
        <v>1</v>
      </c>
      <c r="Y78" s="27" t="str">
        <f t="shared" si="12"/>
        <v/>
      </c>
      <c r="Z78" s="259" t="str">
        <f t="shared" si="13"/>
        <v/>
      </c>
      <c r="AA78" s="1">
        <f t="shared" si="14"/>
        <v>1</v>
      </c>
      <c r="AB78" s="1" t="str">
        <f t="shared" si="17"/>
        <v/>
      </c>
      <c r="AC78" s="1" t="str">
        <f t="shared" si="17"/>
        <v/>
      </c>
      <c r="AD78" s="1">
        <f t="shared" si="16"/>
        <v>1</v>
      </c>
    </row>
    <row r="79" spans="2:30" x14ac:dyDescent="0.25">
      <c r="B79" s="23" t="str">
        <f t="shared" si="8"/>
        <v/>
      </c>
      <c r="C79" s="29" t="str">
        <f>IF('תנאי סף'!$AF79&lt;&gt;1,"",'תנאי סף'!C79)</f>
        <v/>
      </c>
      <c r="D79" s="29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46" t="str">
        <f>IF($F79="","",'תנאי סף'!V79-$G$6)</f>
        <v/>
      </c>
      <c r="H79" s="27"/>
      <c r="I79" s="26"/>
      <c r="J79" s="27"/>
      <c r="K79" s="26"/>
      <c r="L79" s="27"/>
      <c r="M79" s="26"/>
      <c r="N79" s="29"/>
      <c r="O79" s="29"/>
      <c r="P79" s="27"/>
      <c r="Q79" s="27"/>
      <c r="R79" s="27"/>
      <c r="S79" s="27"/>
      <c r="T79" s="27"/>
      <c r="U79" s="246" t="str">
        <f t="shared" si="9"/>
        <v/>
      </c>
      <c r="V79" s="27" t="str">
        <f t="shared" si="10"/>
        <v/>
      </c>
      <c r="W79" s="27" t="str">
        <f t="shared" si="11"/>
        <v/>
      </c>
      <c r="X79" s="27">
        <v>1</v>
      </c>
      <c r="Y79" s="27" t="str">
        <f t="shared" si="12"/>
        <v/>
      </c>
      <c r="Z79" s="259" t="str">
        <f t="shared" si="13"/>
        <v/>
      </c>
      <c r="AA79" s="1">
        <f t="shared" si="14"/>
        <v>1</v>
      </c>
      <c r="AB79" s="1" t="str">
        <f t="shared" si="17"/>
        <v/>
      </c>
      <c r="AC79" s="1" t="str">
        <f t="shared" si="17"/>
        <v/>
      </c>
      <c r="AD79" s="1">
        <f t="shared" si="16"/>
        <v>1</v>
      </c>
    </row>
    <row r="80" spans="2:30" x14ac:dyDescent="0.25">
      <c r="B80" s="23" t="str">
        <f t="shared" si="8"/>
        <v/>
      </c>
      <c r="C80" s="29" t="str">
        <f>IF('תנאי סף'!$AF80&lt;&gt;1,"",'תנאי סף'!C80)</f>
        <v/>
      </c>
      <c r="D80" s="29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46" t="str">
        <f>IF($F80="","",'תנאי סף'!V80-$G$6)</f>
        <v/>
      </c>
      <c r="H80" s="27"/>
      <c r="I80" s="26"/>
      <c r="J80" s="27"/>
      <c r="K80" s="26"/>
      <c r="L80" s="27"/>
      <c r="M80" s="26"/>
      <c r="N80" s="29"/>
      <c r="O80" s="29"/>
      <c r="P80" s="27"/>
      <c r="Q80" s="27"/>
      <c r="R80" s="27"/>
      <c r="S80" s="27"/>
      <c r="T80" s="27"/>
      <c r="U80" s="246" t="str">
        <f t="shared" si="9"/>
        <v/>
      </c>
      <c r="V80" s="27" t="str">
        <f t="shared" si="10"/>
        <v/>
      </c>
      <c r="W80" s="27" t="str">
        <f t="shared" si="11"/>
        <v/>
      </c>
      <c r="X80" s="27">
        <v>1</v>
      </c>
      <c r="Y80" s="27" t="str">
        <f t="shared" si="12"/>
        <v/>
      </c>
      <c r="Z80" s="259" t="str">
        <f t="shared" si="13"/>
        <v/>
      </c>
      <c r="AA80" s="1">
        <f t="shared" si="14"/>
        <v>1</v>
      </c>
      <c r="AB80" s="1" t="str">
        <f t="shared" si="17"/>
        <v/>
      </c>
      <c r="AC80" s="1" t="str">
        <f t="shared" si="17"/>
        <v/>
      </c>
      <c r="AD80" s="1">
        <f t="shared" si="16"/>
        <v>1</v>
      </c>
    </row>
    <row r="81" spans="2:30" x14ac:dyDescent="0.25">
      <c r="B81" s="23" t="str">
        <f t="shared" si="8"/>
        <v/>
      </c>
      <c r="C81" s="29" t="str">
        <f>IF('תנאי סף'!$AF81&lt;&gt;1,"",'תנאי סף'!C81)</f>
        <v/>
      </c>
      <c r="D81" s="29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46" t="str">
        <f>IF($F81="","",'תנאי סף'!V81-$G$6)</f>
        <v/>
      </c>
      <c r="H81" s="27"/>
      <c r="I81" s="26"/>
      <c r="J81" s="27"/>
      <c r="K81" s="26"/>
      <c r="L81" s="27"/>
      <c r="M81" s="26"/>
      <c r="N81" s="29"/>
      <c r="O81" s="29"/>
      <c r="P81" s="27"/>
      <c r="Q81" s="27"/>
      <c r="R81" s="27"/>
      <c r="S81" s="27"/>
      <c r="T81" s="27"/>
      <c r="U81" s="246" t="str">
        <f t="shared" si="9"/>
        <v/>
      </c>
      <c r="V81" s="27" t="str">
        <f t="shared" si="10"/>
        <v/>
      </c>
      <c r="W81" s="27" t="str">
        <f t="shared" si="11"/>
        <v/>
      </c>
      <c r="X81" s="27">
        <v>1</v>
      </c>
      <c r="Y81" s="27" t="str">
        <f t="shared" si="12"/>
        <v/>
      </c>
      <c r="Z81" s="259" t="str">
        <f t="shared" si="13"/>
        <v/>
      </c>
      <c r="AA81" s="1">
        <f t="shared" si="14"/>
        <v>1</v>
      </c>
      <c r="AB81" s="1" t="str">
        <f t="shared" si="17"/>
        <v/>
      </c>
      <c r="AC81" s="1" t="str">
        <f t="shared" si="17"/>
        <v/>
      </c>
      <c r="AD81" s="1">
        <f t="shared" si="16"/>
        <v>1</v>
      </c>
    </row>
    <row r="82" spans="2:30" x14ac:dyDescent="0.25">
      <c r="B82" s="23" t="str">
        <f t="shared" si="8"/>
        <v/>
      </c>
      <c r="C82" s="29" t="str">
        <f>IF('תנאי סף'!$AF82&lt;&gt;1,"",'תנאי סף'!C82)</f>
        <v/>
      </c>
      <c r="D82" s="29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46" t="str">
        <f>IF($F82="","",'תנאי סף'!V82-$G$6)</f>
        <v/>
      </c>
      <c r="H82" s="27"/>
      <c r="I82" s="26"/>
      <c r="J82" s="27"/>
      <c r="K82" s="26"/>
      <c r="L82" s="27"/>
      <c r="M82" s="26"/>
      <c r="N82" s="29"/>
      <c r="O82" s="29"/>
      <c r="P82" s="27"/>
      <c r="Q82" s="27"/>
      <c r="R82" s="27"/>
      <c r="S82" s="27"/>
      <c r="T82" s="27"/>
      <c r="U82" s="246" t="str">
        <f t="shared" si="9"/>
        <v/>
      </c>
      <c r="V82" s="27" t="str">
        <f t="shared" si="10"/>
        <v/>
      </c>
      <c r="W82" s="27" t="str">
        <f t="shared" si="11"/>
        <v/>
      </c>
      <c r="X82" s="27">
        <v>1</v>
      </c>
      <c r="Y82" s="27" t="str">
        <f t="shared" si="12"/>
        <v/>
      </c>
      <c r="Z82" s="259" t="str">
        <f t="shared" si="13"/>
        <v/>
      </c>
      <c r="AA82" s="1">
        <f t="shared" si="14"/>
        <v>1</v>
      </c>
      <c r="AB82" s="1" t="str">
        <f t="shared" si="17"/>
        <v/>
      </c>
      <c r="AC82" s="1" t="str">
        <f t="shared" si="17"/>
        <v/>
      </c>
      <c r="AD82" s="1">
        <f t="shared" si="16"/>
        <v>1</v>
      </c>
    </row>
    <row r="83" spans="2:30" x14ac:dyDescent="0.25">
      <c r="B83" s="23" t="str">
        <f t="shared" si="8"/>
        <v/>
      </c>
      <c r="C83" s="29" t="str">
        <f>IF('תנאי סף'!$AF83&lt;&gt;1,"",'תנאי סף'!C83)</f>
        <v/>
      </c>
      <c r="D83" s="29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46" t="str">
        <f>IF($F83="","",'תנאי סף'!V83-$G$6)</f>
        <v/>
      </c>
      <c r="H83" s="27"/>
      <c r="I83" s="26"/>
      <c r="J83" s="27"/>
      <c r="K83" s="26"/>
      <c r="L83" s="27"/>
      <c r="M83" s="26"/>
      <c r="N83" s="29"/>
      <c r="O83" s="29"/>
      <c r="P83" s="27"/>
      <c r="Q83" s="27"/>
      <c r="R83" s="27"/>
      <c r="S83" s="27"/>
      <c r="T83" s="27"/>
      <c r="U83" s="246" t="str">
        <f t="shared" si="9"/>
        <v/>
      </c>
      <c r="V83" s="27" t="str">
        <f t="shared" si="10"/>
        <v/>
      </c>
      <c r="W83" s="27" t="str">
        <f t="shared" si="11"/>
        <v/>
      </c>
      <c r="X83" s="27">
        <v>1</v>
      </c>
      <c r="Y83" s="27" t="str">
        <f t="shared" si="12"/>
        <v/>
      </c>
      <c r="Z83" s="259" t="str">
        <f t="shared" si="13"/>
        <v/>
      </c>
      <c r="AA83" s="1">
        <f t="shared" si="14"/>
        <v>1</v>
      </c>
      <c r="AB83" s="1" t="str">
        <f t="shared" si="17"/>
        <v/>
      </c>
      <c r="AC83" s="1" t="str">
        <f t="shared" si="17"/>
        <v/>
      </c>
      <c r="AD83" s="1">
        <f t="shared" si="16"/>
        <v>1</v>
      </c>
    </row>
    <row r="84" spans="2:30" x14ac:dyDescent="0.25">
      <c r="B84" s="23" t="str">
        <f t="shared" si="8"/>
        <v/>
      </c>
      <c r="C84" s="29" t="str">
        <f>IF('תנאי סף'!$AF84&lt;&gt;1,"",'תנאי סף'!C84)</f>
        <v/>
      </c>
      <c r="D84" s="29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46" t="str">
        <f>IF($F84="","",'תנאי סף'!V84-$G$6)</f>
        <v/>
      </c>
      <c r="H84" s="27"/>
      <c r="I84" s="26"/>
      <c r="J84" s="27"/>
      <c r="K84" s="26"/>
      <c r="L84" s="27"/>
      <c r="M84" s="26"/>
      <c r="N84" s="29"/>
      <c r="O84" s="29"/>
      <c r="P84" s="27"/>
      <c r="Q84" s="27"/>
      <c r="R84" s="27"/>
      <c r="S84" s="27"/>
      <c r="T84" s="27"/>
      <c r="U84" s="246" t="str">
        <f t="shared" si="9"/>
        <v/>
      </c>
      <c r="V84" s="27" t="str">
        <f t="shared" si="10"/>
        <v/>
      </c>
      <c r="W84" s="27" t="str">
        <f t="shared" si="11"/>
        <v/>
      </c>
      <c r="X84" s="27">
        <v>1</v>
      </c>
      <c r="Y84" s="27" t="str">
        <f t="shared" si="12"/>
        <v/>
      </c>
      <c r="Z84" s="259" t="str">
        <f t="shared" si="13"/>
        <v/>
      </c>
      <c r="AA84" s="1">
        <f t="shared" si="14"/>
        <v>1</v>
      </c>
      <c r="AB84" s="1" t="str">
        <f t="shared" si="17"/>
        <v/>
      </c>
      <c r="AC84" s="1" t="str">
        <f t="shared" si="17"/>
        <v/>
      </c>
      <c r="AD84" s="1">
        <f t="shared" si="16"/>
        <v>1</v>
      </c>
    </row>
    <row r="85" spans="2:30" x14ac:dyDescent="0.25">
      <c r="B85" s="23" t="str">
        <f t="shared" si="8"/>
        <v/>
      </c>
      <c r="C85" s="29" t="str">
        <f>IF('תנאי סף'!$AF85&lt;&gt;1,"",'תנאי סף'!C85)</f>
        <v/>
      </c>
      <c r="D85" s="29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46" t="str">
        <f>IF($F85="","",'תנאי סף'!V85-$G$6)</f>
        <v/>
      </c>
      <c r="H85" s="27"/>
      <c r="I85" s="26"/>
      <c r="J85" s="27"/>
      <c r="K85" s="26"/>
      <c r="L85" s="27"/>
      <c r="M85" s="26"/>
      <c r="N85" s="29"/>
      <c r="O85" s="29"/>
      <c r="P85" s="27"/>
      <c r="Q85" s="27"/>
      <c r="R85" s="27"/>
      <c r="S85" s="27"/>
      <c r="T85" s="27"/>
      <c r="U85" s="246" t="str">
        <f t="shared" si="9"/>
        <v/>
      </c>
      <c r="V85" s="27" t="str">
        <f t="shared" si="10"/>
        <v/>
      </c>
      <c r="W85" s="27" t="str">
        <f t="shared" si="11"/>
        <v/>
      </c>
      <c r="X85" s="27">
        <v>1</v>
      </c>
      <c r="Y85" s="27" t="str">
        <f t="shared" si="12"/>
        <v/>
      </c>
      <c r="Z85" s="259" t="str">
        <f t="shared" si="13"/>
        <v/>
      </c>
      <c r="AA85" s="1">
        <f t="shared" si="14"/>
        <v>1</v>
      </c>
      <c r="AB85" s="1" t="str">
        <f t="shared" si="17"/>
        <v/>
      </c>
      <c r="AC85" s="1" t="str">
        <f t="shared" si="17"/>
        <v/>
      </c>
      <c r="AD85" s="1">
        <f t="shared" si="16"/>
        <v>1</v>
      </c>
    </row>
    <row r="86" spans="2:30" x14ac:dyDescent="0.25">
      <c r="B86" s="23" t="str">
        <f t="shared" si="8"/>
        <v/>
      </c>
      <c r="C86" s="29" t="str">
        <f>IF('תנאי סף'!$AF86&lt;&gt;1,"",'תנאי סף'!C86)</f>
        <v/>
      </c>
      <c r="D86" s="29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46" t="str">
        <f>IF($F86="","",'תנאי סף'!V86-$G$6)</f>
        <v/>
      </c>
      <c r="H86" s="27"/>
      <c r="I86" s="26"/>
      <c r="J86" s="27"/>
      <c r="K86" s="26"/>
      <c r="L86" s="27"/>
      <c r="M86" s="26"/>
      <c r="N86" s="29"/>
      <c r="O86" s="29"/>
      <c r="P86" s="27"/>
      <c r="Q86" s="27"/>
      <c r="R86" s="27"/>
      <c r="S86" s="27"/>
      <c r="T86" s="27"/>
      <c r="U86" s="246" t="str">
        <f t="shared" si="9"/>
        <v/>
      </c>
      <c r="V86" s="27" t="str">
        <f t="shared" si="10"/>
        <v/>
      </c>
      <c r="W86" s="27" t="str">
        <f t="shared" si="11"/>
        <v/>
      </c>
      <c r="X86" s="27">
        <v>1</v>
      </c>
      <c r="Y86" s="27" t="str">
        <f t="shared" si="12"/>
        <v/>
      </c>
      <c r="Z86" s="259" t="str">
        <f t="shared" si="13"/>
        <v/>
      </c>
      <c r="AA86" s="1">
        <f t="shared" si="14"/>
        <v>1</v>
      </c>
      <c r="AB86" s="1" t="str">
        <f t="shared" si="17"/>
        <v/>
      </c>
      <c r="AC86" s="1" t="str">
        <f t="shared" si="17"/>
        <v/>
      </c>
      <c r="AD86" s="1">
        <f t="shared" si="16"/>
        <v>1</v>
      </c>
    </row>
    <row r="87" spans="2:30" x14ac:dyDescent="0.25">
      <c r="B87" s="23" t="str">
        <f t="shared" si="8"/>
        <v/>
      </c>
      <c r="C87" s="29" t="str">
        <f>IF('תנאי סף'!$AF87&lt;&gt;1,"",'תנאי סף'!C87)</f>
        <v/>
      </c>
      <c r="D87" s="29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46" t="str">
        <f>IF($F87="","",'תנאי סף'!V87-$G$6)</f>
        <v/>
      </c>
      <c r="H87" s="27"/>
      <c r="I87" s="26"/>
      <c r="J87" s="27"/>
      <c r="K87" s="26"/>
      <c r="L87" s="27"/>
      <c r="M87" s="26"/>
      <c r="N87" s="29"/>
      <c r="O87" s="29"/>
      <c r="P87" s="27"/>
      <c r="Q87" s="27"/>
      <c r="R87" s="27"/>
      <c r="S87" s="27"/>
      <c r="T87" s="27"/>
      <c r="U87" s="246" t="str">
        <f t="shared" si="9"/>
        <v/>
      </c>
      <c r="V87" s="27" t="str">
        <f t="shared" si="10"/>
        <v/>
      </c>
      <c r="W87" s="27" t="str">
        <f t="shared" si="11"/>
        <v/>
      </c>
      <c r="X87" s="27">
        <v>1</v>
      </c>
      <c r="Y87" s="27" t="str">
        <f t="shared" si="12"/>
        <v/>
      </c>
      <c r="Z87" s="259" t="str">
        <f t="shared" si="13"/>
        <v/>
      </c>
      <c r="AA87" s="1">
        <f t="shared" si="14"/>
        <v>1</v>
      </c>
      <c r="AB87" s="1" t="str">
        <f t="shared" si="17"/>
        <v/>
      </c>
      <c r="AC87" s="1" t="str">
        <f t="shared" si="17"/>
        <v/>
      </c>
      <c r="AD87" s="1">
        <f t="shared" si="16"/>
        <v>1</v>
      </c>
    </row>
    <row r="88" spans="2:30" x14ac:dyDescent="0.25">
      <c r="B88" s="23" t="str">
        <f t="shared" si="8"/>
        <v/>
      </c>
      <c r="C88" s="29" t="str">
        <f>IF('תנאי סף'!$AF88&lt;&gt;1,"",'תנאי סף'!C88)</f>
        <v/>
      </c>
      <c r="D88" s="29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46" t="str">
        <f>IF($F88="","",'תנאי סף'!V88-$G$6)</f>
        <v/>
      </c>
      <c r="H88" s="27"/>
      <c r="I88" s="26"/>
      <c r="J88" s="27"/>
      <c r="K88" s="26"/>
      <c r="L88" s="27"/>
      <c r="M88" s="26"/>
      <c r="N88" s="29"/>
      <c r="O88" s="29"/>
      <c r="P88" s="27"/>
      <c r="Q88" s="27"/>
      <c r="R88" s="27"/>
      <c r="S88" s="27"/>
      <c r="T88" s="27"/>
      <c r="U88" s="246" t="str">
        <f t="shared" si="9"/>
        <v/>
      </c>
      <c r="V88" s="27" t="str">
        <f t="shared" si="10"/>
        <v/>
      </c>
      <c r="W88" s="27" t="str">
        <f t="shared" si="11"/>
        <v/>
      </c>
      <c r="X88" s="27">
        <v>1</v>
      </c>
      <c r="Y88" s="27" t="str">
        <f t="shared" si="12"/>
        <v/>
      </c>
      <c r="Z88" s="259" t="str">
        <f t="shared" si="13"/>
        <v/>
      </c>
      <c r="AA88" s="1">
        <f t="shared" si="14"/>
        <v>1</v>
      </c>
      <c r="AB88" s="1" t="str">
        <f t="shared" si="17"/>
        <v/>
      </c>
      <c r="AC88" s="1" t="str">
        <f t="shared" si="17"/>
        <v/>
      </c>
      <c r="AD88" s="1">
        <f t="shared" si="16"/>
        <v>1</v>
      </c>
    </row>
    <row r="89" spans="2:30" x14ac:dyDescent="0.25">
      <c r="B89" s="23" t="str">
        <f t="shared" si="8"/>
        <v/>
      </c>
      <c r="C89" s="29" t="str">
        <f>IF('תנאי סף'!$AF89&lt;&gt;1,"",'תנאי סף'!C89)</f>
        <v/>
      </c>
      <c r="D89" s="29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46" t="str">
        <f>IF($F89="","",'תנאי סף'!V89-$G$6)</f>
        <v/>
      </c>
      <c r="H89" s="27"/>
      <c r="I89" s="26"/>
      <c r="J89" s="27"/>
      <c r="K89" s="26"/>
      <c r="L89" s="27"/>
      <c r="M89" s="26"/>
      <c r="N89" s="29"/>
      <c r="O89" s="29"/>
      <c r="P89" s="27"/>
      <c r="Q89" s="27"/>
      <c r="R89" s="27"/>
      <c r="S89" s="27"/>
      <c r="T89" s="27"/>
      <c r="U89" s="246" t="str">
        <f t="shared" si="9"/>
        <v/>
      </c>
      <c r="V89" s="27" t="str">
        <f t="shared" si="10"/>
        <v/>
      </c>
      <c r="W89" s="27" t="str">
        <f t="shared" si="11"/>
        <v/>
      </c>
      <c r="X89" s="27">
        <v>1</v>
      </c>
      <c r="Y89" s="27" t="str">
        <f t="shared" si="12"/>
        <v/>
      </c>
      <c r="Z89" s="259" t="str">
        <f t="shared" si="13"/>
        <v/>
      </c>
      <c r="AA89" s="1">
        <f t="shared" si="14"/>
        <v>1</v>
      </c>
      <c r="AB89" s="1" t="str">
        <f t="shared" si="17"/>
        <v/>
      </c>
      <c r="AC89" s="1" t="str">
        <f t="shared" si="17"/>
        <v/>
      </c>
      <c r="AD89" s="1">
        <f t="shared" si="16"/>
        <v>1</v>
      </c>
    </row>
    <row r="90" spans="2:30" x14ac:dyDescent="0.25">
      <c r="B90" s="23" t="str">
        <f t="shared" si="8"/>
        <v/>
      </c>
      <c r="C90" s="29" t="str">
        <f>IF('תנאי סף'!$AF90&lt;&gt;1,"",'תנאי סף'!C90)</f>
        <v/>
      </c>
      <c r="D90" s="29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46" t="str">
        <f>IF($F90="","",'תנאי סף'!V90-$G$6)</f>
        <v/>
      </c>
      <c r="H90" s="27"/>
      <c r="I90" s="26"/>
      <c r="J90" s="27"/>
      <c r="K90" s="26"/>
      <c r="L90" s="27"/>
      <c r="M90" s="26"/>
      <c r="N90" s="29"/>
      <c r="O90" s="29"/>
      <c r="P90" s="27"/>
      <c r="Q90" s="27"/>
      <c r="R90" s="27"/>
      <c r="S90" s="27"/>
      <c r="T90" s="27"/>
      <c r="U90" s="246" t="str">
        <f t="shared" si="9"/>
        <v/>
      </c>
      <c r="V90" s="27" t="str">
        <f t="shared" si="10"/>
        <v/>
      </c>
      <c r="W90" s="27" t="str">
        <f t="shared" si="11"/>
        <v/>
      </c>
      <c r="X90" s="27">
        <v>1</v>
      </c>
      <c r="Y90" s="27" t="str">
        <f t="shared" si="12"/>
        <v/>
      </c>
      <c r="Z90" s="259" t="str">
        <f t="shared" si="13"/>
        <v/>
      </c>
      <c r="AA90" s="1">
        <f t="shared" si="14"/>
        <v>1</v>
      </c>
      <c r="AB90" s="1" t="str">
        <f t="shared" si="17"/>
        <v/>
      </c>
      <c r="AC90" s="1" t="str">
        <f t="shared" si="17"/>
        <v/>
      </c>
      <c r="AD90" s="1">
        <f t="shared" si="16"/>
        <v>1</v>
      </c>
    </row>
    <row r="91" spans="2:30" x14ac:dyDescent="0.25">
      <c r="B91" s="23" t="str">
        <f t="shared" si="8"/>
        <v/>
      </c>
      <c r="C91" s="29" t="str">
        <f>IF('תנאי סף'!$AF91&lt;&gt;1,"",'תנאי סף'!C91)</f>
        <v/>
      </c>
      <c r="D91" s="29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46" t="str">
        <f>IF($F91="","",'תנאי סף'!V91-$G$6)</f>
        <v/>
      </c>
      <c r="H91" s="27"/>
      <c r="I91" s="26"/>
      <c r="J91" s="27"/>
      <c r="K91" s="26"/>
      <c r="L91" s="27"/>
      <c r="M91" s="26"/>
      <c r="N91" s="29"/>
      <c r="O91" s="29"/>
      <c r="P91" s="27"/>
      <c r="Q91" s="27"/>
      <c r="R91" s="27"/>
      <c r="S91" s="27"/>
      <c r="T91" s="27"/>
      <c r="U91" s="246" t="str">
        <f t="shared" si="9"/>
        <v/>
      </c>
      <c r="V91" s="27" t="str">
        <f t="shared" si="10"/>
        <v/>
      </c>
      <c r="W91" s="27" t="str">
        <f t="shared" si="11"/>
        <v/>
      </c>
      <c r="X91" s="27">
        <v>1</v>
      </c>
      <c r="Y91" s="27" t="str">
        <f t="shared" si="12"/>
        <v/>
      </c>
      <c r="Z91" s="259" t="str">
        <f t="shared" si="13"/>
        <v/>
      </c>
      <c r="AA91" s="1">
        <f t="shared" si="14"/>
        <v>1</v>
      </c>
      <c r="AB91" s="1" t="str">
        <f t="shared" si="17"/>
        <v/>
      </c>
      <c r="AC91" s="1" t="str">
        <f t="shared" si="17"/>
        <v/>
      </c>
      <c r="AD91" s="1">
        <f t="shared" si="16"/>
        <v>1</v>
      </c>
    </row>
    <row r="92" spans="2:30" x14ac:dyDescent="0.25">
      <c r="B92" s="23" t="str">
        <f t="shared" si="8"/>
        <v/>
      </c>
      <c r="C92" s="29" t="str">
        <f>IF('תנאי סף'!$AF92&lt;&gt;1,"",'תנאי סף'!C92)</f>
        <v/>
      </c>
      <c r="D92" s="29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46" t="str">
        <f>IF($F92="","",'תנאי סף'!V92-$G$6)</f>
        <v/>
      </c>
      <c r="H92" s="27"/>
      <c r="I92" s="26"/>
      <c r="J92" s="27"/>
      <c r="K92" s="26"/>
      <c r="L92" s="27"/>
      <c r="M92" s="26"/>
      <c r="N92" s="29"/>
      <c r="O92" s="29"/>
      <c r="P92" s="27"/>
      <c r="Q92" s="27"/>
      <c r="R92" s="27"/>
      <c r="S92" s="27"/>
      <c r="T92" s="27"/>
      <c r="U92" s="246" t="str">
        <f t="shared" si="9"/>
        <v/>
      </c>
      <c r="V92" s="27" t="str">
        <f t="shared" si="10"/>
        <v/>
      </c>
      <c r="W92" s="27" t="str">
        <f t="shared" si="11"/>
        <v/>
      </c>
      <c r="X92" s="27">
        <v>1</v>
      </c>
      <c r="Y92" s="27" t="str">
        <f t="shared" si="12"/>
        <v/>
      </c>
      <c r="Z92" s="259" t="str">
        <f t="shared" si="13"/>
        <v/>
      </c>
      <c r="AA92" s="1">
        <f t="shared" si="14"/>
        <v>1</v>
      </c>
      <c r="AB92" s="1" t="str">
        <f t="shared" ref="AB92:AC130" si="18">IF($F92="","",AB$30)</f>
        <v/>
      </c>
      <c r="AC92" s="1" t="str">
        <f t="shared" si="18"/>
        <v/>
      </c>
      <c r="AD92" s="1">
        <f t="shared" si="16"/>
        <v>1</v>
      </c>
    </row>
    <row r="93" spans="2:30" x14ac:dyDescent="0.25">
      <c r="B93" s="23" t="str">
        <f t="shared" si="8"/>
        <v/>
      </c>
      <c r="C93" s="29" t="str">
        <f>IF('תנאי סף'!$AF93&lt;&gt;1,"",'תנאי סף'!C93)</f>
        <v/>
      </c>
      <c r="D93" s="29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46" t="str">
        <f>IF($F93="","",'תנאי סף'!V93-$G$6)</f>
        <v/>
      </c>
      <c r="H93" s="27"/>
      <c r="I93" s="26"/>
      <c r="J93" s="27"/>
      <c r="K93" s="26"/>
      <c r="L93" s="27"/>
      <c r="M93" s="26"/>
      <c r="N93" s="29"/>
      <c r="O93" s="29"/>
      <c r="P93" s="27"/>
      <c r="Q93" s="27"/>
      <c r="R93" s="27"/>
      <c r="S93" s="27"/>
      <c r="T93" s="27"/>
      <c r="U93" s="246" t="str">
        <f t="shared" si="9"/>
        <v/>
      </c>
      <c r="V93" s="27" t="str">
        <f t="shared" si="10"/>
        <v/>
      </c>
      <c r="W93" s="27" t="str">
        <f t="shared" si="11"/>
        <v/>
      </c>
      <c r="X93" s="27">
        <v>1</v>
      </c>
      <c r="Y93" s="27" t="str">
        <f t="shared" si="12"/>
        <v/>
      </c>
      <c r="Z93" s="259" t="str">
        <f t="shared" si="13"/>
        <v/>
      </c>
      <c r="AA93" s="1">
        <f t="shared" si="14"/>
        <v>1</v>
      </c>
      <c r="AB93" s="1" t="str">
        <f t="shared" si="18"/>
        <v/>
      </c>
      <c r="AC93" s="1" t="str">
        <f t="shared" si="18"/>
        <v/>
      </c>
      <c r="AD93" s="1">
        <f t="shared" si="16"/>
        <v>1</v>
      </c>
    </row>
    <row r="94" spans="2:30" x14ac:dyDescent="0.25">
      <c r="B94" s="23" t="str">
        <f t="shared" si="8"/>
        <v/>
      </c>
      <c r="C94" s="29" t="str">
        <f>IF('תנאי סף'!$AF94&lt;&gt;1,"",'תנאי סף'!C94)</f>
        <v/>
      </c>
      <c r="D94" s="29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46" t="str">
        <f>IF($F94="","",'תנאי סף'!V94-$G$6)</f>
        <v/>
      </c>
      <c r="H94" s="27"/>
      <c r="I94" s="26"/>
      <c r="J94" s="27"/>
      <c r="K94" s="26"/>
      <c r="L94" s="27"/>
      <c r="M94" s="26"/>
      <c r="N94" s="29"/>
      <c r="O94" s="29"/>
      <c r="P94" s="27"/>
      <c r="Q94" s="27"/>
      <c r="R94" s="27"/>
      <c r="S94" s="27"/>
      <c r="T94" s="27"/>
      <c r="U94" s="246" t="str">
        <f t="shared" si="9"/>
        <v/>
      </c>
      <c r="V94" s="27" t="str">
        <f t="shared" si="10"/>
        <v/>
      </c>
      <c r="W94" s="27" t="str">
        <f t="shared" si="11"/>
        <v/>
      </c>
      <c r="X94" s="27">
        <v>1</v>
      </c>
      <c r="Y94" s="27" t="str">
        <f t="shared" si="12"/>
        <v/>
      </c>
      <c r="Z94" s="259" t="str">
        <f t="shared" si="13"/>
        <v/>
      </c>
      <c r="AA94" s="1">
        <f t="shared" si="14"/>
        <v>1</v>
      </c>
      <c r="AB94" s="1" t="str">
        <f t="shared" si="18"/>
        <v/>
      </c>
      <c r="AC94" s="1" t="str">
        <f t="shared" si="18"/>
        <v/>
      </c>
      <c r="AD94" s="1">
        <f t="shared" si="16"/>
        <v>1</v>
      </c>
    </row>
    <row r="95" spans="2:30" x14ac:dyDescent="0.25">
      <c r="B95" s="23" t="str">
        <f t="shared" si="8"/>
        <v/>
      </c>
      <c r="C95" s="29" t="str">
        <f>IF('תנאי סף'!$AF95&lt;&gt;1,"",'תנאי סף'!C95)</f>
        <v/>
      </c>
      <c r="D95" s="29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46" t="str">
        <f>IF($F95="","",'תנאי סף'!V95-$G$6)</f>
        <v/>
      </c>
      <c r="H95" s="27"/>
      <c r="I95" s="26"/>
      <c r="J95" s="27"/>
      <c r="K95" s="26"/>
      <c r="L95" s="27"/>
      <c r="M95" s="26"/>
      <c r="N95" s="29"/>
      <c r="O95" s="29"/>
      <c r="P95" s="27"/>
      <c r="Q95" s="27"/>
      <c r="R95" s="27"/>
      <c r="S95" s="27"/>
      <c r="T95" s="27"/>
      <c r="U95" s="246" t="str">
        <f t="shared" si="9"/>
        <v/>
      </c>
      <c r="V95" s="27" t="str">
        <f t="shared" si="10"/>
        <v/>
      </c>
      <c r="W95" s="27" t="str">
        <f t="shared" si="11"/>
        <v/>
      </c>
      <c r="X95" s="27">
        <v>1</v>
      </c>
      <c r="Y95" s="27" t="str">
        <f t="shared" si="12"/>
        <v/>
      </c>
      <c r="Z95" s="259" t="str">
        <f t="shared" si="13"/>
        <v/>
      </c>
      <c r="AA95" s="1">
        <f t="shared" si="14"/>
        <v>1</v>
      </c>
      <c r="AB95" s="1" t="str">
        <f t="shared" si="18"/>
        <v/>
      </c>
      <c r="AC95" s="1" t="str">
        <f t="shared" si="18"/>
        <v/>
      </c>
      <c r="AD95" s="1">
        <f t="shared" si="16"/>
        <v>1</v>
      </c>
    </row>
    <row r="96" spans="2:30" x14ac:dyDescent="0.25">
      <c r="B96" s="23" t="str">
        <f t="shared" ref="B96:B130" si="19">IF(F96="","",ROW()-30)</f>
        <v/>
      </c>
      <c r="C96" s="29" t="str">
        <f>IF('תנאי סף'!$AF96&lt;&gt;1,"",'תנאי סף'!C96)</f>
        <v/>
      </c>
      <c r="D96" s="29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46" t="str">
        <f>IF($F96="","",'תנאי סף'!V96-$G$6)</f>
        <v/>
      </c>
      <c r="H96" s="27"/>
      <c r="I96" s="26"/>
      <c r="J96" s="27"/>
      <c r="K96" s="26"/>
      <c r="L96" s="27"/>
      <c r="M96" s="26"/>
      <c r="N96" s="29"/>
      <c r="O96" s="29"/>
      <c r="P96" s="27"/>
      <c r="Q96" s="27"/>
      <c r="R96" s="27"/>
      <c r="S96" s="27"/>
      <c r="T96" s="27"/>
      <c r="U96" s="246" t="str">
        <f t="shared" ref="U96:U130" si="20">IF($F96="","",IF($AA96&lt;&gt;1,$AB$1,IFERROR($G$5*G96/MAX($G$31:$G$130),0)))</f>
        <v/>
      </c>
      <c r="V96" s="27" t="str">
        <f t="shared" ref="V96:V130" si="21">IF($F96="","",U96)</f>
        <v/>
      </c>
      <c r="W96" s="27" t="str">
        <f t="shared" ref="W96:W130" si="22">IF($F96="","",IF($AA96&lt;&gt;1,$AB$1,IFERROR(U96*V96,$AB$1)))</f>
        <v/>
      </c>
      <c r="X96" s="27">
        <v>1</v>
      </c>
      <c r="Y96" s="27" t="str">
        <f t="shared" ref="Y96:Y130" si="23">IF($F96="","",IF($AA96&lt;&gt;1,$AB$1,IFERROR(W96*X96,$AB$1)))</f>
        <v/>
      </c>
      <c r="Z96" s="259" t="str">
        <f t="shared" ref="Z96:Z130" si="24">IF($F96="","",IF(OR($AA96&lt;&gt;1,Y96=$AB$1),$AB$1,IFERROR(Y96/SUM($Y$31:$Y$130),0)))</f>
        <v/>
      </c>
      <c r="AA96" s="1">
        <f t="shared" ref="AA96:AA130" si="25">IF(SUM(AD96:AV96)=COUNT(AD96:AV96),1,0)</f>
        <v>1</v>
      </c>
      <c r="AB96" s="1" t="str">
        <f t="shared" si="18"/>
        <v/>
      </c>
      <c r="AC96" s="1" t="str">
        <f t="shared" si="18"/>
        <v/>
      </c>
      <c r="AD96" s="1">
        <f t="shared" ref="AD96:AD130" si="26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1</v>
      </c>
    </row>
    <row r="97" spans="2:30" x14ac:dyDescent="0.25">
      <c r="B97" s="23" t="str">
        <f t="shared" si="19"/>
        <v/>
      </c>
      <c r="C97" s="29" t="str">
        <f>IF('תנאי סף'!$AF97&lt;&gt;1,"",'תנאי סף'!C97)</f>
        <v/>
      </c>
      <c r="D97" s="29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46" t="str">
        <f>IF($F97="","",'תנאי סף'!V97-$G$6)</f>
        <v/>
      </c>
      <c r="H97" s="27"/>
      <c r="I97" s="26"/>
      <c r="J97" s="27"/>
      <c r="K97" s="26"/>
      <c r="L97" s="27"/>
      <c r="M97" s="26"/>
      <c r="N97" s="29"/>
      <c r="O97" s="29"/>
      <c r="P97" s="27"/>
      <c r="Q97" s="27"/>
      <c r="R97" s="27"/>
      <c r="S97" s="27"/>
      <c r="T97" s="27"/>
      <c r="U97" s="246" t="str">
        <f t="shared" si="20"/>
        <v/>
      </c>
      <c r="V97" s="27" t="str">
        <f t="shared" si="21"/>
        <v/>
      </c>
      <c r="W97" s="27" t="str">
        <f t="shared" si="22"/>
        <v/>
      </c>
      <c r="X97" s="27">
        <v>1</v>
      </c>
      <c r="Y97" s="27" t="str">
        <f t="shared" si="23"/>
        <v/>
      </c>
      <c r="Z97" s="259" t="str">
        <f t="shared" si="24"/>
        <v/>
      </c>
      <c r="AA97" s="1">
        <f t="shared" si="25"/>
        <v>1</v>
      </c>
      <c r="AB97" s="1" t="str">
        <f t="shared" si="18"/>
        <v/>
      </c>
      <c r="AC97" s="1" t="str">
        <f t="shared" si="18"/>
        <v/>
      </c>
      <c r="AD97" s="1">
        <f t="shared" si="26"/>
        <v>1</v>
      </c>
    </row>
    <row r="98" spans="2:30" x14ac:dyDescent="0.25">
      <c r="B98" s="23" t="str">
        <f t="shared" si="19"/>
        <v/>
      </c>
      <c r="C98" s="29" t="str">
        <f>IF('תנאי סף'!$AF98&lt;&gt;1,"",'תנאי סף'!C98)</f>
        <v/>
      </c>
      <c r="D98" s="29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46" t="str">
        <f>IF($F98="","",'תנאי סף'!V98-$G$6)</f>
        <v/>
      </c>
      <c r="H98" s="27"/>
      <c r="I98" s="26"/>
      <c r="J98" s="27"/>
      <c r="K98" s="26"/>
      <c r="L98" s="27"/>
      <c r="M98" s="26"/>
      <c r="N98" s="29"/>
      <c r="O98" s="29"/>
      <c r="P98" s="27"/>
      <c r="Q98" s="27"/>
      <c r="R98" s="27"/>
      <c r="S98" s="27"/>
      <c r="T98" s="27"/>
      <c r="U98" s="246" t="str">
        <f t="shared" si="20"/>
        <v/>
      </c>
      <c r="V98" s="27" t="str">
        <f t="shared" si="21"/>
        <v/>
      </c>
      <c r="W98" s="27" t="str">
        <f t="shared" si="22"/>
        <v/>
      </c>
      <c r="X98" s="27">
        <v>1</v>
      </c>
      <c r="Y98" s="27" t="str">
        <f t="shared" si="23"/>
        <v/>
      </c>
      <c r="Z98" s="259" t="str">
        <f t="shared" si="24"/>
        <v/>
      </c>
      <c r="AA98" s="1">
        <f t="shared" si="25"/>
        <v>1</v>
      </c>
      <c r="AB98" s="1" t="str">
        <f t="shared" si="18"/>
        <v/>
      </c>
      <c r="AC98" s="1" t="str">
        <f t="shared" si="18"/>
        <v/>
      </c>
      <c r="AD98" s="1">
        <f t="shared" si="26"/>
        <v>1</v>
      </c>
    </row>
    <row r="99" spans="2:30" x14ac:dyDescent="0.25">
      <c r="B99" s="23" t="str">
        <f t="shared" si="19"/>
        <v/>
      </c>
      <c r="C99" s="29" t="str">
        <f>IF('תנאי סף'!$AF99&lt;&gt;1,"",'תנאי סף'!C99)</f>
        <v/>
      </c>
      <c r="D99" s="29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46" t="str">
        <f>IF($F99="","",'תנאי סף'!V99-$G$6)</f>
        <v/>
      </c>
      <c r="H99" s="27"/>
      <c r="I99" s="26"/>
      <c r="J99" s="27"/>
      <c r="K99" s="26"/>
      <c r="L99" s="27"/>
      <c r="M99" s="26"/>
      <c r="N99" s="29"/>
      <c r="O99" s="29"/>
      <c r="P99" s="27"/>
      <c r="Q99" s="27"/>
      <c r="R99" s="27"/>
      <c r="S99" s="27"/>
      <c r="T99" s="27"/>
      <c r="U99" s="246" t="str">
        <f t="shared" si="20"/>
        <v/>
      </c>
      <c r="V99" s="27" t="str">
        <f t="shared" si="21"/>
        <v/>
      </c>
      <c r="W99" s="27" t="str">
        <f t="shared" si="22"/>
        <v/>
      </c>
      <c r="X99" s="27">
        <v>1</v>
      </c>
      <c r="Y99" s="27" t="str">
        <f t="shared" si="23"/>
        <v/>
      </c>
      <c r="Z99" s="259" t="str">
        <f t="shared" si="24"/>
        <v/>
      </c>
      <c r="AA99" s="1">
        <f t="shared" si="25"/>
        <v>1</v>
      </c>
      <c r="AB99" s="1" t="str">
        <f t="shared" si="18"/>
        <v/>
      </c>
      <c r="AC99" s="1" t="str">
        <f t="shared" si="18"/>
        <v/>
      </c>
      <c r="AD99" s="1">
        <f t="shared" si="26"/>
        <v>1</v>
      </c>
    </row>
    <row r="100" spans="2:30" x14ac:dyDescent="0.25">
      <c r="B100" s="23" t="str">
        <f t="shared" si="19"/>
        <v/>
      </c>
      <c r="C100" s="29" t="str">
        <f>IF('תנאי סף'!$AF100&lt;&gt;1,"",'תנאי סף'!C100)</f>
        <v/>
      </c>
      <c r="D100" s="29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46" t="str">
        <f>IF($F100="","",'תנאי סף'!V100-$G$6)</f>
        <v/>
      </c>
      <c r="H100" s="27"/>
      <c r="I100" s="26"/>
      <c r="J100" s="27"/>
      <c r="K100" s="26"/>
      <c r="L100" s="27"/>
      <c r="M100" s="26"/>
      <c r="N100" s="29"/>
      <c r="O100" s="29"/>
      <c r="P100" s="27"/>
      <c r="Q100" s="27"/>
      <c r="R100" s="27"/>
      <c r="S100" s="27"/>
      <c r="T100" s="27"/>
      <c r="U100" s="246" t="str">
        <f t="shared" si="20"/>
        <v/>
      </c>
      <c r="V100" s="27" t="str">
        <f t="shared" si="21"/>
        <v/>
      </c>
      <c r="W100" s="27" t="str">
        <f t="shared" si="22"/>
        <v/>
      </c>
      <c r="X100" s="27">
        <v>1</v>
      </c>
      <c r="Y100" s="27" t="str">
        <f t="shared" si="23"/>
        <v/>
      </c>
      <c r="Z100" s="259" t="str">
        <f t="shared" si="24"/>
        <v/>
      </c>
      <c r="AA100" s="1">
        <f t="shared" si="25"/>
        <v>1</v>
      </c>
      <c r="AB100" s="1" t="str">
        <f t="shared" si="18"/>
        <v/>
      </c>
      <c r="AC100" s="1" t="str">
        <f t="shared" si="18"/>
        <v/>
      </c>
      <c r="AD100" s="1">
        <f t="shared" si="26"/>
        <v>1</v>
      </c>
    </row>
    <row r="101" spans="2:30" x14ac:dyDescent="0.25">
      <c r="B101" s="23" t="str">
        <f t="shared" si="19"/>
        <v/>
      </c>
      <c r="C101" s="29" t="str">
        <f>IF('תנאי סף'!$AF101&lt;&gt;1,"",'תנאי סף'!C101)</f>
        <v/>
      </c>
      <c r="D101" s="29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46" t="str">
        <f>IF($F101="","",'תנאי סף'!V101-$G$6)</f>
        <v/>
      </c>
      <c r="H101" s="27"/>
      <c r="I101" s="26"/>
      <c r="J101" s="27"/>
      <c r="K101" s="26"/>
      <c r="L101" s="27"/>
      <c r="M101" s="26"/>
      <c r="N101" s="29"/>
      <c r="O101" s="29"/>
      <c r="P101" s="27"/>
      <c r="Q101" s="27"/>
      <c r="R101" s="27"/>
      <c r="S101" s="27"/>
      <c r="T101" s="27"/>
      <c r="U101" s="246" t="str">
        <f t="shared" si="20"/>
        <v/>
      </c>
      <c r="V101" s="27" t="str">
        <f t="shared" si="21"/>
        <v/>
      </c>
      <c r="W101" s="27" t="str">
        <f t="shared" si="22"/>
        <v/>
      </c>
      <c r="X101" s="27">
        <v>1</v>
      </c>
      <c r="Y101" s="27" t="str">
        <f t="shared" si="23"/>
        <v/>
      </c>
      <c r="Z101" s="259" t="str">
        <f t="shared" si="24"/>
        <v/>
      </c>
      <c r="AA101" s="1">
        <f t="shared" si="25"/>
        <v>1</v>
      </c>
      <c r="AB101" s="1" t="str">
        <f t="shared" si="18"/>
        <v/>
      </c>
      <c r="AC101" s="1" t="str">
        <f t="shared" si="18"/>
        <v/>
      </c>
      <c r="AD101" s="1">
        <f t="shared" si="26"/>
        <v>1</v>
      </c>
    </row>
    <row r="102" spans="2:30" x14ac:dyDescent="0.25">
      <c r="B102" s="23" t="str">
        <f t="shared" si="19"/>
        <v/>
      </c>
      <c r="C102" s="29" t="str">
        <f>IF('תנאי סף'!$AF102&lt;&gt;1,"",'תנאי סף'!C102)</f>
        <v/>
      </c>
      <c r="D102" s="29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46" t="str">
        <f>IF($F102="","",'תנאי סף'!V102-$G$6)</f>
        <v/>
      </c>
      <c r="H102" s="27"/>
      <c r="I102" s="26"/>
      <c r="J102" s="27"/>
      <c r="K102" s="26"/>
      <c r="L102" s="27"/>
      <c r="M102" s="26"/>
      <c r="N102" s="29"/>
      <c r="O102" s="29"/>
      <c r="P102" s="27"/>
      <c r="Q102" s="27"/>
      <c r="R102" s="27"/>
      <c r="S102" s="27"/>
      <c r="T102" s="27"/>
      <c r="U102" s="246" t="str">
        <f t="shared" si="20"/>
        <v/>
      </c>
      <c r="V102" s="27" t="str">
        <f t="shared" si="21"/>
        <v/>
      </c>
      <c r="W102" s="27" t="str">
        <f t="shared" si="22"/>
        <v/>
      </c>
      <c r="X102" s="27">
        <v>1</v>
      </c>
      <c r="Y102" s="27" t="str">
        <f t="shared" si="23"/>
        <v/>
      </c>
      <c r="Z102" s="259" t="str">
        <f t="shared" si="24"/>
        <v/>
      </c>
      <c r="AA102" s="1">
        <f t="shared" si="25"/>
        <v>1</v>
      </c>
      <c r="AB102" s="1" t="str">
        <f t="shared" si="18"/>
        <v/>
      </c>
      <c r="AC102" s="1" t="str">
        <f t="shared" si="18"/>
        <v/>
      </c>
      <c r="AD102" s="1">
        <f t="shared" si="26"/>
        <v>1</v>
      </c>
    </row>
    <row r="103" spans="2:30" x14ac:dyDescent="0.25">
      <c r="B103" s="23" t="str">
        <f t="shared" si="19"/>
        <v/>
      </c>
      <c r="C103" s="29" t="str">
        <f>IF('תנאי סף'!$AF103&lt;&gt;1,"",'תנאי סף'!C103)</f>
        <v/>
      </c>
      <c r="D103" s="29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46" t="str">
        <f>IF($F103="","",'תנאי סף'!V103-$G$6)</f>
        <v/>
      </c>
      <c r="H103" s="27"/>
      <c r="I103" s="26"/>
      <c r="J103" s="27"/>
      <c r="K103" s="26"/>
      <c r="L103" s="27"/>
      <c r="M103" s="26"/>
      <c r="N103" s="29"/>
      <c r="O103" s="29"/>
      <c r="P103" s="27"/>
      <c r="Q103" s="27"/>
      <c r="R103" s="27"/>
      <c r="S103" s="27"/>
      <c r="T103" s="27"/>
      <c r="U103" s="246" t="str">
        <f t="shared" si="20"/>
        <v/>
      </c>
      <c r="V103" s="27" t="str">
        <f t="shared" si="21"/>
        <v/>
      </c>
      <c r="W103" s="27" t="str">
        <f t="shared" si="22"/>
        <v/>
      </c>
      <c r="X103" s="27">
        <v>1</v>
      </c>
      <c r="Y103" s="27" t="str">
        <f t="shared" si="23"/>
        <v/>
      </c>
      <c r="Z103" s="259" t="str">
        <f t="shared" si="24"/>
        <v/>
      </c>
      <c r="AA103" s="1">
        <f t="shared" si="25"/>
        <v>1</v>
      </c>
      <c r="AB103" s="1" t="str">
        <f t="shared" si="18"/>
        <v/>
      </c>
      <c r="AC103" s="1" t="str">
        <f t="shared" si="18"/>
        <v/>
      </c>
      <c r="AD103" s="1">
        <f t="shared" si="26"/>
        <v>1</v>
      </c>
    </row>
    <row r="104" spans="2:30" x14ac:dyDescent="0.25">
      <c r="B104" s="23" t="str">
        <f t="shared" si="19"/>
        <v/>
      </c>
      <c r="C104" s="29" t="str">
        <f>IF('תנאי סף'!$AF104&lt;&gt;1,"",'תנאי סף'!C104)</f>
        <v/>
      </c>
      <c r="D104" s="29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46" t="str">
        <f>IF($F104="","",'תנאי סף'!V104-$G$6)</f>
        <v/>
      </c>
      <c r="H104" s="27"/>
      <c r="I104" s="26"/>
      <c r="J104" s="27"/>
      <c r="K104" s="26"/>
      <c r="L104" s="27"/>
      <c r="M104" s="26"/>
      <c r="N104" s="29"/>
      <c r="O104" s="29"/>
      <c r="P104" s="27"/>
      <c r="Q104" s="27"/>
      <c r="R104" s="27"/>
      <c r="S104" s="27"/>
      <c r="T104" s="27"/>
      <c r="U104" s="246" t="str">
        <f t="shared" si="20"/>
        <v/>
      </c>
      <c r="V104" s="27" t="str">
        <f t="shared" si="21"/>
        <v/>
      </c>
      <c r="W104" s="27" t="str">
        <f t="shared" si="22"/>
        <v/>
      </c>
      <c r="X104" s="27">
        <v>1</v>
      </c>
      <c r="Y104" s="27" t="str">
        <f t="shared" si="23"/>
        <v/>
      </c>
      <c r="Z104" s="259" t="str">
        <f t="shared" si="24"/>
        <v/>
      </c>
      <c r="AA104" s="1">
        <f t="shared" si="25"/>
        <v>1</v>
      </c>
      <c r="AB104" s="1" t="str">
        <f t="shared" si="18"/>
        <v/>
      </c>
      <c r="AC104" s="1" t="str">
        <f t="shared" si="18"/>
        <v/>
      </c>
      <c r="AD104" s="1">
        <f t="shared" si="26"/>
        <v>1</v>
      </c>
    </row>
    <row r="105" spans="2:30" x14ac:dyDescent="0.25">
      <c r="B105" s="23" t="str">
        <f t="shared" si="19"/>
        <v/>
      </c>
      <c r="C105" s="29" t="str">
        <f>IF('תנאי סף'!$AF105&lt;&gt;1,"",'תנאי סף'!C105)</f>
        <v/>
      </c>
      <c r="D105" s="29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46" t="str">
        <f>IF($F105="","",'תנאי סף'!V105-$G$6)</f>
        <v/>
      </c>
      <c r="H105" s="27"/>
      <c r="I105" s="26"/>
      <c r="J105" s="27"/>
      <c r="K105" s="26"/>
      <c r="L105" s="27"/>
      <c r="M105" s="26"/>
      <c r="N105" s="29"/>
      <c r="O105" s="29"/>
      <c r="P105" s="27"/>
      <c r="Q105" s="27"/>
      <c r="R105" s="27"/>
      <c r="S105" s="27"/>
      <c r="T105" s="27"/>
      <c r="U105" s="246" t="str">
        <f t="shared" si="20"/>
        <v/>
      </c>
      <c r="V105" s="27" t="str">
        <f t="shared" si="21"/>
        <v/>
      </c>
      <c r="W105" s="27" t="str">
        <f t="shared" si="22"/>
        <v/>
      </c>
      <c r="X105" s="27">
        <v>1</v>
      </c>
      <c r="Y105" s="27" t="str">
        <f t="shared" si="23"/>
        <v/>
      </c>
      <c r="Z105" s="259" t="str">
        <f t="shared" si="24"/>
        <v/>
      </c>
      <c r="AA105" s="1">
        <f t="shared" si="25"/>
        <v>1</v>
      </c>
      <c r="AB105" s="1" t="str">
        <f t="shared" si="18"/>
        <v/>
      </c>
      <c r="AC105" s="1" t="str">
        <f t="shared" si="18"/>
        <v/>
      </c>
      <c r="AD105" s="1">
        <f t="shared" si="26"/>
        <v>1</v>
      </c>
    </row>
    <row r="106" spans="2:30" x14ac:dyDescent="0.25">
      <c r="B106" s="23" t="str">
        <f t="shared" si="19"/>
        <v/>
      </c>
      <c r="C106" s="29" t="str">
        <f>IF('תנאי סף'!$AF106&lt;&gt;1,"",'תנאי סף'!C106)</f>
        <v/>
      </c>
      <c r="D106" s="29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46" t="str">
        <f>IF($F106="","",'תנאי סף'!V106-$G$6)</f>
        <v/>
      </c>
      <c r="H106" s="27"/>
      <c r="I106" s="26"/>
      <c r="J106" s="27"/>
      <c r="K106" s="26"/>
      <c r="L106" s="27"/>
      <c r="M106" s="26"/>
      <c r="N106" s="29"/>
      <c r="O106" s="29"/>
      <c r="P106" s="27"/>
      <c r="Q106" s="27"/>
      <c r="R106" s="27"/>
      <c r="S106" s="27"/>
      <c r="T106" s="27"/>
      <c r="U106" s="246" t="str">
        <f t="shared" si="20"/>
        <v/>
      </c>
      <c r="V106" s="27" t="str">
        <f t="shared" si="21"/>
        <v/>
      </c>
      <c r="W106" s="27" t="str">
        <f t="shared" si="22"/>
        <v/>
      </c>
      <c r="X106" s="27">
        <v>1</v>
      </c>
      <c r="Y106" s="27" t="str">
        <f t="shared" si="23"/>
        <v/>
      </c>
      <c r="Z106" s="259" t="str">
        <f t="shared" si="24"/>
        <v/>
      </c>
      <c r="AA106" s="1">
        <f t="shared" si="25"/>
        <v>1</v>
      </c>
      <c r="AB106" s="1" t="str">
        <f t="shared" si="18"/>
        <v/>
      </c>
      <c r="AC106" s="1" t="str">
        <f t="shared" si="18"/>
        <v/>
      </c>
      <c r="AD106" s="1">
        <f t="shared" si="26"/>
        <v>1</v>
      </c>
    </row>
    <row r="107" spans="2:30" x14ac:dyDescent="0.25">
      <c r="B107" s="23" t="str">
        <f t="shared" si="19"/>
        <v/>
      </c>
      <c r="C107" s="29" t="str">
        <f>IF('תנאי סף'!$AF107&lt;&gt;1,"",'תנאי סף'!C107)</f>
        <v/>
      </c>
      <c r="D107" s="29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46" t="str">
        <f>IF($F107="","",'תנאי סף'!V107-$G$6)</f>
        <v/>
      </c>
      <c r="H107" s="27"/>
      <c r="I107" s="26"/>
      <c r="J107" s="27"/>
      <c r="K107" s="26"/>
      <c r="L107" s="27"/>
      <c r="M107" s="26"/>
      <c r="N107" s="29"/>
      <c r="O107" s="29"/>
      <c r="P107" s="27"/>
      <c r="Q107" s="27"/>
      <c r="R107" s="27"/>
      <c r="S107" s="27"/>
      <c r="T107" s="27"/>
      <c r="U107" s="246" t="str">
        <f t="shared" si="20"/>
        <v/>
      </c>
      <c r="V107" s="27" t="str">
        <f t="shared" si="21"/>
        <v/>
      </c>
      <c r="W107" s="27" t="str">
        <f t="shared" si="22"/>
        <v/>
      </c>
      <c r="X107" s="27">
        <v>1</v>
      </c>
      <c r="Y107" s="27" t="str">
        <f t="shared" si="23"/>
        <v/>
      </c>
      <c r="Z107" s="259" t="str">
        <f t="shared" si="24"/>
        <v/>
      </c>
      <c r="AA107" s="1">
        <f t="shared" si="25"/>
        <v>1</v>
      </c>
      <c r="AB107" s="1" t="str">
        <f t="shared" si="18"/>
        <v/>
      </c>
      <c r="AC107" s="1" t="str">
        <f t="shared" si="18"/>
        <v/>
      </c>
      <c r="AD107" s="1">
        <f t="shared" si="26"/>
        <v>1</v>
      </c>
    </row>
    <row r="108" spans="2:30" x14ac:dyDescent="0.25">
      <c r="B108" s="23" t="str">
        <f t="shared" si="19"/>
        <v/>
      </c>
      <c r="C108" s="29" t="str">
        <f>IF('תנאי סף'!$AF108&lt;&gt;1,"",'תנאי סף'!C108)</f>
        <v/>
      </c>
      <c r="D108" s="29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46" t="str">
        <f>IF($F108="","",'תנאי סף'!V108-$G$6)</f>
        <v/>
      </c>
      <c r="H108" s="27"/>
      <c r="I108" s="26"/>
      <c r="J108" s="27"/>
      <c r="K108" s="26"/>
      <c r="L108" s="27"/>
      <c r="M108" s="26"/>
      <c r="N108" s="29"/>
      <c r="O108" s="29"/>
      <c r="P108" s="27"/>
      <c r="Q108" s="27"/>
      <c r="R108" s="27"/>
      <c r="S108" s="27"/>
      <c r="T108" s="27"/>
      <c r="U108" s="246" t="str">
        <f t="shared" si="20"/>
        <v/>
      </c>
      <c r="V108" s="27" t="str">
        <f t="shared" si="21"/>
        <v/>
      </c>
      <c r="W108" s="27" t="str">
        <f t="shared" si="22"/>
        <v/>
      </c>
      <c r="X108" s="27">
        <v>1</v>
      </c>
      <c r="Y108" s="27" t="str">
        <f t="shared" si="23"/>
        <v/>
      </c>
      <c r="Z108" s="259" t="str">
        <f t="shared" si="24"/>
        <v/>
      </c>
      <c r="AA108" s="1">
        <f t="shared" si="25"/>
        <v>1</v>
      </c>
      <c r="AB108" s="1" t="str">
        <f t="shared" si="18"/>
        <v/>
      </c>
      <c r="AC108" s="1" t="str">
        <f t="shared" si="18"/>
        <v/>
      </c>
      <c r="AD108" s="1">
        <f t="shared" si="26"/>
        <v>1</v>
      </c>
    </row>
    <row r="109" spans="2:30" x14ac:dyDescent="0.25">
      <c r="B109" s="23" t="str">
        <f t="shared" si="19"/>
        <v/>
      </c>
      <c r="C109" s="29" t="str">
        <f>IF('תנאי סף'!$AF109&lt;&gt;1,"",'תנאי סף'!C109)</f>
        <v/>
      </c>
      <c r="D109" s="29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46" t="str">
        <f>IF($F109="","",'תנאי סף'!V109-$G$6)</f>
        <v/>
      </c>
      <c r="H109" s="27"/>
      <c r="I109" s="26"/>
      <c r="J109" s="27"/>
      <c r="K109" s="26"/>
      <c r="L109" s="27"/>
      <c r="M109" s="26"/>
      <c r="N109" s="29"/>
      <c r="O109" s="29"/>
      <c r="P109" s="27"/>
      <c r="Q109" s="27"/>
      <c r="R109" s="27"/>
      <c r="S109" s="27"/>
      <c r="T109" s="27"/>
      <c r="U109" s="246" t="str">
        <f t="shared" si="20"/>
        <v/>
      </c>
      <c r="V109" s="27" t="str">
        <f t="shared" si="21"/>
        <v/>
      </c>
      <c r="W109" s="27" t="str">
        <f t="shared" si="22"/>
        <v/>
      </c>
      <c r="X109" s="27">
        <v>1</v>
      </c>
      <c r="Y109" s="27" t="str">
        <f t="shared" si="23"/>
        <v/>
      </c>
      <c r="Z109" s="259" t="str">
        <f t="shared" si="24"/>
        <v/>
      </c>
      <c r="AA109" s="1">
        <f t="shared" si="25"/>
        <v>1</v>
      </c>
      <c r="AB109" s="1" t="str">
        <f t="shared" si="18"/>
        <v/>
      </c>
      <c r="AC109" s="1" t="str">
        <f t="shared" si="18"/>
        <v/>
      </c>
      <c r="AD109" s="1">
        <f t="shared" si="26"/>
        <v>1</v>
      </c>
    </row>
    <row r="110" spans="2:30" x14ac:dyDescent="0.25">
      <c r="B110" s="23" t="str">
        <f t="shared" si="19"/>
        <v/>
      </c>
      <c r="C110" s="29" t="str">
        <f>IF('תנאי סף'!$AF110&lt;&gt;1,"",'תנאי סף'!C110)</f>
        <v/>
      </c>
      <c r="D110" s="29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46" t="str">
        <f>IF($F110="","",'תנאי סף'!V110-$G$6)</f>
        <v/>
      </c>
      <c r="H110" s="27"/>
      <c r="I110" s="26"/>
      <c r="J110" s="27"/>
      <c r="K110" s="26"/>
      <c r="L110" s="27"/>
      <c r="M110" s="26"/>
      <c r="N110" s="29"/>
      <c r="O110" s="29"/>
      <c r="P110" s="27"/>
      <c r="Q110" s="27"/>
      <c r="R110" s="27"/>
      <c r="S110" s="27"/>
      <c r="T110" s="27"/>
      <c r="U110" s="246" t="str">
        <f t="shared" si="20"/>
        <v/>
      </c>
      <c r="V110" s="27" t="str">
        <f t="shared" si="21"/>
        <v/>
      </c>
      <c r="W110" s="27" t="str">
        <f t="shared" si="22"/>
        <v/>
      </c>
      <c r="X110" s="27">
        <v>1</v>
      </c>
      <c r="Y110" s="27" t="str">
        <f t="shared" si="23"/>
        <v/>
      </c>
      <c r="Z110" s="259" t="str">
        <f t="shared" si="24"/>
        <v/>
      </c>
      <c r="AA110" s="1">
        <f t="shared" si="25"/>
        <v>1</v>
      </c>
      <c r="AB110" s="1" t="str">
        <f t="shared" si="18"/>
        <v/>
      </c>
      <c r="AC110" s="1" t="str">
        <f t="shared" si="18"/>
        <v/>
      </c>
      <c r="AD110" s="1">
        <f t="shared" si="26"/>
        <v>1</v>
      </c>
    </row>
    <row r="111" spans="2:30" x14ac:dyDescent="0.25">
      <c r="B111" s="23" t="str">
        <f t="shared" si="19"/>
        <v/>
      </c>
      <c r="C111" s="29" t="str">
        <f>IF('תנאי סף'!$AF111&lt;&gt;1,"",'תנאי סף'!C111)</f>
        <v/>
      </c>
      <c r="D111" s="29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46" t="str">
        <f>IF($F111="","",'תנאי סף'!V111-$G$6)</f>
        <v/>
      </c>
      <c r="H111" s="27"/>
      <c r="I111" s="26"/>
      <c r="J111" s="27"/>
      <c r="K111" s="26"/>
      <c r="L111" s="27"/>
      <c r="M111" s="26"/>
      <c r="N111" s="29"/>
      <c r="O111" s="29"/>
      <c r="P111" s="27"/>
      <c r="Q111" s="27"/>
      <c r="R111" s="27"/>
      <c r="S111" s="27"/>
      <c r="T111" s="27"/>
      <c r="U111" s="246" t="str">
        <f t="shared" si="20"/>
        <v/>
      </c>
      <c r="V111" s="27" t="str">
        <f t="shared" si="21"/>
        <v/>
      </c>
      <c r="W111" s="27" t="str">
        <f t="shared" si="22"/>
        <v/>
      </c>
      <c r="X111" s="27">
        <v>1</v>
      </c>
      <c r="Y111" s="27" t="str">
        <f t="shared" si="23"/>
        <v/>
      </c>
      <c r="Z111" s="259" t="str">
        <f t="shared" si="24"/>
        <v/>
      </c>
      <c r="AA111" s="1">
        <f t="shared" si="25"/>
        <v>1</v>
      </c>
      <c r="AB111" s="1" t="str">
        <f t="shared" si="18"/>
        <v/>
      </c>
      <c r="AC111" s="1" t="str">
        <f t="shared" si="18"/>
        <v/>
      </c>
      <c r="AD111" s="1">
        <f t="shared" si="26"/>
        <v>1</v>
      </c>
    </row>
    <row r="112" spans="2:30" x14ac:dyDescent="0.25">
      <c r="B112" s="23" t="str">
        <f t="shared" si="19"/>
        <v/>
      </c>
      <c r="C112" s="29" t="str">
        <f>IF('תנאי סף'!$AF112&lt;&gt;1,"",'תנאי סף'!C112)</f>
        <v/>
      </c>
      <c r="D112" s="29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46" t="str">
        <f>IF($F112="","",'תנאי סף'!V112-$G$6)</f>
        <v/>
      </c>
      <c r="H112" s="27"/>
      <c r="I112" s="26"/>
      <c r="J112" s="27"/>
      <c r="K112" s="26"/>
      <c r="L112" s="27"/>
      <c r="M112" s="26"/>
      <c r="N112" s="29"/>
      <c r="O112" s="29"/>
      <c r="P112" s="27"/>
      <c r="Q112" s="27"/>
      <c r="R112" s="27"/>
      <c r="S112" s="27"/>
      <c r="T112" s="27"/>
      <c r="U112" s="246" t="str">
        <f t="shared" si="20"/>
        <v/>
      </c>
      <c r="V112" s="27" t="str">
        <f t="shared" si="21"/>
        <v/>
      </c>
      <c r="W112" s="27" t="str">
        <f t="shared" si="22"/>
        <v/>
      </c>
      <c r="X112" s="27">
        <v>1</v>
      </c>
      <c r="Y112" s="27" t="str">
        <f t="shared" si="23"/>
        <v/>
      </c>
      <c r="Z112" s="259" t="str">
        <f t="shared" si="24"/>
        <v/>
      </c>
      <c r="AA112" s="1">
        <f t="shared" si="25"/>
        <v>1</v>
      </c>
      <c r="AB112" s="1" t="str">
        <f t="shared" si="18"/>
        <v/>
      </c>
      <c r="AC112" s="1" t="str">
        <f t="shared" si="18"/>
        <v/>
      </c>
      <c r="AD112" s="1">
        <f t="shared" si="26"/>
        <v>1</v>
      </c>
    </row>
    <row r="113" spans="2:30" x14ac:dyDescent="0.25">
      <c r="B113" s="23" t="str">
        <f t="shared" si="19"/>
        <v/>
      </c>
      <c r="C113" s="29" t="str">
        <f>IF('תנאי סף'!$AF113&lt;&gt;1,"",'תנאי סף'!C113)</f>
        <v/>
      </c>
      <c r="D113" s="29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46" t="str">
        <f>IF($F113="","",'תנאי סף'!V113-$G$6)</f>
        <v/>
      </c>
      <c r="H113" s="27"/>
      <c r="I113" s="26"/>
      <c r="J113" s="27"/>
      <c r="K113" s="26"/>
      <c r="L113" s="27"/>
      <c r="M113" s="26"/>
      <c r="N113" s="29"/>
      <c r="O113" s="29"/>
      <c r="P113" s="27"/>
      <c r="Q113" s="27"/>
      <c r="R113" s="27"/>
      <c r="S113" s="27"/>
      <c r="T113" s="27"/>
      <c r="U113" s="246" t="str">
        <f t="shared" si="20"/>
        <v/>
      </c>
      <c r="V113" s="27" t="str">
        <f t="shared" si="21"/>
        <v/>
      </c>
      <c r="W113" s="27" t="str">
        <f t="shared" si="22"/>
        <v/>
      </c>
      <c r="X113" s="27">
        <v>1</v>
      </c>
      <c r="Y113" s="27" t="str">
        <f t="shared" si="23"/>
        <v/>
      </c>
      <c r="Z113" s="259" t="str">
        <f t="shared" si="24"/>
        <v/>
      </c>
      <c r="AA113" s="1">
        <f t="shared" si="25"/>
        <v>1</v>
      </c>
      <c r="AB113" s="1" t="str">
        <f t="shared" si="18"/>
        <v/>
      </c>
      <c r="AC113" s="1" t="str">
        <f t="shared" si="18"/>
        <v/>
      </c>
      <c r="AD113" s="1">
        <f t="shared" si="26"/>
        <v>1</v>
      </c>
    </row>
    <row r="114" spans="2:30" x14ac:dyDescent="0.25">
      <c r="B114" s="23" t="str">
        <f t="shared" si="19"/>
        <v/>
      </c>
      <c r="C114" s="29" t="str">
        <f>IF('תנאי סף'!$AF114&lt;&gt;1,"",'תנאי סף'!C114)</f>
        <v/>
      </c>
      <c r="D114" s="29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46" t="str">
        <f>IF($F114="","",'תנאי סף'!V114-$G$6)</f>
        <v/>
      </c>
      <c r="H114" s="27"/>
      <c r="I114" s="26"/>
      <c r="J114" s="27"/>
      <c r="K114" s="26"/>
      <c r="L114" s="27"/>
      <c r="M114" s="26"/>
      <c r="N114" s="29"/>
      <c r="O114" s="29"/>
      <c r="P114" s="27"/>
      <c r="Q114" s="27"/>
      <c r="R114" s="27"/>
      <c r="S114" s="27"/>
      <c r="T114" s="27"/>
      <c r="U114" s="246" t="str">
        <f t="shared" si="20"/>
        <v/>
      </c>
      <c r="V114" s="27" t="str">
        <f t="shared" si="21"/>
        <v/>
      </c>
      <c r="W114" s="27" t="str">
        <f t="shared" si="22"/>
        <v/>
      </c>
      <c r="X114" s="27">
        <v>1</v>
      </c>
      <c r="Y114" s="27" t="str">
        <f t="shared" si="23"/>
        <v/>
      </c>
      <c r="Z114" s="259" t="str">
        <f t="shared" si="24"/>
        <v/>
      </c>
      <c r="AA114" s="1">
        <f t="shared" si="25"/>
        <v>1</v>
      </c>
      <c r="AB114" s="1" t="str">
        <f t="shared" si="18"/>
        <v/>
      </c>
      <c r="AC114" s="1" t="str">
        <f t="shared" si="18"/>
        <v/>
      </c>
      <c r="AD114" s="1">
        <f t="shared" si="26"/>
        <v>1</v>
      </c>
    </row>
    <row r="115" spans="2:30" x14ac:dyDescent="0.25">
      <c r="B115" s="23" t="str">
        <f t="shared" si="19"/>
        <v/>
      </c>
      <c r="C115" s="29" t="str">
        <f>IF('תנאי סף'!$AF115&lt;&gt;1,"",'תנאי סף'!C115)</f>
        <v/>
      </c>
      <c r="D115" s="29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46" t="str">
        <f>IF($F115="","",'תנאי סף'!V115-$G$6)</f>
        <v/>
      </c>
      <c r="H115" s="27"/>
      <c r="I115" s="26"/>
      <c r="J115" s="27"/>
      <c r="K115" s="26"/>
      <c r="L115" s="27"/>
      <c r="M115" s="26"/>
      <c r="N115" s="29"/>
      <c r="O115" s="29"/>
      <c r="P115" s="27"/>
      <c r="Q115" s="27"/>
      <c r="R115" s="27"/>
      <c r="S115" s="27"/>
      <c r="T115" s="27"/>
      <c r="U115" s="246" t="str">
        <f t="shared" si="20"/>
        <v/>
      </c>
      <c r="V115" s="27" t="str">
        <f t="shared" si="21"/>
        <v/>
      </c>
      <c r="W115" s="27" t="str">
        <f t="shared" si="22"/>
        <v/>
      </c>
      <c r="X115" s="27">
        <v>1</v>
      </c>
      <c r="Y115" s="27" t="str">
        <f t="shared" si="23"/>
        <v/>
      </c>
      <c r="Z115" s="259" t="str">
        <f t="shared" si="24"/>
        <v/>
      </c>
      <c r="AA115" s="1">
        <f t="shared" si="25"/>
        <v>1</v>
      </c>
      <c r="AB115" s="1" t="str">
        <f t="shared" si="18"/>
        <v/>
      </c>
      <c r="AC115" s="1" t="str">
        <f t="shared" si="18"/>
        <v/>
      </c>
      <c r="AD115" s="1">
        <f t="shared" si="26"/>
        <v>1</v>
      </c>
    </row>
    <row r="116" spans="2:30" x14ac:dyDescent="0.25">
      <c r="B116" s="23" t="str">
        <f t="shared" si="19"/>
        <v/>
      </c>
      <c r="C116" s="29" t="str">
        <f>IF('תנאי סף'!$AF116&lt;&gt;1,"",'תנאי סף'!C116)</f>
        <v/>
      </c>
      <c r="D116" s="29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46" t="str">
        <f>IF($F116="","",'תנאי סף'!V116-$G$6)</f>
        <v/>
      </c>
      <c r="H116" s="27"/>
      <c r="I116" s="26"/>
      <c r="J116" s="27"/>
      <c r="K116" s="26"/>
      <c r="L116" s="27"/>
      <c r="M116" s="26"/>
      <c r="N116" s="29"/>
      <c r="O116" s="29"/>
      <c r="P116" s="27"/>
      <c r="Q116" s="27"/>
      <c r="R116" s="27"/>
      <c r="S116" s="27"/>
      <c r="T116" s="27"/>
      <c r="U116" s="246" t="str">
        <f t="shared" si="20"/>
        <v/>
      </c>
      <c r="V116" s="27" t="str">
        <f t="shared" si="21"/>
        <v/>
      </c>
      <c r="W116" s="27" t="str">
        <f t="shared" si="22"/>
        <v/>
      </c>
      <c r="X116" s="27">
        <v>1</v>
      </c>
      <c r="Y116" s="27" t="str">
        <f t="shared" si="23"/>
        <v/>
      </c>
      <c r="Z116" s="259" t="str">
        <f t="shared" si="24"/>
        <v/>
      </c>
      <c r="AA116" s="1">
        <f t="shared" si="25"/>
        <v>1</v>
      </c>
      <c r="AB116" s="1" t="str">
        <f t="shared" si="18"/>
        <v/>
      </c>
      <c r="AC116" s="1" t="str">
        <f t="shared" si="18"/>
        <v/>
      </c>
      <c r="AD116" s="1">
        <f t="shared" si="26"/>
        <v>1</v>
      </c>
    </row>
    <row r="117" spans="2:30" x14ac:dyDescent="0.25">
      <c r="B117" s="23" t="str">
        <f t="shared" si="19"/>
        <v/>
      </c>
      <c r="C117" s="29" t="str">
        <f>IF('תנאי סף'!$AF117&lt;&gt;1,"",'תנאי סף'!C117)</f>
        <v/>
      </c>
      <c r="D117" s="29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46" t="str">
        <f>IF($F117="","",'תנאי סף'!V117-$G$6)</f>
        <v/>
      </c>
      <c r="H117" s="27"/>
      <c r="I117" s="26"/>
      <c r="J117" s="27"/>
      <c r="K117" s="26"/>
      <c r="L117" s="27"/>
      <c r="M117" s="26"/>
      <c r="N117" s="29"/>
      <c r="O117" s="29"/>
      <c r="P117" s="27"/>
      <c r="Q117" s="27"/>
      <c r="R117" s="27"/>
      <c r="S117" s="27"/>
      <c r="T117" s="27"/>
      <c r="U117" s="246" t="str">
        <f t="shared" si="20"/>
        <v/>
      </c>
      <c r="V117" s="27" t="str">
        <f t="shared" si="21"/>
        <v/>
      </c>
      <c r="W117" s="27" t="str">
        <f t="shared" si="22"/>
        <v/>
      </c>
      <c r="X117" s="27">
        <v>1</v>
      </c>
      <c r="Y117" s="27" t="str">
        <f t="shared" si="23"/>
        <v/>
      </c>
      <c r="Z117" s="259" t="str">
        <f t="shared" si="24"/>
        <v/>
      </c>
      <c r="AA117" s="1">
        <f t="shared" si="25"/>
        <v>1</v>
      </c>
      <c r="AB117" s="1" t="str">
        <f t="shared" si="18"/>
        <v/>
      </c>
      <c r="AC117" s="1" t="str">
        <f t="shared" si="18"/>
        <v/>
      </c>
      <c r="AD117" s="1">
        <f t="shared" si="26"/>
        <v>1</v>
      </c>
    </row>
    <row r="118" spans="2:30" x14ac:dyDescent="0.25">
      <c r="B118" s="23" t="str">
        <f t="shared" si="19"/>
        <v/>
      </c>
      <c r="C118" s="29" t="str">
        <f>IF('תנאי סף'!$AF118&lt;&gt;1,"",'תנאי סף'!C118)</f>
        <v/>
      </c>
      <c r="D118" s="29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46" t="str">
        <f>IF($F118="","",'תנאי סף'!V118-$G$6)</f>
        <v/>
      </c>
      <c r="H118" s="27"/>
      <c r="I118" s="26"/>
      <c r="J118" s="27"/>
      <c r="K118" s="26"/>
      <c r="L118" s="27"/>
      <c r="M118" s="26"/>
      <c r="N118" s="29"/>
      <c r="O118" s="29"/>
      <c r="P118" s="27"/>
      <c r="Q118" s="27"/>
      <c r="R118" s="27"/>
      <c r="S118" s="27"/>
      <c r="T118" s="27"/>
      <c r="U118" s="246" t="str">
        <f t="shared" si="20"/>
        <v/>
      </c>
      <c r="V118" s="27" t="str">
        <f t="shared" si="21"/>
        <v/>
      </c>
      <c r="W118" s="27" t="str">
        <f t="shared" si="22"/>
        <v/>
      </c>
      <c r="X118" s="27">
        <v>1</v>
      </c>
      <c r="Y118" s="27" t="str">
        <f t="shared" si="23"/>
        <v/>
      </c>
      <c r="Z118" s="259" t="str">
        <f t="shared" si="24"/>
        <v/>
      </c>
      <c r="AA118" s="1">
        <f t="shared" si="25"/>
        <v>1</v>
      </c>
      <c r="AB118" s="1" t="str">
        <f t="shared" si="18"/>
        <v/>
      </c>
      <c r="AC118" s="1" t="str">
        <f t="shared" si="18"/>
        <v/>
      </c>
      <c r="AD118" s="1">
        <f t="shared" si="26"/>
        <v>1</v>
      </c>
    </row>
    <row r="119" spans="2:30" x14ac:dyDescent="0.25">
      <c r="B119" s="23" t="str">
        <f t="shared" si="19"/>
        <v/>
      </c>
      <c r="C119" s="29" t="str">
        <f>IF('תנאי סף'!$AF119&lt;&gt;1,"",'תנאי סף'!C119)</f>
        <v/>
      </c>
      <c r="D119" s="29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46" t="str">
        <f>IF($F119="","",'תנאי סף'!V119-$G$6)</f>
        <v/>
      </c>
      <c r="H119" s="27"/>
      <c r="I119" s="26"/>
      <c r="J119" s="27"/>
      <c r="K119" s="26"/>
      <c r="L119" s="27"/>
      <c r="M119" s="26"/>
      <c r="N119" s="29"/>
      <c r="O119" s="29"/>
      <c r="P119" s="27"/>
      <c r="Q119" s="27"/>
      <c r="R119" s="27"/>
      <c r="S119" s="27"/>
      <c r="T119" s="27"/>
      <c r="U119" s="246" t="str">
        <f t="shared" si="20"/>
        <v/>
      </c>
      <c r="V119" s="27" t="str">
        <f t="shared" si="21"/>
        <v/>
      </c>
      <c r="W119" s="27" t="str">
        <f t="shared" si="22"/>
        <v/>
      </c>
      <c r="X119" s="27">
        <v>1</v>
      </c>
      <c r="Y119" s="27" t="str">
        <f t="shared" si="23"/>
        <v/>
      </c>
      <c r="Z119" s="259" t="str">
        <f t="shared" si="24"/>
        <v/>
      </c>
      <c r="AA119" s="1">
        <f t="shared" si="25"/>
        <v>1</v>
      </c>
      <c r="AB119" s="1" t="str">
        <f t="shared" si="18"/>
        <v/>
      </c>
      <c r="AC119" s="1" t="str">
        <f t="shared" si="18"/>
        <v/>
      </c>
      <c r="AD119" s="1">
        <f t="shared" si="26"/>
        <v>1</v>
      </c>
    </row>
    <row r="120" spans="2:30" x14ac:dyDescent="0.25">
      <c r="B120" s="23" t="str">
        <f t="shared" si="19"/>
        <v/>
      </c>
      <c r="C120" s="29" t="str">
        <f>IF('תנאי סף'!$AF120&lt;&gt;1,"",'תנאי סף'!C120)</f>
        <v/>
      </c>
      <c r="D120" s="29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46" t="str">
        <f>IF($F120="","",'תנאי סף'!V120-$G$6)</f>
        <v/>
      </c>
      <c r="H120" s="27"/>
      <c r="I120" s="26"/>
      <c r="J120" s="27"/>
      <c r="K120" s="26"/>
      <c r="L120" s="27"/>
      <c r="M120" s="26"/>
      <c r="N120" s="29"/>
      <c r="O120" s="29"/>
      <c r="P120" s="27"/>
      <c r="Q120" s="27"/>
      <c r="R120" s="27"/>
      <c r="S120" s="27"/>
      <c r="T120" s="27"/>
      <c r="U120" s="246" t="str">
        <f t="shared" si="20"/>
        <v/>
      </c>
      <c r="V120" s="27" t="str">
        <f t="shared" si="21"/>
        <v/>
      </c>
      <c r="W120" s="27" t="str">
        <f t="shared" si="22"/>
        <v/>
      </c>
      <c r="X120" s="27">
        <v>1</v>
      </c>
      <c r="Y120" s="27" t="str">
        <f t="shared" si="23"/>
        <v/>
      </c>
      <c r="Z120" s="259" t="str">
        <f t="shared" si="24"/>
        <v/>
      </c>
      <c r="AA120" s="1">
        <f t="shared" si="25"/>
        <v>1</v>
      </c>
      <c r="AB120" s="1" t="str">
        <f t="shared" si="18"/>
        <v/>
      </c>
      <c r="AC120" s="1" t="str">
        <f t="shared" si="18"/>
        <v/>
      </c>
      <c r="AD120" s="1">
        <f t="shared" si="26"/>
        <v>1</v>
      </c>
    </row>
    <row r="121" spans="2:30" x14ac:dyDescent="0.25">
      <c r="B121" s="23" t="str">
        <f t="shared" si="19"/>
        <v/>
      </c>
      <c r="C121" s="29" t="str">
        <f>IF('תנאי סף'!$AF121&lt;&gt;1,"",'תנאי סף'!C121)</f>
        <v/>
      </c>
      <c r="D121" s="29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46" t="str">
        <f>IF($F121="","",'תנאי סף'!V121-$G$6)</f>
        <v/>
      </c>
      <c r="H121" s="27"/>
      <c r="I121" s="26"/>
      <c r="J121" s="27"/>
      <c r="K121" s="26"/>
      <c r="L121" s="27"/>
      <c r="M121" s="26"/>
      <c r="N121" s="29"/>
      <c r="O121" s="29"/>
      <c r="P121" s="27"/>
      <c r="Q121" s="27"/>
      <c r="R121" s="27"/>
      <c r="S121" s="27"/>
      <c r="T121" s="27"/>
      <c r="U121" s="246" t="str">
        <f t="shared" si="20"/>
        <v/>
      </c>
      <c r="V121" s="27" t="str">
        <f t="shared" si="21"/>
        <v/>
      </c>
      <c r="W121" s="27" t="str">
        <f t="shared" si="22"/>
        <v/>
      </c>
      <c r="X121" s="27">
        <v>1</v>
      </c>
      <c r="Y121" s="27" t="str">
        <f t="shared" si="23"/>
        <v/>
      </c>
      <c r="Z121" s="259" t="str">
        <f t="shared" si="24"/>
        <v/>
      </c>
      <c r="AA121" s="1">
        <f t="shared" si="25"/>
        <v>1</v>
      </c>
      <c r="AB121" s="1" t="str">
        <f t="shared" si="18"/>
        <v/>
      </c>
      <c r="AC121" s="1" t="str">
        <f t="shared" si="18"/>
        <v/>
      </c>
      <c r="AD121" s="1">
        <f t="shared" si="26"/>
        <v>1</v>
      </c>
    </row>
    <row r="122" spans="2:30" x14ac:dyDescent="0.25">
      <c r="B122" s="23" t="str">
        <f t="shared" si="19"/>
        <v/>
      </c>
      <c r="C122" s="29" t="str">
        <f>IF('תנאי סף'!$AF122&lt;&gt;1,"",'תנאי סף'!C122)</f>
        <v/>
      </c>
      <c r="D122" s="29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46" t="str">
        <f>IF($F122="","",'תנאי סף'!V122-$G$6)</f>
        <v/>
      </c>
      <c r="H122" s="27"/>
      <c r="I122" s="26"/>
      <c r="J122" s="27"/>
      <c r="K122" s="26"/>
      <c r="L122" s="27"/>
      <c r="M122" s="26"/>
      <c r="N122" s="29"/>
      <c r="O122" s="29"/>
      <c r="P122" s="27"/>
      <c r="Q122" s="27"/>
      <c r="R122" s="27"/>
      <c r="S122" s="27"/>
      <c r="T122" s="27"/>
      <c r="U122" s="246" t="str">
        <f t="shared" si="20"/>
        <v/>
      </c>
      <c r="V122" s="27" t="str">
        <f t="shared" si="21"/>
        <v/>
      </c>
      <c r="W122" s="27" t="str">
        <f t="shared" si="22"/>
        <v/>
      </c>
      <c r="X122" s="27">
        <v>1</v>
      </c>
      <c r="Y122" s="27" t="str">
        <f t="shared" si="23"/>
        <v/>
      </c>
      <c r="Z122" s="259" t="str">
        <f t="shared" si="24"/>
        <v/>
      </c>
      <c r="AA122" s="1">
        <f t="shared" si="25"/>
        <v>1</v>
      </c>
      <c r="AB122" s="1" t="str">
        <f t="shared" si="18"/>
        <v/>
      </c>
      <c r="AC122" s="1" t="str">
        <f t="shared" si="18"/>
        <v/>
      </c>
      <c r="AD122" s="1">
        <f t="shared" si="26"/>
        <v>1</v>
      </c>
    </row>
    <row r="123" spans="2:30" x14ac:dyDescent="0.25">
      <c r="B123" s="23" t="str">
        <f t="shared" si="19"/>
        <v/>
      </c>
      <c r="C123" s="29" t="str">
        <f>IF('תנאי סף'!$AF123&lt;&gt;1,"",'תנאי סף'!C123)</f>
        <v/>
      </c>
      <c r="D123" s="29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46" t="str">
        <f>IF($F123="","",'תנאי סף'!V123-$G$6)</f>
        <v/>
      </c>
      <c r="H123" s="27"/>
      <c r="I123" s="26"/>
      <c r="J123" s="27"/>
      <c r="K123" s="26"/>
      <c r="L123" s="27"/>
      <c r="M123" s="26"/>
      <c r="N123" s="29"/>
      <c r="O123" s="29"/>
      <c r="P123" s="27"/>
      <c r="Q123" s="27"/>
      <c r="R123" s="27"/>
      <c r="S123" s="27"/>
      <c r="T123" s="27"/>
      <c r="U123" s="246" t="str">
        <f t="shared" si="20"/>
        <v/>
      </c>
      <c r="V123" s="27" t="str">
        <f t="shared" si="21"/>
        <v/>
      </c>
      <c r="W123" s="27" t="str">
        <f t="shared" si="22"/>
        <v/>
      </c>
      <c r="X123" s="27">
        <v>1</v>
      </c>
      <c r="Y123" s="27" t="str">
        <f t="shared" si="23"/>
        <v/>
      </c>
      <c r="Z123" s="259" t="str">
        <f t="shared" si="24"/>
        <v/>
      </c>
      <c r="AA123" s="1">
        <f t="shared" si="25"/>
        <v>1</v>
      </c>
      <c r="AB123" s="1" t="str">
        <f t="shared" si="18"/>
        <v/>
      </c>
      <c r="AC123" s="1" t="str">
        <f t="shared" si="18"/>
        <v/>
      </c>
      <c r="AD123" s="1">
        <f t="shared" si="26"/>
        <v>1</v>
      </c>
    </row>
    <row r="124" spans="2:30" x14ac:dyDescent="0.25">
      <c r="B124" s="23" t="str">
        <f t="shared" si="19"/>
        <v/>
      </c>
      <c r="C124" s="29" t="str">
        <f>IF('תנאי סף'!$AF124&lt;&gt;1,"",'תנאי סף'!C124)</f>
        <v/>
      </c>
      <c r="D124" s="29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46" t="str">
        <f>IF($F124="","",'תנאי סף'!V124-$G$6)</f>
        <v/>
      </c>
      <c r="H124" s="27"/>
      <c r="I124" s="26"/>
      <c r="J124" s="27"/>
      <c r="K124" s="26"/>
      <c r="L124" s="27"/>
      <c r="M124" s="26"/>
      <c r="N124" s="29"/>
      <c r="O124" s="29"/>
      <c r="P124" s="27"/>
      <c r="Q124" s="27"/>
      <c r="R124" s="27"/>
      <c r="S124" s="27"/>
      <c r="T124" s="27"/>
      <c r="U124" s="246" t="str">
        <f t="shared" si="20"/>
        <v/>
      </c>
      <c r="V124" s="27" t="str">
        <f t="shared" si="21"/>
        <v/>
      </c>
      <c r="W124" s="27" t="str">
        <f t="shared" si="22"/>
        <v/>
      </c>
      <c r="X124" s="27">
        <v>1</v>
      </c>
      <c r="Y124" s="27" t="str">
        <f t="shared" si="23"/>
        <v/>
      </c>
      <c r="Z124" s="259" t="str">
        <f t="shared" si="24"/>
        <v/>
      </c>
      <c r="AA124" s="1">
        <f t="shared" si="25"/>
        <v>1</v>
      </c>
      <c r="AB124" s="1" t="str">
        <f t="shared" si="18"/>
        <v/>
      </c>
      <c r="AC124" s="1" t="str">
        <f t="shared" si="18"/>
        <v/>
      </c>
      <c r="AD124" s="1">
        <f t="shared" si="26"/>
        <v>1</v>
      </c>
    </row>
    <row r="125" spans="2:30" x14ac:dyDescent="0.25">
      <c r="B125" s="23" t="str">
        <f t="shared" si="19"/>
        <v/>
      </c>
      <c r="C125" s="29" t="str">
        <f>IF('תנאי סף'!$AF125&lt;&gt;1,"",'תנאי סף'!C125)</f>
        <v/>
      </c>
      <c r="D125" s="29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46" t="str">
        <f>IF($F125="","",'תנאי סף'!V125-$G$6)</f>
        <v/>
      </c>
      <c r="H125" s="27"/>
      <c r="I125" s="26"/>
      <c r="J125" s="27"/>
      <c r="K125" s="26"/>
      <c r="L125" s="27"/>
      <c r="M125" s="26"/>
      <c r="N125" s="29"/>
      <c r="O125" s="29"/>
      <c r="P125" s="27"/>
      <c r="Q125" s="27"/>
      <c r="R125" s="27"/>
      <c r="S125" s="27"/>
      <c r="T125" s="27"/>
      <c r="U125" s="246" t="str">
        <f t="shared" si="20"/>
        <v/>
      </c>
      <c r="V125" s="27" t="str">
        <f t="shared" si="21"/>
        <v/>
      </c>
      <c r="W125" s="27" t="str">
        <f t="shared" si="22"/>
        <v/>
      </c>
      <c r="X125" s="27">
        <v>1</v>
      </c>
      <c r="Y125" s="27" t="str">
        <f t="shared" si="23"/>
        <v/>
      </c>
      <c r="Z125" s="259" t="str">
        <f t="shared" si="24"/>
        <v/>
      </c>
      <c r="AA125" s="1">
        <f t="shared" si="25"/>
        <v>1</v>
      </c>
      <c r="AB125" s="1" t="str">
        <f t="shared" si="18"/>
        <v/>
      </c>
      <c r="AC125" s="1" t="str">
        <f t="shared" si="18"/>
        <v/>
      </c>
      <c r="AD125" s="1">
        <f t="shared" si="26"/>
        <v>1</v>
      </c>
    </row>
    <row r="126" spans="2:30" x14ac:dyDescent="0.25">
      <c r="B126" s="23" t="str">
        <f t="shared" si="19"/>
        <v/>
      </c>
      <c r="C126" s="29" t="str">
        <f>IF('תנאי סף'!$AF126&lt;&gt;1,"",'תנאי סף'!C126)</f>
        <v/>
      </c>
      <c r="D126" s="29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46" t="str">
        <f>IF($F126="","",'תנאי סף'!V126-$G$6)</f>
        <v/>
      </c>
      <c r="H126" s="27"/>
      <c r="I126" s="26"/>
      <c r="J126" s="27"/>
      <c r="K126" s="26"/>
      <c r="L126" s="27"/>
      <c r="M126" s="26"/>
      <c r="N126" s="29"/>
      <c r="O126" s="29"/>
      <c r="P126" s="27"/>
      <c r="Q126" s="27"/>
      <c r="R126" s="27"/>
      <c r="S126" s="27"/>
      <c r="T126" s="27"/>
      <c r="U126" s="246" t="str">
        <f t="shared" si="20"/>
        <v/>
      </c>
      <c r="V126" s="27" t="str">
        <f t="shared" si="21"/>
        <v/>
      </c>
      <c r="W126" s="27" t="str">
        <f t="shared" si="22"/>
        <v/>
      </c>
      <c r="X126" s="27">
        <v>1</v>
      </c>
      <c r="Y126" s="27" t="str">
        <f t="shared" si="23"/>
        <v/>
      </c>
      <c r="Z126" s="259" t="str">
        <f t="shared" si="24"/>
        <v/>
      </c>
      <c r="AA126" s="1">
        <f t="shared" si="25"/>
        <v>1</v>
      </c>
      <c r="AB126" s="1" t="str">
        <f t="shared" si="18"/>
        <v/>
      </c>
      <c r="AC126" s="1" t="str">
        <f t="shared" si="18"/>
        <v/>
      </c>
      <c r="AD126" s="1">
        <f t="shared" si="26"/>
        <v>1</v>
      </c>
    </row>
    <row r="127" spans="2:30" x14ac:dyDescent="0.25">
      <c r="B127" s="23" t="str">
        <f t="shared" si="19"/>
        <v/>
      </c>
      <c r="C127" s="29" t="str">
        <f>IF('תנאי סף'!$AF127&lt;&gt;1,"",'תנאי סף'!C127)</f>
        <v/>
      </c>
      <c r="D127" s="29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46" t="str">
        <f>IF($F127="","",'תנאי סף'!V127-$G$6)</f>
        <v/>
      </c>
      <c r="H127" s="27"/>
      <c r="I127" s="26"/>
      <c r="J127" s="27"/>
      <c r="K127" s="26"/>
      <c r="L127" s="27"/>
      <c r="M127" s="26"/>
      <c r="N127" s="29"/>
      <c r="O127" s="29"/>
      <c r="P127" s="27"/>
      <c r="Q127" s="27"/>
      <c r="R127" s="27"/>
      <c r="S127" s="27"/>
      <c r="T127" s="27"/>
      <c r="U127" s="246" t="str">
        <f t="shared" si="20"/>
        <v/>
      </c>
      <c r="V127" s="27" t="str">
        <f t="shared" si="21"/>
        <v/>
      </c>
      <c r="W127" s="27" t="str">
        <f t="shared" si="22"/>
        <v/>
      </c>
      <c r="X127" s="27">
        <v>1</v>
      </c>
      <c r="Y127" s="27" t="str">
        <f t="shared" si="23"/>
        <v/>
      </c>
      <c r="Z127" s="259" t="str">
        <f t="shared" si="24"/>
        <v/>
      </c>
      <c r="AA127" s="1">
        <f t="shared" si="25"/>
        <v>1</v>
      </c>
      <c r="AB127" s="1" t="str">
        <f t="shared" si="18"/>
        <v/>
      </c>
      <c r="AC127" s="1" t="str">
        <f t="shared" si="18"/>
        <v/>
      </c>
      <c r="AD127" s="1">
        <f t="shared" si="26"/>
        <v>1</v>
      </c>
    </row>
    <row r="128" spans="2:30" x14ac:dyDescent="0.25">
      <c r="B128" s="23" t="str">
        <f t="shared" si="19"/>
        <v/>
      </c>
      <c r="C128" s="29" t="str">
        <f>IF('תנאי סף'!$AF128&lt;&gt;1,"",'תנאי סף'!C128)</f>
        <v/>
      </c>
      <c r="D128" s="29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46" t="str">
        <f>IF($F128="","",'תנאי סף'!V128-$G$6)</f>
        <v/>
      </c>
      <c r="H128" s="27"/>
      <c r="I128" s="26"/>
      <c r="J128" s="27"/>
      <c r="K128" s="26"/>
      <c r="L128" s="27"/>
      <c r="M128" s="26"/>
      <c r="N128" s="29"/>
      <c r="O128" s="29"/>
      <c r="P128" s="27"/>
      <c r="Q128" s="27"/>
      <c r="R128" s="27"/>
      <c r="S128" s="27"/>
      <c r="T128" s="27"/>
      <c r="U128" s="246" t="str">
        <f t="shared" si="20"/>
        <v/>
      </c>
      <c r="V128" s="27" t="str">
        <f t="shared" si="21"/>
        <v/>
      </c>
      <c r="W128" s="27" t="str">
        <f t="shared" si="22"/>
        <v/>
      </c>
      <c r="X128" s="27">
        <v>1</v>
      </c>
      <c r="Y128" s="27" t="str">
        <f t="shared" si="23"/>
        <v/>
      </c>
      <c r="Z128" s="259" t="str">
        <f t="shared" si="24"/>
        <v/>
      </c>
      <c r="AA128" s="1">
        <f t="shared" si="25"/>
        <v>1</v>
      </c>
      <c r="AB128" s="1" t="str">
        <f t="shared" si="18"/>
        <v/>
      </c>
      <c r="AC128" s="1" t="str">
        <f t="shared" si="18"/>
        <v/>
      </c>
      <c r="AD128" s="1">
        <f t="shared" si="26"/>
        <v>1</v>
      </c>
    </row>
    <row r="129" spans="2:30" x14ac:dyDescent="0.25">
      <c r="B129" s="23" t="str">
        <f t="shared" si="19"/>
        <v/>
      </c>
      <c r="C129" s="29" t="str">
        <f>IF('תנאי סף'!$AF129&lt;&gt;1,"",'תנאי סף'!C129)</f>
        <v/>
      </c>
      <c r="D129" s="29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46" t="str">
        <f>IF($F129="","",'תנאי סף'!V129-$G$6)</f>
        <v/>
      </c>
      <c r="H129" s="27"/>
      <c r="I129" s="26"/>
      <c r="J129" s="27"/>
      <c r="K129" s="26"/>
      <c r="L129" s="27"/>
      <c r="M129" s="26"/>
      <c r="N129" s="29"/>
      <c r="O129" s="29"/>
      <c r="P129" s="27"/>
      <c r="Q129" s="27"/>
      <c r="R129" s="27"/>
      <c r="S129" s="27"/>
      <c r="T129" s="27"/>
      <c r="U129" s="246" t="str">
        <f t="shared" si="20"/>
        <v/>
      </c>
      <c r="V129" s="27" t="str">
        <f t="shared" si="21"/>
        <v/>
      </c>
      <c r="W129" s="27" t="str">
        <f t="shared" si="22"/>
        <v/>
      </c>
      <c r="X129" s="27">
        <v>1</v>
      </c>
      <c r="Y129" s="27" t="str">
        <f t="shared" si="23"/>
        <v/>
      </c>
      <c r="Z129" s="259" t="str">
        <f t="shared" si="24"/>
        <v/>
      </c>
      <c r="AA129" s="1">
        <f t="shared" si="25"/>
        <v>1</v>
      </c>
      <c r="AB129" s="1" t="str">
        <f t="shared" si="18"/>
        <v/>
      </c>
      <c r="AC129" s="1" t="str">
        <f t="shared" si="18"/>
        <v/>
      </c>
      <c r="AD129" s="1">
        <f t="shared" si="26"/>
        <v>1</v>
      </c>
    </row>
    <row r="130" spans="2:30" ht="16.5" thickBot="1" x14ac:dyDescent="0.3">
      <c r="B130" s="279" t="str">
        <f t="shared" si="19"/>
        <v/>
      </c>
      <c r="C130" s="29" t="str">
        <f>IF('תנאי סף'!$AF130&lt;&gt;1,"",'תנאי סף'!C130)</f>
        <v/>
      </c>
      <c r="D130" s="29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81" t="str">
        <f>IF($F130="","",'תנאי סף'!V130-$G$6)</f>
        <v/>
      </c>
      <c r="H130" s="282"/>
      <c r="I130" s="283"/>
      <c r="J130" s="282"/>
      <c r="K130" s="283"/>
      <c r="L130" s="282"/>
      <c r="M130" s="283"/>
      <c r="N130" s="280"/>
      <c r="O130" s="280"/>
      <c r="P130" s="282"/>
      <c r="Q130" s="282"/>
      <c r="R130" s="282"/>
      <c r="S130" s="282"/>
      <c r="T130" s="282"/>
      <c r="U130" s="281" t="str">
        <f t="shared" si="20"/>
        <v/>
      </c>
      <c r="V130" s="282" t="str">
        <f t="shared" si="21"/>
        <v/>
      </c>
      <c r="W130" s="282" t="str">
        <f t="shared" si="22"/>
        <v/>
      </c>
      <c r="X130" s="282">
        <v>1</v>
      </c>
      <c r="Y130" s="282" t="str">
        <f t="shared" si="23"/>
        <v/>
      </c>
      <c r="Z130" s="284" t="str">
        <f t="shared" si="24"/>
        <v/>
      </c>
      <c r="AA130" s="1">
        <f t="shared" si="25"/>
        <v>1</v>
      </c>
      <c r="AB130" s="1" t="str">
        <f t="shared" si="18"/>
        <v/>
      </c>
      <c r="AC130" s="1" t="str">
        <f t="shared" si="18"/>
        <v/>
      </c>
      <c r="AD130" s="1">
        <f t="shared" si="26"/>
        <v>1</v>
      </c>
    </row>
    <row r="131" spans="2:30" ht="19.5" thickBot="1" x14ac:dyDescent="0.35">
      <c r="B131" s="442" t="s">
        <v>64</v>
      </c>
      <c r="C131" s="443"/>
      <c r="D131" s="443"/>
      <c r="E131" s="443"/>
      <c r="F131" s="443"/>
      <c r="G131" s="28">
        <f>SUM(G31:G130)</f>
        <v>2495</v>
      </c>
      <c r="H131" s="28">
        <f t="shared" ref="H131:Z131" si="27">SUM(H31:H130)</f>
        <v>0</v>
      </c>
      <c r="I131" s="28">
        <f t="shared" si="27"/>
        <v>0</v>
      </c>
      <c r="J131" s="28">
        <f t="shared" si="27"/>
        <v>0</v>
      </c>
      <c r="K131" s="28">
        <f t="shared" si="27"/>
        <v>0</v>
      </c>
      <c r="L131" s="28">
        <f t="shared" si="27"/>
        <v>0</v>
      </c>
      <c r="M131" s="28">
        <f t="shared" si="27"/>
        <v>0</v>
      </c>
      <c r="N131" s="28">
        <f t="shared" si="27"/>
        <v>0</v>
      </c>
      <c r="O131" s="28">
        <f t="shared" si="27"/>
        <v>0</v>
      </c>
      <c r="P131" s="28">
        <f t="shared" si="27"/>
        <v>0</v>
      </c>
      <c r="Q131" s="28">
        <f t="shared" si="27"/>
        <v>0</v>
      </c>
      <c r="R131" s="28">
        <f t="shared" si="27"/>
        <v>0</v>
      </c>
      <c r="S131" s="28">
        <f t="shared" si="27"/>
        <v>0</v>
      </c>
      <c r="T131" s="28">
        <f t="shared" si="27"/>
        <v>0</v>
      </c>
      <c r="U131" s="28">
        <f t="shared" si="27"/>
        <v>12.1826171875</v>
      </c>
      <c r="V131" s="28">
        <f t="shared" si="27"/>
        <v>12.1826171875</v>
      </c>
      <c r="W131" s="28">
        <f t="shared" si="27"/>
        <v>101.62761211395264</v>
      </c>
      <c r="X131" s="28">
        <f t="shared" si="27"/>
        <v>100</v>
      </c>
      <c r="Y131" s="28">
        <f t="shared" si="27"/>
        <v>101.62761211395264</v>
      </c>
      <c r="Z131" s="191">
        <f t="shared" si="27"/>
        <v>1</v>
      </c>
    </row>
  </sheetData>
  <sheetProtection algorithmName="SHA-512" hashValue="Jd75Wlmyd+FylHGPLKFnoSF0XjP+GGQZkHBoHP9//wxJza/BAvjxfrbqZrn4ijttlceeIcUpRUwIT3QoquZELg==" saltValue="+3+2kGk7MlQCmwKslEW52Q==" spinCount="100000" sheet="1" scenarios="1" formatCells="0" formatColumns="0" formatRows="0" autoFilter="0"/>
  <mergeCells count="19">
    <mergeCell ref="X29:X30"/>
    <mergeCell ref="Y29:Y30"/>
    <mergeCell ref="B1:Z1"/>
    <mergeCell ref="U29:U30"/>
    <mergeCell ref="V29:V30"/>
    <mergeCell ref="W29:W30"/>
    <mergeCell ref="C29:C30"/>
    <mergeCell ref="E29:E30"/>
    <mergeCell ref="D29:D30"/>
    <mergeCell ref="B29:B30"/>
    <mergeCell ref="F29:F30"/>
    <mergeCell ref="Z29:Z30"/>
    <mergeCell ref="T29:T30"/>
    <mergeCell ref="B131:F131"/>
    <mergeCell ref="P29:P30"/>
    <mergeCell ref="Q29:Q30"/>
    <mergeCell ref="R29:R30"/>
    <mergeCell ref="S29:S30"/>
    <mergeCell ref="G29:G30"/>
  </mergeCells>
  <conditionalFormatting sqref="B31:Z130">
    <cfRule type="expression" dxfId="124" priority="1" stopIfTrue="1">
      <formula>AND($F31="",B31&lt;&gt;"")</formula>
    </cfRule>
    <cfRule type="expression" dxfId="123" priority="2">
      <formula>$F31=""</formula>
    </cfRule>
    <cfRule type="expression" dxfId="122" priority="3">
      <formula>B$30&lt;&gt;""</formula>
    </cfRule>
  </conditionalFormatting>
  <dataValidations count="8">
    <dataValidation type="decimal" operator="notBetween" allowBlank="1" showInputMessage="1" showErrorMessage="1" errorTitle="נתון שגוי." error="ניתן להזין רק מספר" sqref="H31" xr:uid="{00000000-0002-0000-06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6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6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6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6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600-000005000000}">
      <formula1>0</formula1>
    </dataValidation>
    <dataValidation type="list" allowBlank="1" showInputMessage="1" showErrorMessage="1" sqref="O31:O130" xr:uid="{00000000-0002-0000-0600-000006000000}">
      <formula1>$BA31:$BJ31</formula1>
    </dataValidation>
    <dataValidation type="list" allowBlank="1" showInputMessage="1" showErrorMessage="1" sqref="H30:O30" xr:uid="{00000000-0002-0000-0600-000007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ignoredErrors>
    <ignoredError sqref="G27:U27 W27 Y27:Z27" evalError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47895636-A95A-4974-9BEE-8F5AAB00935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6">
    <tabColor theme="4" tint="-0.249977111117893"/>
  </sheetPr>
  <dimension ref="A1:BJ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6.140625" style="1" customWidth="1"/>
    <col min="4" max="4" width="14.28515625" style="1" bestFit="1" customWidth="1"/>
    <col min="5" max="5" width="10.42578125" style="1" customWidth="1"/>
    <col min="6" max="6" width="45.7109375" style="1" customWidth="1"/>
    <col min="7" max="7" width="38.5703125" style="1" customWidth="1"/>
    <col min="8" max="8" width="13.7109375" style="1" hidden="1" customWidth="1"/>
    <col min="9" max="20" width="21.42578125" style="1" hidden="1" customWidth="1"/>
    <col min="21" max="21" width="17.7109375" style="1" customWidth="1"/>
    <col min="22" max="25" width="21.42578125" style="1" hidden="1" customWidth="1"/>
    <col min="26" max="26" width="15" style="1" bestFit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62" width="9.140625" style="1" hidden="1" customWidth="1"/>
    <col min="63" max="200" width="0" style="1" hidden="1" customWidth="1"/>
    <col min="201" max="16384" width="9.140625" style="1"/>
  </cols>
  <sheetData>
    <row r="1" spans="2:52" ht="21" customHeight="1" thickBot="1" x14ac:dyDescent="0.3">
      <c r="B1" s="436" t="str">
        <f ca="1">MID(CELL("filename",AC2),FIND("]",CELL("filename",AC2),1)+1,99)</f>
        <v>מספר מופעים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W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0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15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14" t="str">
        <f>'פרמטרים לקריטריונים'!B152</f>
        <v>סעיף</v>
      </c>
      <c r="G4" s="314" t="str">
        <f>'פרמטרים לקריטריונים'!C152</f>
        <v>ניקוד</v>
      </c>
      <c r="AD4" s="1" t="s">
        <v>100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9">
        <v>9</v>
      </c>
      <c r="AN4" s="10">
        <v>10</v>
      </c>
    </row>
    <row r="5" spans="2:52" outlineLevel="1" x14ac:dyDescent="0.25">
      <c r="F5" s="316" t="str">
        <f>'פרמטרים לקריטריונים'!B153</f>
        <v>ניקוד מקסימלי</v>
      </c>
      <c r="G5" s="347">
        <f>'פרמטרים לקריטריונים'!C153</f>
        <v>10</v>
      </c>
    </row>
    <row r="6" spans="2:52" ht="16.5" outlineLevel="1" thickBot="1" x14ac:dyDescent="0.3"/>
    <row r="7" spans="2:52" hidden="1" outlineLevel="1" x14ac:dyDescent="0.25"/>
    <row r="8" spans="2:52" hidden="1" outlineLevel="1" x14ac:dyDescent="0.25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62" hidden="1" outlineLevel="1" x14ac:dyDescent="0.25"/>
    <row r="18" spans="1:62" hidden="1" outlineLevel="1" x14ac:dyDescent="0.25"/>
    <row r="19" spans="1:62" hidden="1" outlineLevel="1" x14ac:dyDescent="0.25"/>
    <row r="20" spans="1:62" hidden="1" outlineLevel="1" x14ac:dyDescent="0.25"/>
    <row r="21" spans="1:62" ht="9.75" hidden="1" customHeight="1" x14ac:dyDescent="0.25"/>
    <row r="22" spans="1:62" ht="16.5" hidden="1" thickBot="1" x14ac:dyDescent="0.3"/>
    <row r="23" spans="1:62" hidden="1" x14ac:dyDescent="0.25">
      <c r="F23" s="31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 x14ac:dyDescent="0.25"/>
    <row r="25" spans="1:62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62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4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3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62" hidden="1" x14ac:dyDescent="0.25">
      <c r="B27" s="15" t="s">
        <v>125</v>
      </c>
      <c r="C27" s="15"/>
      <c r="D27" s="15"/>
      <c r="E27" s="15"/>
      <c r="F27" s="15"/>
      <c r="G27" s="14">
        <f>AVERAGE(G31:G130)</f>
        <v>24.75</v>
      </c>
      <c r="H27" s="14" t="e">
        <f t="shared" ref="H27:Z27" si="2">AVERAGE(H31:H130)</f>
        <v>#REF!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#REF!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4.6698113207547172</v>
      </c>
      <c r="V27" s="14">
        <f t="shared" si="2"/>
        <v>4.6698113207547172</v>
      </c>
      <c r="W27" s="14">
        <f t="shared" si="2"/>
        <v>33.348166607333575</v>
      </c>
      <c r="X27" s="14">
        <f t="shared" si="2"/>
        <v>1</v>
      </c>
      <c r="Y27" s="14">
        <f t="shared" si="2"/>
        <v>33.348166607333575</v>
      </c>
      <c r="Z27" s="14">
        <f t="shared" si="2"/>
        <v>0.24999999999999994</v>
      </c>
    </row>
    <row r="28" spans="1:62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99</v>
      </c>
      <c r="H28" s="14" t="e">
        <f t="shared" ref="H28:Y28" si="3">SUM(H31:H130)</f>
        <v>#REF!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 t="e">
        <f t="shared" si="3"/>
        <v>#REF!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18.679245283018869</v>
      </c>
      <c r="V28" s="14">
        <f t="shared" si="3"/>
        <v>18.679245283018869</v>
      </c>
      <c r="W28" s="14">
        <f t="shared" si="3"/>
        <v>133.3926664293343</v>
      </c>
      <c r="X28" s="14">
        <f t="shared" si="3"/>
        <v>100</v>
      </c>
      <c r="Y28" s="14">
        <f t="shared" si="3"/>
        <v>133.3926664293343</v>
      </c>
      <c r="AA28" s="14">
        <f>IF(SUM(AA31:AA130)=COUNT(AA31:AA130),1,0)</f>
        <v>0</v>
      </c>
    </row>
    <row r="29" spans="1:62" ht="48" thickBot="1" x14ac:dyDescent="0.3">
      <c r="A29" s="16">
        <v>100</v>
      </c>
      <c r="B29" s="438" t="s">
        <v>126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17" t="s">
        <v>186</v>
      </c>
      <c r="H29" s="449"/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187</v>
      </c>
      <c r="O29" s="18" t="s">
        <v>181</v>
      </c>
      <c r="P29" s="444">
        <f>COLUMN()</f>
        <v>16</v>
      </c>
      <c r="Q29" s="444">
        <f>COLUMN()</f>
        <v>17</v>
      </c>
      <c r="R29" s="444">
        <f>COLUMN()</f>
        <v>18</v>
      </c>
      <c r="S29" s="444">
        <f>COLUMN()</f>
        <v>19</v>
      </c>
      <c r="T29" s="444">
        <f>COLUMN()</f>
        <v>20</v>
      </c>
      <c r="U29" s="434" t="s">
        <v>171</v>
      </c>
      <c r="V29" s="444" t="s">
        <v>182</v>
      </c>
      <c r="W29" s="444" t="s">
        <v>183</v>
      </c>
      <c r="X29" s="444" t="s">
        <v>184</v>
      </c>
      <c r="Y29" s="444" t="s">
        <v>185</v>
      </c>
      <c r="Z29" s="446" t="s">
        <v>172</v>
      </c>
      <c r="AA29" s="19" t="s">
        <v>155</v>
      </c>
      <c r="AD29" s="1" t="str">
        <f>"בקרת "&amp;G29</f>
        <v>בקרת מספר מופעים אמנותיים בשנת ההערכה שנמשכו 30 דקות לפחות ומבוצעות בפני קהל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מספר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62" ht="15.75" customHeight="1" thickBot="1" x14ac:dyDescent="0.3">
      <c r="A30" s="20"/>
      <c r="B30" s="439"/>
      <c r="C30" s="435"/>
      <c r="D30" s="435"/>
      <c r="E30" s="441"/>
      <c r="F30" s="441"/>
      <c r="G30" s="21" t="s">
        <v>93</v>
      </c>
      <c r="H30" s="450"/>
      <c r="I30" s="22"/>
      <c r="J30" s="22"/>
      <c r="K30" s="22"/>
      <c r="L30" s="22"/>
      <c r="M30" s="22"/>
      <c r="N30" s="22"/>
      <c r="O30" s="22"/>
      <c r="P30" s="445"/>
      <c r="Q30" s="445"/>
      <c r="R30" s="445"/>
      <c r="S30" s="445"/>
      <c r="T30" s="445"/>
      <c r="U30" s="435"/>
      <c r="V30" s="445"/>
      <c r="W30" s="445"/>
      <c r="X30" s="445"/>
      <c r="Y30" s="445"/>
      <c r="Z30" s="447"/>
      <c r="AB30" s="1">
        <v>0</v>
      </c>
      <c r="AC30" s="1">
        <v>1</v>
      </c>
      <c r="AD30" s="1" t="str">
        <f>G30</f>
        <v>מספר שלם שאינו שלילי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1</v>
      </c>
      <c r="BB30" s="1">
        <f t="shared" ref="BB30:BJ30" si="6">AF4</f>
        <v>2</v>
      </c>
      <c r="BC30" s="1">
        <f t="shared" si="6"/>
        <v>3</v>
      </c>
      <c r="BD30" s="1">
        <f t="shared" si="6"/>
        <v>4</v>
      </c>
      <c r="BE30" s="1">
        <f t="shared" si="6"/>
        <v>5</v>
      </c>
      <c r="BF30" s="1">
        <f t="shared" si="6"/>
        <v>6</v>
      </c>
      <c r="BG30" s="1">
        <f t="shared" si="6"/>
        <v>7</v>
      </c>
      <c r="BH30" s="1">
        <f t="shared" si="6"/>
        <v>8</v>
      </c>
      <c r="BI30" s="1">
        <f t="shared" si="6"/>
        <v>9</v>
      </c>
      <c r="BJ30" s="1">
        <f t="shared" si="6"/>
        <v>10</v>
      </c>
    </row>
    <row r="31" spans="1:62" x14ac:dyDescent="0.25">
      <c r="B31" s="23">
        <f>IF(F31="","",ROW()-30)</f>
        <v>1</v>
      </c>
      <c r="C31" s="308">
        <f>IF('תנאי סף'!$AF31&lt;&gt;1,"",'תנאי סף'!C31)</f>
        <v>580538015</v>
      </c>
      <c r="D31" s="308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187">
        <v>23</v>
      </c>
      <c r="H31" s="26" t="e">
        <f>IF($F31="","",IF('תנאי סף'!#REF!="",$AB$1,'תנאי סף'!#REF!))</f>
        <v>#REF!</v>
      </c>
      <c r="I31" s="26"/>
      <c r="J31" s="27"/>
      <c r="K31" s="26"/>
      <c r="L31" s="27"/>
      <c r="M31" s="26"/>
      <c r="N31" s="29"/>
      <c r="O31" s="181"/>
      <c r="P31" s="27"/>
      <c r="Q31" s="27"/>
      <c r="R31" s="27"/>
      <c r="S31" s="27"/>
      <c r="T31" s="27"/>
      <c r="U31" s="246">
        <f>IF($F31="","",IF($AA31&lt;&gt;1,$AB$1,$G$5*G31/MAX($G$31:$G$130)))</f>
        <v>4.3396226415094343</v>
      </c>
      <c r="V31" s="27">
        <f>IF($F31="","",U31)</f>
        <v>4.3396226415094343</v>
      </c>
      <c r="W31" s="27">
        <f>IF($F31="","",IF($AA31&lt;&gt;1,$AB$1,IFERROR(U31*V31,$AB$1)))</f>
        <v>18.832324670701322</v>
      </c>
      <c r="X31" s="27">
        <v>1</v>
      </c>
      <c r="Y31" s="27">
        <f>IF($F31="","",IF($AA31&lt;&gt;1,$AB$1,IFERROR(W31*X31,$AB$1)))</f>
        <v>18.832324670701322</v>
      </c>
      <c r="Z31" s="260">
        <f>IF($F31="","",IF(OR($AA31&lt;&gt;1,Y31=$AB$1),$AB$1,IFERROR(Y31/SUM($Y$31:$Y$130),0)))</f>
        <v>0.14117961035495064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1</v>
      </c>
      <c r="BB31" s="1">
        <f t="shared" ref="BB31:BJ31" si="7">IF($F31="","",BB$30)</f>
        <v>2</v>
      </c>
      <c r="BC31" s="1">
        <f t="shared" si="7"/>
        <v>3</v>
      </c>
      <c r="BD31" s="1">
        <f t="shared" si="7"/>
        <v>4</v>
      </c>
      <c r="BE31" s="1">
        <f t="shared" si="7"/>
        <v>5</v>
      </c>
      <c r="BF31" s="1">
        <f t="shared" si="7"/>
        <v>6</v>
      </c>
      <c r="BG31" s="1">
        <f t="shared" si="7"/>
        <v>7</v>
      </c>
      <c r="BH31" s="1">
        <f t="shared" si="7"/>
        <v>8</v>
      </c>
      <c r="BI31" s="1">
        <f t="shared" si="7"/>
        <v>9</v>
      </c>
      <c r="BJ31" s="1">
        <f t="shared" si="7"/>
        <v>10</v>
      </c>
    </row>
    <row r="32" spans="1:62" x14ac:dyDescent="0.25">
      <c r="B32" s="23">
        <f t="shared" ref="B32:B95" si="8">IF(F32="","",ROW()-30)</f>
        <v>2</v>
      </c>
      <c r="C32" s="308">
        <f>IF('תנאי סף'!$AF32&lt;&gt;1,"",'תנאי סף'!C32)</f>
        <v>510662190</v>
      </c>
      <c r="D32" s="308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5">
        <v>3</v>
      </c>
      <c r="H32" s="26" t="e">
        <f>IF($F32="","",IF('תנאי סף'!#REF!="",$AB$1,'תנאי סף'!#REF!))</f>
        <v>#REF!</v>
      </c>
      <c r="I32" s="26"/>
      <c r="J32" s="27"/>
      <c r="K32" s="26"/>
      <c r="L32" s="27"/>
      <c r="M32" s="26"/>
      <c r="N32" s="29"/>
      <c r="O32" s="29"/>
      <c r="P32" s="27" t="e">
        <f>IF($F32="","",#REF!)</f>
        <v>#REF!</v>
      </c>
      <c r="Q32" s="27"/>
      <c r="R32" s="27"/>
      <c r="S32" s="27"/>
      <c r="T32" s="27"/>
      <c r="U32" s="246">
        <f t="shared" ref="U32:U95" si="9">IF($F32="","",IF($AA32&lt;&gt;1,$AB$1,$G$5*G32/MAX($G$31:$G$130)))</f>
        <v>0.56603773584905659</v>
      </c>
      <c r="V32" s="27">
        <f t="shared" ref="V32:V95" si="10">IF($F32="","",U32)</f>
        <v>0.56603773584905659</v>
      </c>
      <c r="W32" s="27">
        <f t="shared" ref="W32:W95" si="11">IF($F32="","",IF($AA32&lt;&gt;1,$AB$1,IFERROR(U32*V32,$AB$1)))</f>
        <v>0.32039871840512635</v>
      </c>
      <c r="X32" s="27">
        <v>1</v>
      </c>
      <c r="Y32" s="27">
        <f t="shared" ref="Y32:Y95" si="12">IF($F32="","",IF($AA32&lt;&gt;1,$AB$1,IFERROR(W32*X32,$AB$1)))</f>
        <v>0.32039871840512635</v>
      </c>
      <c r="Z32" s="260">
        <f t="shared" ref="Z32:Z95" si="13">IF($F32="","",IF(OR($AA32&lt;&gt;1,Y32=$AB$1),$AB$1,IFERROR(Y32/SUM($Y$31:$Y$130),0)))</f>
        <v>2.4019215372297832E-3</v>
      </c>
      <c r="AA32" s="1">
        <f t="shared" ref="AA32:AA95" si="14">IF(SUM(AD32:AV32)=COUNT(AD32:AV32),1,0)</f>
        <v>1</v>
      </c>
      <c r="AB32" s="1">
        <f t="shared" ref="AB32:AC63" si="15">IF($F32="","",AB$30)</f>
        <v>0</v>
      </c>
      <c r="AC32" s="1">
        <f t="shared" si="15"/>
        <v>1</v>
      </c>
      <c r="AD32" s="1">
        <f t="shared" ref="AD32:AD95" si="16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</row>
    <row r="33" spans="2:30" x14ac:dyDescent="0.25">
      <c r="B33" s="23">
        <f t="shared" si="8"/>
        <v>3</v>
      </c>
      <c r="C33" s="308">
        <f>IF('תנאי סף'!$AF33&lt;&gt;1,"",'תנאי סף'!C33)</f>
        <v>580350841</v>
      </c>
      <c r="D33" s="308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5">
        <v>53</v>
      </c>
      <c r="H33" s="26" t="e">
        <f>IF($F33="","",IF('תנאי סף'!#REF!="",$AB$1,'תנאי סף'!#REF!))</f>
        <v>#REF!</v>
      </c>
      <c r="I33" s="26"/>
      <c r="J33" s="27"/>
      <c r="K33" s="26"/>
      <c r="L33" s="27"/>
      <c r="M33" s="26"/>
      <c r="N33" s="29"/>
      <c r="O33" s="29"/>
      <c r="P33" s="27" t="e">
        <f>IF($F33="","",#REF!)</f>
        <v>#REF!</v>
      </c>
      <c r="Q33" s="27"/>
      <c r="R33" s="27"/>
      <c r="S33" s="27"/>
      <c r="T33" s="27"/>
      <c r="U33" s="246">
        <f t="shared" si="9"/>
        <v>10</v>
      </c>
      <c r="V33" s="27">
        <f t="shared" si="10"/>
        <v>10</v>
      </c>
      <c r="W33" s="27">
        <f t="shared" si="11"/>
        <v>100</v>
      </c>
      <c r="X33" s="27">
        <v>1</v>
      </c>
      <c r="Y33" s="27">
        <f t="shared" si="12"/>
        <v>100</v>
      </c>
      <c r="Z33" s="260">
        <f t="shared" si="13"/>
        <v>0.74966639978649574</v>
      </c>
      <c r="AA33" s="1">
        <f t="shared" si="14"/>
        <v>1</v>
      </c>
      <c r="AB33" s="1">
        <f t="shared" si="15"/>
        <v>0</v>
      </c>
      <c r="AC33" s="1">
        <f t="shared" si="15"/>
        <v>1</v>
      </c>
      <c r="AD33" s="1">
        <f t="shared" si="16"/>
        <v>1</v>
      </c>
    </row>
    <row r="34" spans="2:30" x14ac:dyDescent="0.25">
      <c r="B34" s="23" t="str">
        <f t="shared" si="8"/>
        <v/>
      </c>
      <c r="C34" s="308" t="str">
        <f>IF('תנאי סף'!$AF34&lt;&gt;1,"",'תנאי סף'!C34)</f>
        <v/>
      </c>
      <c r="D34" s="308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5"/>
      <c r="H34" s="26" t="str">
        <f>IF($F34="","",IF('תנאי סף'!#REF!="",$AB$1,'תנאי סף'!#REF!))</f>
        <v/>
      </c>
      <c r="I34" s="26"/>
      <c r="J34" s="27"/>
      <c r="K34" s="26"/>
      <c r="L34" s="27"/>
      <c r="M34" s="26"/>
      <c r="N34" s="29"/>
      <c r="O34" s="29"/>
      <c r="P34" s="27" t="str">
        <f>IF($F34="","",#REF!)</f>
        <v/>
      </c>
      <c r="Q34" s="27"/>
      <c r="R34" s="27"/>
      <c r="S34" s="27"/>
      <c r="T34" s="27"/>
      <c r="U34" s="246" t="str">
        <f t="shared" si="9"/>
        <v/>
      </c>
      <c r="V34" s="27" t="str">
        <f t="shared" si="10"/>
        <v/>
      </c>
      <c r="W34" s="27" t="str">
        <f t="shared" si="11"/>
        <v/>
      </c>
      <c r="X34" s="27">
        <v>1</v>
      </c>
      <c r="Y34" s="27" t="str">
        <f t="shared" si="12"/>
        <v/>
      </c>
      <c r="Z34" s="260" t="str">
        <f t="shared" si="13"/>
        <v/>
      </c>
      <c r="AA34" s="1">
        <f t="shared" si="14"/>
        <v>0</v>
      </c>
      <c r="AB34" s="1" t="str">
        <f t="shared" si="15"/>
        <v/>
      </c>
      <c r="AC34" s="1" t="str">
        <f t="shared" si="15"/>
        <v/>
      </c>
      <c r="AD34" s="1">
        <f t="shared" si="16"/>
        <v>0</v>
      </c>
    </row>
    <row r="35" spans="2:30" x14ac:dyDescent="0.25">
      <c r="B35" s="23" t="str">
        <f t="shared" si="8"/>
        <v/>
      </c>
      <c r="C35" s="308" t="str">
        <f>IF('תנאי סף'!$AF35&lt;&gt;1,"",'תנאי סף'!C35)</f>
        <v/>
      </c>
      <c r="D35" s="308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5"/>
      <c r="H35" s="26" t="str">
        <f>IF($F35="","",IF('תנאי סף'!#REF!="",$AB$1,'תנאי סף'!#REF!))</f>
        <v/>
      </c>
      <c r="I35" s="26"/>
      <c r="J35" s="27"/>
      <c r="K35" s="26"/>
      <c r="L35" s="27"/>
      <c r="M35" s="26"/>
      <c r="N35" s="29"/>
      <c r="O35" s="29"/>
      <c r="P35" s="27" t="str">
        <f>IF($F35="","",#REF!)</f>
        <v/>
      </c>
      <c r="Q35" s="27"/>
      <c r="R35" s="27"/>
      <c r="S35" s="27"/>
      <c r="T35" s="27"/>
      <c r="U35" s="246" t="str">
        <f t="shared" si="9"/>
        <v/>
      </c>
      <c r="V35" s="27" t="str">
        <f t="shared" si="10"/>
        <v/>
      </c>
      <c r="W35" s="27" t="str">
        <f t="shared" si="11"/>
        <v/>
      </c>
      <c r="X35" s="27">
        <v>1</v>
      </c>
      <c r="Y35" s="27" t="str">
        <f t="shared" si="12"/>
        <v/>
      </c>
      <c r="Z35" s="260" t="str">
        <f t="shared" si="13"/>
        <v/>
      </c>
      <c r="AA35" s="1">
        <f t="shared" si="14"/>
        <v>0</v>
      </c>
      <c r="AB35" s="1" t="str">
        <f t="shared" si="15"/>
        <v/>
      </c>
      <c r="AC35" s="1" t="str">
        <f t="shared" si="15"/>
        <v/>
      </c>
      <c r="AD35" s="1">
        <f t="shared" si="16"/>
        <v>0</v>
      </c>
    </row>
    <row r="36" spans="2:30" x14ac:dyDescent="0.25">
      <c r="B36" s="23">
        <f t="shared" si="8"/>
        <v>6</v>
      </c>
      <c r="C36" s="308">
        <f>IF('תנאי סף'!$AF36&lt;&gt;1,"",'תנאי סף'!C36)</f>
        <v>510632219</v>
      </c>
      <c r="D36" s="308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5">
        <v>20</v>
      </c>
      <c r="H36" s="26" t="e">
        <f>IF($F36="","",IF('תנאי סף'!#REF!="",$AB$1,'תנאי סף'!#REF!))</f>
        <v>#REF!</v>
      </c>
      <c r="I36" s="26"/>
      <c r="J36" s="27"/>
      <c r="K36" s="26"/>
      <c r="L36" s="27"/>
      <c r="M36" s="26"/>
      <c r="N36" s="29"/>
      <c r="O36" s="29"/>
      <c r="P36" s="27" t="e">
        <f>IF($F36="","",#REF!)</f>
        <v>#REF!</v>
      </c>
      <c r="Q36" s="27"/>
      <c r="R36" s="27"/>
      <c r="S36" s="27"/>
      <c r="T36" s="27"/>
      <c r="U36" s="246">
        <f t="shared" si="9"/>
        <v>3.7735849056603774</v>
      </c>
      <c r="V36" s="27">
        <f t="shared" si="10"/>
        <v>3.7735849056603774</v>
      </c>
      <c r="W36" s="27">
        <f t="shared" si="11"/>
        <v>14.239943040227839</v>
      </c>
      <c r="X36" s="27">
        <v>1</v>
      </c>
      <c r="Y36" s="27">
        <f t="shared" si="12"/>
        <v>14.239943040227839</v>
      </c>
      <c r="Z36" s="260">
        <f t="shared" si="13"/>
        <v>0.10675206832132371</v>
      </c>
      <c r="AA36" s="1">
        <f t="shared" si="14"/>
        <v>1</v>
      </c>
      <c r="AB36" s="1">
        <f t="shared" si="15"/>
        <v>0</v>
      </c>
      <c r="AC36" s="1">
        <f t="shared" si="15"/>
        <v>1</v>
      </c>
      <c r="AD36" s="1">
        <f t="shared" si="16"/>
        <v>1</v>
      </c>
    </row>
    <row r="37" spans="2:30" x14ac:dyDescent="0.25">
      <c r="B37" s="23" t="str">
        <f t="shared" si="8"/>
        <v/>
      </c>
      <c r="C37" s="308" t="str">
        <f>IF('תנאי סף'!$AF37&lt;&gt;1,"",'תנאי סף'!C37)</f>
        <v/>
      </c>
      <c r="D37" s="308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5"/>
      <c r="H37" s="26" t="str">
        <f>IF($F37="","",IF('תנאי סף'!#REF!="",$AB$1,'תנאי סף'!#REF!))</f>
        <v/>
      </c>
      <c r="I37" s="26"/>
      <c r="J37" s="27"/>
      <c r="K37" s="26"/>
      <c r="L37" s="27"/>
      <c r="M37" s="26"/>
      <c r="N37" s="29"/>
      <c r="O37" s="29"/>
      <c r="P37" s="27" t="str">
        <f>IF($F37="","",#REF!)</f>
        <v/>
      </c>
      <c r="Q37" s="27"/>
      <c r="R37" s="27"/>
      <c r="S37" s="27"/>
      <c r="T37" s="27"/>
      <c r="U37" s="246" t="str">
        <f t="shared" si="9"/>
        <v/>
      </c>
      <c r="V37" s="27" t="str">
        <f t="shared" si="10"/>
        <v/>
      </c>
      <c r="W37" s="27" t="str">
        <f t="shared" si="11"/>
        <v/>
      </c>
      <c r="X37" s="27">
        <v>1</v>
      </c>
      <c r="Y37" s="27" t="str">
        <f t="shared" si="12"/>
        <v/>
      </c>
      <c r="Z37" s="260" t="str">
        <f t="shared" si="13"/>
        <v/>
      </c>
      <c r="AA37" s="1">
        <f t="shared" si="14"/>
        <v>0</v>
      </c>
      <c r="AB37" s="1" t="str">
        <f t="shared" si="15"/>
        <v/>
      </c>
      <c r="AC37" s="1" t="str">
        <f t="shared" si="15"/>
        <v/>
      </c>
      <c r="AD37" s="1">
        <f t="shared" si="16"/>
        <v>0</v>
      </c>
    </row>
    <row r="38" spans="2:30" x14ac:dyDescent="0.25">
      <c r="B38" s="23" t="str">
        <f t="shared" si="8"/>
        <v/>
      </c>
      <c r="C38" s="308" t="str">
        <f>IF('תנאי סף'!$AF38&lt;&gt;1,"",'תנאי סף'!C38)</f>
        <v/>
      </c>
      <c r="D38" s="308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5"/>
      <c r="H38" s="26" t="str">
        <f>IF($F38="","",IF('תנאי סף'!#REF!="",$AB$1,'תנאי סף'!#REF!))</f>
        <v/>
      </c>
      <c r="I38" s="26"/>
      <c r="J38" s="27"/>
      <c r="K38" s="26"/>
      <c r="L38" s="27"/>
      <c r="M38" s="26"/>
      <c r="N38" s="29"/>
      <c r="O38" s="29"/>
      <c r="P38" s="27" t="str">
        <f>IF($F38="","",#REF!)</f>
        <v/>
      </c>
      <c r="Q38" s="27"/>
      <c r="R38" s="27"/>
      <c r="S38" s="27"/>
      <c r="T38" s="27"/>
      <c r="U38" s="246" t="str">
        <f t="shared" si="9"/>
        <v/>
      </c>
      <c r="V38" s="27" t="str">
        <f t="shared" si="10"/>
        <v/>
      </c>
      <c r="W38" s="27" t="str">
        <f t="shared" si="11"/>
        <v/>
      </c>
      <c r="X38" s="27">
        <v>1</v>
      </c>
      <c r="Y38" s="27" t="str">
        <f t="shared" si="12"/>
        <v/>
      </c>
      <c r="Z38" s="260" t="str">
        <f t="shared" si="13"/>
        <v/>
      </c>
      <c r="AA38" s="1">
        <f t="shared" si="14"/>
        <v>0</v>
      </c>
      <c r="AB38" s="1" t="str">
        <f t="shared" si="15"/>
        <v/>
      </c>
      <c r="AC38" s="1" t="str">
        <f t="shared" si="15"/>
        <v/>
      </c>
      <c r="AD38" s="1">
        <f t="shared" si="16"/>
        <v>0</v>
      </c>
    </row>
    <row r="39" spans="2:30" x14ac:dyDescent="0.25">
      <c r="B39" s="23" t="str">
        <f t="shared" si="8"/>
        <v/>
      </c>
      <c r="C39" s="308" t="str">
        <f>IF('תנאי סף'!$AF39&lt;&gt;1,"",'תנאי סף'!C39)</f>
        <v/>
      </c>
      <c r="D39" s="308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5"/>
      <c r="H39" s="26" t="str">
        <f>IF($F39="","",IF('תנאי סף'!#REF!="",$AB$1,'תנאי סף'!#REF!))</f>
        <v/>
      </c>
      <c r="I39" s="26"/>
      <c r="J39" s="27"/>
      <c r="K39" s="26"/>
      <c r="L39" s="27"/>
      <c r="M39" s="26"/>
      <c r="N39" s="29"/>
      <c r="O39" s="29"/>
      <c r="P39" s="27" t="str">
        <f>IF($F39="","",#REF!)</f>
        <v/>
      </c>
      <c r="Q39" s="27"/>
      <c r="R39" s="27"/>
      <c r="S39" s="27"/>
      <c r="T39" s="27"/>
      <c r="U39" s="246" t="str">
        <f t="shared" si="9"/>
        <v/>
      </c>
      <c r="V39" s="27" t="str">
        <f t="shared" si="10"/>
        <v/>
      </c>
      <c r="W39" s="27" t="str">
        <f t="shared" si="11"/>
        <v/>
      </c>
      <c r="X39" s="27">
        <v>1</v>
      </c>
      <c r="Y39" s="27" t="str">
        <f t="shared" si="12"/>
        <v/>
      </c>
      <c r="Z39" s="260" t="str">
        <f t="shared" si="13"/>
        <v/>
      </c>
      <c r="AA39" s="1">
        <f t="shared" si="14"/>
        <v>0</v>
      </c>
      <c r="AB39" s="1" t="str">
        <f t="shared" si="15"/>
        <v/>
      </c>
      <c r="AC39" s="1" t="str">
        <f t="shared" si="15"/>
        <v/>
      </c>
      <c r="AD39" s="1">
        <f t="shared" si="16"/>
        <v>0</v>
      </c>
    </row>
    <row r="40" spans="2:30" ht="16.5" thickBot="1" x14ac:dyDescent="0.3">
      <c r="B40" s="23" t="str">
        <f t="shared" si="8"/>
        <v/>
      </c>
      <c r="C40" s="308" t="str">
        <f>IF('תנאי סף'!$AF40&lt;&gt;1,"",'תנאי סף'!C40)</f>
        <v/>
      </c>
      <c r="D40" s="308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353"/>
      <c r="H40" s="26" t="str">
        <f>IF($F40="","",IF('תנאי סף'!#REF!="",$AB$1,'תנאי סף'!#REF!))</f>
        <v/>
      </c>
      <c r="I40" s="26"/>
      <c r="J40" s="27"/>
      <c r="K40" s="26"/>
      <c r="L40" s="27"/>
      <c r="M40" s="26"/>
      <c r="N40" s="29"/>
      <c r="O40" s="182"/>
      <c r="P40" s="27" t="str">
        <f>IF($F40="","",#REF!)</f>
        <v/>
      </c>
      <c r="Q40" s="27"/>
      <c r="R40" s="27"/>
      <c r="S40" s="27"/>
      <c r="T40" s="27"/>
      <c r="U40" s="246" t="str">
        <f t="shared" si="9"/>
        <v/>
      </c>
      <c r="V40" s="27" t="str">
        <f t="shared" si="10"/>
        <v/>
      </c>
      <c r="W40" s="27" t="str">
        <f t="shared" si="11"/>
        <v/>
      </c>
      <c r="X40" s="27">
        <v>1</v>
      </c>
      <c r="Y40" s="27" t="str">
        <f t="shared" si="12"/>
        <v/>
      </c>
      <c r="Z40" s="260" t="str">
        <f t="shared" si="13"/>
        <v/>
      </c>
      <c r="AA40" s="1">
        <f t="shared" si="14"/>
        <v>0</v>
      </c>
      <c r="AB40" s="1" t="str">
        <f t="shared" si="15"/>
        <v/>
      </c>
      <c r="AC40" s="1" t="str">
        <f t="shared" si="15"/>
        <v/>
      </c>
      <c r="AD40" s="1">
        <f t="shared" si="16"/>
        <v>0</v>
      </c>
    </row>
    <row r="41" spans="2:30" x14ac:dyDescent="0.25">
      <c r="B41" s="23" t="str">
        <f t="shared" si="8"/>
        <v/>
      </c>
      <c r="C41" s="308" t="str">
        <f>IF('תנאי סף'!$AF41&lt;&gt;1,"",'תנאי סף'!C41)</f>
        <v/>
      </c>
      <c r="D41" s="308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5"/>
      <c r="H41" s="26" t="str">
        <f>IF($F41="","",IF('תנאי סף'!#REF!="",$AB$1,'תנאי סף'!#REF!))</f>
        <v/>
      </c>
      <c r="I41" s="26"/>
      <c r="J41" s="27"/>
      <c r="K41" s="26"/>
      <c r="L41" s="27"/>
      <c r="M41" s="26"/>
      <c r="N41" s="29"/>
      <c r="O41" s="29"/>
      <c r="P41" s="27" t="str">
        <f>IF($F41="","",#REF!)</f>
        <v/>
      </c>
      <c r="Q41" s="27"/>
      <c r="R41" s="27"/>
      <c r="S41" s="27"/>
      <c r="T41" s="27"/>
      <c r="U41" s="246" t="str">
        <f t="shared" si="9"/>
        <v/>
      </c>
      <c r="V41" s="27" t="str">
        <f t="shared" si="10"/>
        <v/>
      </c>
      <c r="W41" s="27" t="str">
        <f t="shared" si="11"/>
        <v/>
      </c>
      <c r="X41" s="27">
        <v>1</v>
      </c>
      <c r="Y41" s="27" t="str">
        <f t="shared" si="12"/>
        <v/>
      </c>
      <c r="Z41" s="260" t="str">
        <f t="shared" si="13"/>
        <v/>
      </c>
      <c r="AA41" s="1">
        <f t="shared" si="14"/>
        <v>0</v>
      </c>
      <c r="AB41" s="1" t="str">
        <f t="shared" si="15"/>
        <v/>
      </c>
      <c r="AC41" s="1" t="str">
        <f t="shared" si="15"/>
        <v/>
      </c>
      <c r="AD41" s="1">
        <f t="shared" si="16"/>
        <v>0</v>
      </c>
    </row>
    <row r="42" spans="2:30" x14ac:dyDescent="0.25">
      <c r="B42" s="23" t="str">
        <f t="shared" si="8"/>
        <v/>
      </c>
      <c r="C42" s="308" t="str">
        <f>IF('תנאי סף'!$AF42&lt;&gt;1,"",'תנאי סף'!C42)</f>
        <v/>
      </c>
      <c r="D42" s="308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5"/>
      <c r="H42" s="26" t="str">
        <f>IF($F42="","",IF('תנאי סף'!#REF!="",$AB$1,'תנאי סף'!#REF!))</f>
        <v/>
      </c>
      <c r="I42" s="26"/>
      <c r="J42" s="27"/>
      <c r="K42" s="26"/>
      <c r="L42" s="27"/>
      <c r="M42" s="26"/>
      <c r="N42" s="29"/>
      <c r="O42" s="29"/>
      <c r="P42" s="27" t="str">
        <f>IF($F42="","",#REF!)</f>
        <v/>
      </c>
      <c r="Q42" s="27"/>
      <c r="R42" s="27"/>
      <c r="S42" s="27"/>
      <c r="T42" s="27"/>
      <c r="U42" s="246" t="str">
        <f t="shared" si="9"/>
        <v/>
      </c>
      <c r="V42" s="27" t="str">
        <f t="shared" si="10"/>
        <v/>
      </c>
      <c r="W42" s="27" t="str">
        <f t="shared" si="11"/>
        <v/>
      </c>
      <c r="X42" s="27">
        <v>1</v>
      </c>
      <c r="Y42" s="27" t="str">
        <f t="shared" si="12"/>
        <v/>
      </c>
      <c r="Z42" s="260" t="str">
        <f t="shared" si="13"/>
        <v/>
      </c>
      <c r="AA42" s="1">
        <f t="shared" si="14"/>
        <v>0</v>
      </c>
      <c r="AB42" s="1" t="str">
        <f t="shared" si="15"/>
        <v/>
      </c>
      <c r="AC42" s="1" t="str">
        <f t="shared" si="15"/>
        <v/>
      </c>
      <c r="AD42" s="1">
        <f t="shared" si="16"/>
        <v>0</v>
      </c>
    </row>
    <row r="43" spans="2:30" x14ac:dyDescent="0.25">
      <c r="B43" s="23" t="str">
        <f t="shared" si="8"/>
        <v/>
      </c>
      <c r="C43" s="308" t="str">
        <f>IF('תנאי סף'!$AF43&lt;&gt;1,"",'תנאי סף'!C43)</f>
        <v/>
      </c>
      <c r="D43" s="308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5"/>
      <c r="H43" s="26" t="str">
        <f>IF($F43="","",IF('תנאי סף'!#REF!="",$AB$1,'תנאי סף'!#REF!))</f>
        <v/>
      </c>
      <c r="I43" s="26"/>
      <c r="J43" s="27"/>
      <c r="K43" s="26"/>
      <c r="L43" s="27"/>
      <c r="M43" s="26"/>
      <c r="N43" s="29"/>
      <c r="O43" s="29"/>
      <c r="P43" s="27" t="str">
        <f>IF($F43="","",#REF!)</f>
        <v/>
      </c>
      <c r="Q43" s="27"/>
      <c r="R43" s="27"/>
      <c r="S43" s="27"/>
      <c r="T43" s="27"/>
      <c r="U43" s="246" t="str">
        <f t="shared" si="9"/>
        <v/>
      </c>
      <c r="V43" s="27" t="str">
        <f t="shared" si="10"/>
        <v/>
      </c>
      <c r="W43" s="27" t="str">
        <f t="shared" si="11"/>
        <v/>
      </c>
      <c r="X43" s="27">
        <v>1</v>
      </c>
      <c r="Y43" s="27" t="str">
        <f t="shared" si="12"/>
        <v/>
      </c>
      <c r="Z43" s="260" t="str">
        <f t="shared" si="13"/>
        <v/>
      </c>
      <c r="AA43" s="1">
        <f t="shared" si="14"/>
        <v>0</v>
      </c>
      <c r="AB43" s="1" t="str">
        <f t="shared" si="15"/>
        <v/>
      </c>
      <c r="AC43" s="1" t="str">
        <f t="shared" si="15"/>
        <v/>
      </c>
      <c r="AD43" s="1">
        <f t="shared" si="16"/>
        <v>0</v>
      </c>
    </row>
    <row r="44" spans="2:30" x14ac:dyDescent="0.25">
      <c r="B44" s="23" t="str">
        <f t="shared" si="8"/>
        <v/>
      </c>
      <c r="C44" s="308" t="str">
        <f>IF('תנאי סף'!$AF44&lt;&gt;1,"",'תנאי סף'!C44)</f>
        <v/>
      </c>
      <c r="D44" s="308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5"/>
      <c r="H44" s="26" t="str">
        <f>IF($F44="","",IF('תנאי סף'!#REF!="",$AB$1,'תנאי סף'!#REF!))</f>
        <v/>
      </c>
      <c r="I44" s="26"/>
      <c r="J44" s="27"/>
      <c r="K44" s="26"/>
      <c r="L44" s="27"/>
      <c r="M44" s="26"/>
      <c r="N44" s="29"/>
      <c r="O44" s="29"/>
      <c r="P44" s="27" t="str">
        <f>IF($F44="","",#REF!)</f>
        <v/>
      </c>
      <c r="Q44" s="27"/>
      <c r="R44" s="27"/>
      <c r="S44" s="27"/>
      <c r="T44" s="27"/>
      <c r="U44" s="246" t="str">
        <f t="shared" si="9"/>
        <v/>
      </c>
      <c r="V44" s="27" t="str">
        <f t="shared" si="10"/>
        <v/>
      </c>
      <c r="W44" s="27" t="str">
        <f t="shared" si="11"/>
        <v/>
      </c>
      <c r="X44" s="27">
        <v>1</v>
      </c>
      <c r="Y44" s="27" t="str">
        <f t="shared" si="12"/>
        <v/>
      </c>
      <c r="Z44" s="260" t="str">
        <f t="shared" si="13"/>
        <v/>
      </c>
      <c r="AA44" s="1">
        <f t="shared" si="14"/>
        <v>0</v>
      </c>
      <c r="AB44" s="1" t="str">
        <f t="shared" si="15"/>
        <v/>
      </c>
      <c r="AC44" s="1" t="str">
        <f t="shared" si="15"/>
        <v/>
      </c>
      <c r="AD44" s="1">
        <f t="shared" si="16"/>
        <v>0</v>
      </c>
    </row>
    <row r="45" spans="2:30" x14ac:dyDescent="0.25">
      <c r="B45" s="23" t="str">
        <f t="shared" si="8"/>
        <v/>
      </c>
      <c r="C45" s="308" t="str">
        <f>IF('תנאי סף'!$AF45&lt;&gt;1,"",'תנאי סף'!C45)</f>
        <v/>
      </c>
      <c r="D45" s="308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5"/>
      <c r="H45" s="26" t="str">
        <f>IF($F45="","",IF('תנאי סף'!#REF!="",$AB$1,'תנאי סף'!#REF!))</f>
        <v/>
      </c>
      <c r="I45" s="26"/>
      <c r="J45" s="27"/>
      <c r="K45" s="26"/>
      <c r="L45" s="27"/>
      <c r="M45" s="26"/>
      <c r="N45" s="29"/>
      <c r="O45" s="29"/>
      <c r="P45" s="27" t="str">
        <f>IF($F45="","",#REF!)</f>
        <v/>
      </c>
      <c r="Q45" s="27"/>
      <c r="R45" s="27"/>
      <c r="S45" s="27"/>
      <c r="T45" s="27"/>
      <c r="U45" s="246" t="str">
        <f t="shared" si="9"/>
        <v/>
      </c>
      <c r="V45" s="27" t="str">
        <f t="shared" si="10"/>
        <v/>
      </c>
      <c r="W45" s="27" t="str">
        <f t="shared" si="11"/>
        <v/>
      </c>
      <c r="X45" s="27">
        <v>1</v>
      </c>
      <c r="Y45" s="27" t="str">
        <f t="shared" si="12"/>
        <v/>
      </c>
      <c r="Z45" s="260" t="str">
        <f t="shared" si="13"/>
        <v/>
      </c>
      <c r="AA45" s="1">
        <f t="shared" si="14"/>
        <v>0</v>
      </c>
      <c r="AB45" s="1" t="str">
        <f t="shared" si="15"/>
        <v/>
      </c>
      <c r="AC45" s="1" t="str">
        <f t="shared" si="15"/>
        <v/>
      </c>
      <c r="AD45" s="1">
        <f t="shared" si="16"/>
        <v>0</v>
      </c>
    </row>
    <row r="46" spans="2:30" x14ac:dyDescent="0.25">
      <c r="B46" s="23" t="str">
        <f t="shared" si="8"/>
        <v/>
      </c>
      <c r="C46" s="308" t="str">
        <f>IF('תנאי סף'!$AF46&lt;&gt;1,"",'תנאי סף'!C46)</f>
        <v/>
      </c>
      <c r="D46" s="308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5"/>
      <c r="H46" s="26" t="str">
        <f>IF($F46="","",IF('תנאי סף'!#REF!="",$AB$1,'תנאי סף'!#REF!))</f>
        <v/>
      </c>
      <c r="I46" s="26"/>
      <c r="J46" s="27"/>
      <c r="K46" s="26"/>
      <c r="L46" s="27"/>
      <c r="M46" s="26"/>
      <c r="N46" s="29"/>
      <c r="O46" s="29"/>
      <c r="P46" s="27" t="str">
        <f>IF($F46="","",#REF!)</f>
        <v/>
      </c>
      <c r="Q46" s="27"/>
      <c r="R46" s="27"/>
      <c r="S46" s="27"/>
      <c r="T46" s="27"/>
      <c r="U46" s="246" t="str">
        <f t="shared" si="9"/>
        <v/>
      </c>
      <c r="V46" s="27" t="str">
        <f t="shared" si="10"/>
        <v/>
      </c>
      <c r="W46" s="27" t="str">
        <f t="shared" si="11"/>
        <v/>
      </c>
      <c r="X46" s="27">
        <v>1</v>
      </c>
      <c r="Y46" s="27" t="str">
        <f t="shared" si="12"/>
        <v/>
      </c>
      <c r="Z46" s="260" t="str">
        <f t="shared" si="13"/>
        <v/>
      </c>
      <c r="AA46" s="1">
        <f t="shared" si="14"/>
        <v>0</v>
      </c>
      <c r="AB46" s="1" t="str">
        <f t="shared" si="15"/>
        <v/>
      </c>
      <c r="AC46" s="1" t="str">
        <f t="shared" si="15"/>
        <v/>
      </c>
      <c r="AD46" s="1">
        <f t="shared" si="16"/>
        <v>0</v>
      </c>
    </row>
    <row r="47" spans="2:30" x14ac:dyDescent="0.25">
      <c r="B47" s="23" t="str">
        <f t="shared" si="8"/>
        <v/>
      </c>
      <c r="C47" s="308" t="str">
        <f>IF('תנאי סף'!$AF47&lt;&gt;1,"",'תנאי סף'!C47)</f>
        <v/>
      </c>
      <c r="D47" s="308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5"/>
      <c r="H47" s="26" t="str">
        <f>IF($F47="","",IF('תנאי סף'!#REF!="",$AB$1,'תנאי סף'!#REF!))</f>
        <v/>
      </c>
      <c r="I47" s="26"/>
      <c r="J47" s="27"/>
      <c r="K47" s="26"/>
      <c r="L47" s="27"/>
      <c r="M47" s="26"/>
      <c r="N47" s="29"/>
      <c r="O47" s="29"/>
      <c r="P47" s="27" t="str">
        <f>IF($F47="","",#REF!)</f>
        <v/>
      </c>
      <c r="Q47" s="27"/>
      <c r="R47" s="27"/>
      <c r="S47" s="27"/>
      <c r="T47" s="27"/>
      <c r="U47" s="246" t="str">
        <f t="shared" si="9"/>
        <v/>
      </c>
      <c r="V47" s="27" t="str">
        <f t="shared" si="10"/>
        <v/>
      </c>
      <c r="W47" s="27" t="str">
        <f t="shared" si="11"/>
        <v/>
      </c>
      <c r="X47" s="27">
        <v>1</v>
      </c>
      <c r="Y47" s="27" t="str">
        <f t="shared" si="12"/>
        <v/>
      </c>
      <c r="Z47" s="260" t="str">
        <f t="shared" si="13"/>
        <v/>
      </c>
      <c r="AA47" s="1">
        <f t="shared" si="14"/>
        <v>0</v>
      </c>
      <c r="AB47" s="1" t="str">
        <f t="shared" si="15"/>
        <v/>
      </c>
      <c r="AC47" s="1" t="str">
        <f t="shared" si="15"/>
        <v/>
      </c>
      <c r="AD47" s="1">
        <f t="shared" si="16"/>
        <v>0</v>
      </c>
    </row>
    <row r="48" spans="2:30" x14ac:dyDescent="0.25">
      <c r="B48" s="23" t="str">
        <f t="shared" si="8"/>
        <v/>
      </c>
      <c r="C48" s="308" t="str">
        <f>IF('תנאי סף'!$AF48&lt;&gt;1,"",'תנאי סף'!C48)</f>
        <v/>
      </c>
      <c r="D48" s="308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5"/>
      <c r="H48" s="26" t="str">
        <f>IF($F48="","",IF('תנאי סף'!#REF!="",$AB$1,'תנאי סף'!#REF!))</f>
        <v/>
      </c>
      <c r="I48" s="26"/>
      <c r="J48" s="27"/>
      <c r="K48" s="26"/>
      <c r="L48" s="27"/>
      <c r="M48" s="26"/>
      <c r="N48" s="29"/>
      <c r="O48" s="29"/>
      <c r="P48" s="27" t="str">
        <f>IF($F48="","",#REF!)</f>
        <v/>
      </c>
      <c r="Q48" s="27"/>
      <c r="R48" s="27"/>
      <c r="S48" s="27"/>
      <c r="T48" s="27"/>
      <c r="U48" s="246" t="str">
        <f t="shared" si="9"/>
        <v/>
      </c>
      <c r="V48" s="27" t="str">
        <f t="shared" si="10"/>
        <v/>
      </c>
      <c r="W48" s="27" t="str">
        <f t="shared" si="11"/>
        <v/>
      </c>
      <c r="X48" s="27">
        <v>1</v>
      </c>
      <c r="Y48" s="27" t="str">
        <f t="shared" si="12"/>
        <v/>
      </c>
      <c r="Z48" s="260" t="str">
        <f t="shared" si="13"/>
        <v/>
      </c>
      <c r="AA48" s="1">
        <f t="shared" si="14"/>
        <v>0</v>
      </c>
      <c r="AB48" s="1" t="str">
        <f t="shared" si="15"/>
        <v/>
      </c>
      <c r="AC48" s="1" t="str">
        <f t="shared" si="15"/>
        <v/>
      </c>
      <c r="AD48" s="1">
        <f t="shared" si="16"/>
        <v>0</v>
      </c>
    </row>
    <row r="49" spans="2:30" x14ac:dyDescent="0.25">
      <c r="B49" s="23" t="str">
        <f t="shared" si="8"/>
        <v/>
      </c>
      <c r="C49" s="308" t="str">
        <f>IF('תנאי סף'!$AF49&lt;&gt;1,"",'תנאי סף'!C49)</f>
        <v/>
      </c>
      <c r="D49" s="308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5"/>
      <c r="H49" s="26" t="str">
        <f>IF($F49="","",IF('תנאי סף'!#REF!="",$AB$1,'תנאי סף'!#REF!))</f>
        <v/>
      </c>
      <c r="I49" s="26"/>
      <c r="J49" s="27"/>
      <c r="K49" s="26"/>
      <c r="L49" s="27"/>
      <c r="M49" s="26"/>
      <c r="N49" s="29"/>
      <c r="O49" s="29"/>
      <c r="P49" s="27" t="str">
        <f>IF($F49="","",#REF!)</f>
        <v/>
      </c>
      <c r="Q49" s="27"/>
      <c r="R49" s="27"/>
      <c r="S49" s="27"/>
      <c r="T49" s="27"/>
      <c r="U49" s="246" t="str">
        <f t="shared" si="9"/>
        <v/>
      </c>
      <c r="V49" s="27" t="str">
        <f t="shared" si="10"/>
        <v/>
      </c>
      <c r="W49" s="27" t="str">
        <f t="shared" si="11"/>
        <v/>
      </c>
      <c r="X49" s="27">
        <v>1</v>
      </c>
      <c r="Y49" s="27" t="str">
        <f t="shared" si="12"/>
        <v/>
      </c>
      <c r="Z49" s="260" t="str">
        <f t="shared" si="13"/>
        <v/>
      </c>
      <c r="AA49" s="1">
        <f t="shared" si="14"/>
        <v>0</v>
      </c>
      <c r="AB49" s="1" t="str">
        <f t="shared" si="15"/>
        <v/>
      </c>
      <c r="AC49" s="1" t="str">
        <f t="shared" si="15"/>
        <v/>
      </c>
      <c r="AD49" s="1">
        <f t="shared" si="16"/>
        <v>0</v>
      </c>
    </row>
    <row r="50" spans="2:30" x14ac:dyDescent="0.25">
      <c r="B50" s="23" t="str">
        <f t="shared" si="8"/>
        <v/>
      </c>
      <c r="C50" s="308" t="str">
        <f>IF('תנאי סף'!$AF50&lt;&gt;1,"",'תנאי סף'!C50)</f>
        <v/>
      </c>
      <c r="D50" s="308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5"/>
      <c r="H50" s="26" t="str">
        <f>IF($F50="","",IF('תנאי סף'!#REF!="",$AB$1,'תנאי סף'!#REF!))</f>
        <v/>
      </c>
      <c r="I50" s="26"/>
      <c r="J50" s="27"/>
      <c r="K50" s="26"/>
      <c r="L50" s="27"/>
      <c r="M50" s="26"/>
      <c r="N50" s="29"/>
      <c r="O50" s="29"/>
      <c r="P50" s="27" t="str">
        <f>IF($F50="","",#REF!)</f>
        <v/>
      </c>
      <c r="Q50" s="27"/>
      <c r="R50" s="27"/>
      <c r="S50" s="27"/>
      <c r="T50" s="27"/>
      <c r="U50" s="246" t="str">
        <f t="shared" si="9"/>
        <v/>
      </c>
      <c r="V50" s="27" t="str">
        <f t="shared" si="10"/>
        <v/>
      </c>
      <c r="W50" s="27" t="str">
        <f t="shared" si="11"/>
        <v/>
      </c>
      <c r="X50" s="27">
        <v>1</v>
      </c>
      <c r="Y50" s="27" t="str">
        <f t="shared" si="12"/>
        <v/>
      </c>
      <c r="Z50" s="260" t="str">
        <f t="shared" si="13"/>
        <v/>
      </c>
      <c r="AA50" s="1">
        <f t="shared" si="14"/>
        <v>0</v>
      </c>
      <c r="AB50" s="1" t="str">
        <f t="shared" si="15"/>
        <v/>
      </c>
      <c r="AC50" s="1" t="str">
        <f t="shared" si="15"/>
        <v/>
      </c>
      <c r="AD50" s="1">
        <f t="shared" si="16"/>
        <v>0</v>
      </c>
    </row>
    <row r="51" spans="2:30" x14ac:dyDescent="0.25">
      <c r="B51" s="23" t="str">
        <f t="shared" si="8"/>
        <v/>
      </c>
      <c r="C51" s="308" t="str">
        <f>IF('תנאי סף'!$AF51&lt;&gt;1,"",'תנאי סף'!C51)</f>
        <v/>
      </c>
      <c r="D51" s="308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5"/>
      <c r="H51" s="26" t="str">
        <f>IF($F51="","",IF('תנאי סף'!#REF!="",$AB$1,'תנאי סף'!#REF!))</f>
        <v/>
      </c>
      <c r="I51" s="26"/>
      <c r="J51" s="27"/>
      <c r="K51" s="26"/>
      <c r="L51" s="27"/>
      <c r="M51" s="26"/>
      <c r="N51" s="29"/>
      <c r="O51" s="29"/>
      <c r="P51" s="27" t="str">
        <f>IF($F51="","",#REF!)</f>
        <v/>
      </c>
      <c r="Q51" s="27"/>
      <c r="R51" s="27"/>
      <c r="S51" s="27"/>
      <c r="T51" s="27"/>
      <c r="U51" s="246" t="str">
        <f t="shared" si="9"/>
        <v/>
      </c>
      <c r="V51" s="27" t="str">
        <f t="shared" si="10"/>
        <v/>
      </c>
      <c r="W51" s="27" t="str">
        <f t="shared" si="11"/>
        <v/>
      </c>
      <c r="X51" s="27">
        <v>1</v>
      </c>
      <c r="Y51" s="27" t="str">
        <f t="shared" si="12"/>
        <v/>
      </c>
      <c r="Z51" s="260" t="str">
        <f t="shared" si="13"/>
        <v/>
      </c>
      <c r="AA51" s="1">
        <f t="shared" si="14"/>
        <v>0</v>
      </c>
      <c r="AB51" s="1" t="str">
        <f t="shared" si="15"/>
        <v/>
      </c>
      <c r="AC51" s="1" t="str">
        <f t="shared" si="15"/>
        <v/>
      </c>
      <c r="AD51" s="1">
        <f t="shared" si="16"/>
        <v>0</v>
      </c>
    </row>
    <row r="52" spans="2:30" x14ac:dyDescent="0.25">
      <c r="B52" s="23" t="str">
        <f t="shared" si="8"/>
        <v/>
      </c>
      <c r="C52" s="308" t="str">
        <f>IF('תנאי סף'!$AF52&lt;&gt;1,"",'תנאי סף'!C52)</f>
        <v/>
      </c>
      <c r="D52" s="308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5"/>
      <c r="H52" s="26" t="str">
        <f>IF($F52="","",IF('תנאי סף'!#REF!="",$AB$1,'תנאי סף'!#REF!))</f>
        <v/>
      </c>
      <c r="I52" s="26"/>
      <c r="J52" s="27"/>
      <c r="K52" s="26"/>
      <c r="L52" s="27"/>
      <c r="M52" s="26"/>
      <c r="N52" s="29"/>
      <c r="O52" s="29"/>
      <c r="P52" s="27" t="str">
        <f>IF($F52="","",#REF!)</f>
        <v/>
      </c>
      <c r="Q52" s="27"/>
      <c r="R52" s="27"/>
      <c r="S52" s="27"/>
      <c r="T52" s="27"/>
      <c r="U52" s="246" t="str">
        <f t="shared" si="9"/>
        <v/>
      </c>
      <c r="V52" s="27" t="str">
        <f t="shared" si="10"/>
        <v/>
      </c>
      <c r="W52" s="27" t="str">
        <f t="shared" si="11"/>
        <v/>
      </c>
      <c r="X52" s="27">
        <v>1</v>
      </c>
      <c r="Y52" s="27" t="str">
        <f t="shared" si="12"/>
        <v/>
      </c>
      <c r="Z52" s="260" t="str">
        <f t="shared" si="13"/>
        <v/>
      </c>
      <c r="AA52" s="1">
        <f t="shared" si="14"/>
        <v>0</v>
      </c>
      <c r="AB52" s="1" t="str">
        <f t="shared" si="15"/>
        <v/>
      </c>
      <c r="AC52" s="1" t="str">
        <f t="shared" si="15"/>
        <v/>
      </c>
      <c r="AD52" s="1">
        <f t="shared" si="16"/>
        <v>0</v>
      </c>
    </row>
    <row r="53" spans="2:30" x14ac:dyDescent="0.25">
      <c r="B53" s="23" t="str">
        <f t="shared" si="8"/>
        <v/>
      </c>
      <c r="C53" s="308" t="str">
        <f>IF('תנאי סף'!$AF53&lt;&gt;1,"",'תנאי סף'!C53)</f>
        <v/>
      </c>
      <c r="D53" s="308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5"/>
      <c r="H53" s="26" t="str">
        <f>IF($F53="","",IF('תנאי סף'!#REF!="",$AB$1,'תנאי סף'!#REF!))</f>
        <v/>
      </c>
      <c r="I53" s="26"/>
      <c r="J53" s="27"/>
      <c r="K53" s="26"/>
      <c r="L53" s="27"/>
      <c r="M53" s="26"/>
      <c r="N53" s="29"/>
      <c r="O53" s="29"/>
      <c r="P53" s="27" t="str">
        <f>IF($F53="","",#REF!)</f>
        <v/>
      </c>
      <c r="Q53" s="27"/>
      <c r="R53" s="27"/>
      <c r="S53" s="27"/>
      <c r="T53" s="27"/>
      <c r="U53" s="246" t="str">
        <f t="shared" si="9"/>
        <v/>
      </c>
      <c r="V53" s="27" t="str">
        <f t="shared" si="10"/>
        <v/>
      </c>
      <c r="W53" s="27" t="str">
        <f t="shared" si="11"/>
        <v/>
      </c>
      <c r="X53" s="27">
        <v>1</v>
      </c>
      <c r="Y53" s="27" t="str">
        <f t="shared" si="12"/>
        <v/>
      </c>
      <c r="Z53" s="260" t="str">
        <f t="shared" si="13"/>
        <v/>
      </c>
      <c r="AA53" s="1">
        <f t="shared" si="14"/>
        <v>0</v>
      </c>
      <c r="AB53" s="1" t="str">
        <f t="shared" si="15"/>
        <v/>
      </c>
      <c r="AC53" s="1" t="str">
        <f t="shared" si="15"/>
        <v/>
      </c>
      <c r="AD53" s="1">
        <f t="shared" si="16"/>
        <v>0</v>
      </c>
    </row>
    <row r="54" spans="2:30" x14ac:dyDescent="0.25">
      <c r="B54" s="23" t="str">
        <f t="shared" si="8"/>
        <v/>
      </c>
      <c r="C54" s="308" t="str">
        <f>IF('תנאי סף'!$AF54&lt;&gt;1,"",'תנאי סף'!C54)</f>
        <v/>
      </c>
      <c r="D54" s="308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5"/>
      <c r="H54" s="26" t="str">
        <f>IF($F54="","",IF('תנאי סף'!#REF!="",$AB$1,'תנאי סף'!#REF!))</f>
        <v/>
      </c>
      <c r="I54" s="26"/>
      <c r="J54" s="27"/>
      <c r="K54" s="26"/>
      <c r="L54" s="27"/>
      <c r="M54" s="26"/>
      <c r="N54" s="29"/>
      <c r="O54" s="29"/>
      <c r="P54" s="27" t="str">
        <f>IF($F54="","",#REF!)</f>
        <v/>
      </c>
      <c r="Q54" s="27"/>
      <c r="R54" s="27"/>
      <c r="S54" s="27"/>
      <c r="T54" s="27"/>
      <c r="U54" s="246" t="str">
        <f t="shared" si="9"/>
        <v/>
      </c>
      <c r="V54" s="27" t="str">
        <f t="shared" si="10"/>
        <v/>
      </c>
      <c r="W54" s="27" t="str">
        <f t="shared" si="11"/>
        <v/>
      </c>
      <c r="X54" s="27">
        <v>1</v>
      </c>
      <c r="Y54" s="27" t="str">
        <f t="shared" si="12"/>
        <v/>
      </c>
      <c r="Z54" s="260" t="str">
        <f t="shared" si="13"/>
        <v/>
      </c>
      <c r="AA54" s="1">
        <f t="shared" si="14"/>
        <v>0</v>
      </c>
      <c r="AB54" s="1" t="str">
        <f t="shared" si="15"/>
        <v/>
      </c>
      <c r="AC54" s="1" t="str">
        <f t="shared" si="15"/>
        <v/>
      </c>
      <c r="AD54" s="1">
        <f t="shared" si="16"/>
        <v>0</v>
      </c>
    </row>
    <row r="55" spans="2:30" x14ac:dyDescent="0.25">
      <c r="B55" s="23" t="str">
        <f t="shared" si="8"/>
        <v/>
      </c>
      <c r="C55" s="308" t="str">
        <f>IF('תנאי סף'!$AF55&lt;&gt;1,"",'תנאי סף'!C55)</f>
        <v/>
      </c>
      <c r="D55" s="308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5"/>
      <c r="H55" s="26" t="str">
        <f>IF($F55="","",IF('תנאי סף'!#REF!="",$AB$1,'תנאי סף'!#REF!))</f>
        <v/>
      </c>
      <c r="I55" s="26"/>
      <c r="J55" s="27"/>
      <c r="K55" s="26"/>
      <c r="L55" s="27"/>
      <c r="M55" s="26"/>
      <c r="N55" s="29"/>
      <c r="O55" s="29"/>
      <c r="P55" s="27" t="str">
        <f>IF($F55="","",#REF!)</f>
        <v/>
      </c>
      <c r="Q55" s="27"/>
      <c r="R55" s="27"/>
      <c r="S55" s="27"/>
      <c r="T55" s="27"/>
      <c r="U55" s="246" t="str">
        <f t="shared" si="9"/>
        <v/>
      </c>
      <c r="V55" s="27" t="str">
        <f t="shared" si="10"/>
        <v/>
      </c>
      <c r="W55" s="27" t="str">
        <f t="shared" si="11"/>
        <v/>
      </c>
      <c r="X55" s="27">
        <v>1</v>
      </c>
      <c r="Y55" s="27" t="str">
        <f t="shared" si="12"/>
        <v/>
      </c>
      <c r="Z55" s="260" t="str">
        <f t="shared" si="13"/>
        <v/>
      </c>
      <c r="AA55" s="1">
        <f t="shared" si="14"/>
        <v>0</v>
      </c>
      <c r="AB55" s="1" t="str">
        <f t="shared" si="15"/>
        <v/>
      </c>
      <c r="AC55" s="1" t="str">
        <f t="shared" si="15"/>
        <v/>
      </c>
      <c r="AD55" s="1">
        <f t="shared" si="16"/>
        <v>0</v>
      </c>
    </row>
    <row r="56" spans="2:30" x14ac:dyDescent="0.25">
      <c r="B56" s="23" t="str">
        <f t="shared" si="8"/>
        <v/>
      </c>
      <c r="C56" s="308" t="str">
        <f>IF('תנאי סף'!$AF56&lt;&gt;1,"",'תנאי סף'!C56)</f>
        <v/>
      </c>
      <c r="D56" s="308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5"/>
      <c r="H56" s="26" t="str">
        <f>IF($F56="","",IF('תנאי סף'!#REF!="",$AB$1,'תנאי סף'!#REF!))</f>
        <v/>
      </c>
      <c r="I56" s="26"/>
      <c r="J56" s="27"/>
      <c r="K56" s="26"/>
      <c r="L56" s="27"/>
      <c r="M56" s="26"/>
      <c r="N56" s="29"/>
      <c r="O56" s="29"/>
      <c r="P56" s="27" t="str">
        <f>IF($F56="","",#REF!)</f>
        <v/>
      </c>
      <c r="Q56" s="27"/>
      <c r="R56" s="27"/>
      <c r="S56" s="27"/>
      <c r="T56" s="27"/>
      <c r="U56" s="246" t="str">
        <f t="shared" si="9"/>
        <v/>
      </c>
      <c r="V56" s="27" t="str">
        <f t="shared" si="10"/>
        <v/>
      </c>
      <c r="W56" s="27" t="str">
        <f t="shared" si="11"/>
        <v/>
      </c>
      <c r="X56" s="27">
        <v>1</v>
      </c>
      <c r="Y56" s="27" t="str">
        <f t="shared" si="12"/>
        <v/>
      </c>
      <c r="Z56" s="260" t="str">
        <f t="shared" si="13"/>
        <v/>
      </c>
      <c r="AA56" s="1">
        <f t="shared" si="14"/>
        <v>0</v>
      </c>
      <c r="AB56" s="1" t="str">
        <f t="shared" si="15"/>
        <v/>
      </c>
      <c r="AC56" s="1" t="str">
        <f t="shared" si="15"/>
        <v/>
      </c>
      <c r="AD56" s="1">
        <f t="shared" si="16"/>
        <v>0</v>
      </c>
    </row>
    <row r="57" spans="2:30" x14ac:dyDescent="0.25">
      <c r="B57" s="23" t="str">
        <f t="shared" si="8"/>
        <v/>
      </c>
      <c r="C57" s="308" t="str">
        <f>IF('תנאי סף'!$AF57&lt;&gt;1,"",'תנאי סף'!C57)</f>
        <v/>
      </c>
      <c r="D57" s="308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5"/>
      <c r="H57" s="26" t="str">
        <f>IF($F57="","",IF('תנאי סף'!#REF!="",$AB$1,'תנאי סף'!#REF!))</f>
        <v/>
      </c>
      <c r="I57" s="26"/>
      <c r="J57" s="27"/>
      <c r="K57" s="26"/>
      <c r="L57" s="27"/>
      <c r="M57" s="26"/>
      <c r="N57" s="29"/>
      <c r="O57" s="29"/>
      <c r="P57" s="27" t="str">
        <f>IF($F57="","",#REF!)</f>
        <v/>
      </c>
      <c r="Q57" s="27"/>
      <c r="R57" s="27"/>
      <c r="S57" s="27"/>
      <c r="T57" s="27"/>
      <c r="U57" s="246" t="str">
        <f t="shared" si="9"/>
        <v/>
      </c>
      <c r="V57" s="27" t="str">
        <f t="shared" si="10"/>
        <v/>
      </c>
      <c r="W57" s="27" t="str">
        <f t="shared" si="11"/>
        <v/>
      </c>
      <c r="X57" s="27">
        <v>1</v>
      </c>
      <c r="Y57" s="27" t="str">
        <f t="shared" si="12"/>
        <v/>
      </c>
      <c r="Z57" s="260" t="str">
        <f t="shared" si="13"/>
        <v/>
      </c>
      <c r="AA57" s="1">
        <f t="shared" si="14"/>
        <v>0</v>
      </c>
      <c r="AB57" s="1" t="str">
        <f t="shared" si="15"/>
        <v/>
      </c>
      <c r="AC57" s="1" t="str">
        <f t="shared" si="15"/>
        <v/>
      </c>
      <c r="AD57" s="1">
        <f t="shared" si="16"/>
        <v>0</v>
      </c>
    </row>
    <row r="58" spans="2:30" x14ac:dyDescent="0.25">
      <c r="B58" s="23" t="str">
        <f t="shared" si="8"/>
        <v/>
      </c>
      <c r="C58" s="308" t="str">
        <f>IF('תנאי סף'!$AF58&lt;&gt;1,"",'תנאי סף'!C58)</f>
        <v/>
      </c>
      <c r="D58" s="308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5"/>
      <c r="H58" s="26" t="str">
        <f>IF($F58="","",IF('תנאי סף'!#REF!="",$AB$1,'תנאי סף'!#REF!))</f>
        <v/>
      </c>
      <c r="I58" s="26"/>
      <c r="J58" s="27"/>
      <c r="K58" s="26"/>
      <c r="L58" s="27"/>
      <c r="M58" s="26"/>
      <c r="N58" s="29"/>
      <c r="O58" s="29"/>
      <c r="P58" s="27" t="str">
        <f>IF($F58="","",#REF!)</f>
        <v/>
      </c>
      <c r="Q58" s="27"/>
      <c r="R58" s="27"/>
      <c r="S58" s="27"/>
      <c r="T58" s="27"/>
      <c r="U58" s="246" t="str">
        <f t="shared" si="9"/>
        <v/>
      </c>
      <c r="V58" s="27" t="str">
        <f t="shared" si="10"/>
        <v/>
      </c>
      <c r="W58" s="27" t="str">
        <f t="shared" si="11"/>
        <v/>
      </c>
      <c r="X58" s="27">
        <v>1</v>
      </c>
      <c r="Y58" s="27" t="str">
        <f t="shared" si="12"/>
        <v/>
      </c>
      <c r="Z58" s="260" t="str">
        <f t="shared" si="13"/>
        <v/>
      </c>
      <c r="AA58" s="1">
        <f t="shared" si="14"/>
        <v>0</v>
      </c>
      <c r="AB58" s="1" t="str">
        <f t="shared" si="15"/>
        <v/>
      </c>
      <c r="AC58" s="1" t="str">
        <f t="shared" si="15"/>
        <v/>
      </c>
      <c r="AD58" s="1">
        <f t="shared" si="16"/>
        <v>0</v>
      </c>
    </row>
    <row r="59" spans="2:30" x14ac:dyDescent="0.25">
      <c r="B59" s="23" t="str">
        <f t="shared" si="8"/>
        <v/>
      </c>
      <c r="C59" s="308" t="str">
        <f>IF('תנאי סף'!$AF59&lt;&gt;1,"",'תנאי סף'!C59)</f>
        <v/>
      </c>
      <c r="D59" s="308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5"/>
      <c r="H59" s="26" t="str">
        <f>IF($F59="","",IF('תנאי סף'!#REF!="",$AB$1,'תנאי סף'!#REF!))</f>
        <v/>
      </c>
      <c r="I59" s="26"/>
      <c r="J59" s="27"/>
      <c r="K59" s="26"/>
      <c r="L59" s="27"/>
      <c r="M59" s="26"/>
      <c r="N59" s="29"/>
      <c r="O59" s="29"/>
      <c r="P59" s="27" t="str">
        <f>IF($F59="","",#REF!)</f>
        <v/>
      </c>
      <c r="Q59" s="27"/>
      <c r="R59" s="27"/>
      <c r="S59" s="27"/>
      <c r="T59" s="27"/>
      <c r="U59" s="246" t="str">
        <f t="shared" si="9"/>
        <v/>
      </c>
      <c r="V59" s="27" t="str">
        <f t="shared" si="10"/>
        <v/>
      </c>
      <c r="W59" s="27" t="str">
        <f t="shared" si="11"/>
        <v/>
      </c>
      <c r="X59" s="27">
        <v>1</v>
      </c>
      <c r="Y59" s="27" t="str">
        <f t="shared" si="12"/>
        <v/>
      </c>
      <c r="Z59" s="260" t="str">
        <f t="shared" si="13"/>
        <v/>
      </c>
      <c r="AA59" s="1">
        <f t="shared" si="14"/>
        <v>0</v>
      </c>
      <c r="AB59" s="1" t="str">
        <f t="shared" si="15"/>
        <v/>
      </c>
      <c r="AC59" s="1" t="str">
        <f t="shared" si="15"/>
        <v/>
      </c>
      <c r="AD59" s="1">
        <f t="shared" si="16"/>
        <v>0</v>
      </c>
    </row>
    <row r="60" spans="2:30" x14ac:dyDescent="0.25">
      <c r="B60" s="23" t="str">
        <f t="shared" si="8"/>
        <v/>
      </c>
      <c r="C60" s="308" t="str">
        <f>IF('תנאי סף'!$AF60&lt;&gt;1,"",'תנאי סף'!C60)</f>
        <v/>
      </c>
      <c r="D60" s="308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5"/>
      <c r="H60" s="26" t="str">
        <f>IF($F60="","",IF('תנאי סף'!#REF!="",$AB$1,'תנאי סף'!#REF!))</f>
        <v/>
      </c>
      <c r="I60" s="26"/>
      <c r="J60" s="27"/>
      <c r="K60" s="26"/>
      <c r="L60" s="27"/>
      <c r="M60" s="26"/>
      <c r="N60" s="29"/>
      <c r="O60" s="29"/>
      <c r="P60" s="27" t="str">
        <f>IF($F60="","",#REF!)</f>
        <v/>
      </c>
      <c r="Q60" s="27"/>
      <c r="R60" s="27"/>
      <c r="S60" s="27"/>
      <c r="T60" s="27"/>
      <c r="U60" s="246" t="str">
        <f t="shared" si="9"/>
        <v/>
      </c>
      <c r="V60" s="27" t="str">
        <f t="shared" si="10"/>
        <v/>
      </c>
      <c r="W60" s="27" t="str">
        <f t="shared" si="11"/>
        <v/>
      </c>
      <c r="X60" s="27">
        <v>1</v>
      </c>
      <c r="Y60" s="27" t="str">
        <f t="shared" si="12"/>
        <v/>
      </c>
      <c r="Z60" s="260" t="str">
        <f t="shared" si="13"/>
        <v/>
      </c>
      <c r="AA60" s="1">
        <f t="shared" si="14"/>
        <v>0</v>
      </c>
      <c r="AB60" s="1" t="str">
        <f t="shared" si="15"/>
        <v/>
      </c>
      <c r="AC60" s="1" t="str">
        <f t="shared" si="15"/>
        <v/>
      </c>
      <c r="AD60" s="1">
        <f t="shared" si="16"/>
        <v>0</v>
      </c>
    </row>
    <row r="61" spans="2:30" x14ac:dyDescent="0.25">
      <c r="B61" s="23" t="str">
        <f t="shared" si="8"/>
        <v/>
      </c>
      <c r="C61" s="308" t="str">
        <f>IF('תנאי סף'!$AF61&lt;&gt;1,"",'תנאי סף'!C61)</f>
        <v/>
      </c>
      <c r="D61" s="308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5"/>
      <c r="H61" s="26" t="str">
        <f>IF($F61="","",IF('תנאי סף'!#REF!="",$AB$1,'תנאי סף'!#REF!))</f>
        <v/>
      </c>
      <c r="I61" s="26"/>
      <c r="J61" s="27"/>
      <c r="K61" s="26"/>
      <c r="L61" s="27"/>
      <c r="M61" s="26"/>
      <c r="N61" s="29"/>
      <c r="O61" s="29"/>
      <c r="P61" s="27" t="str">
        <f>IF($F61="","",#REF!)</f>
        <v/>
      </c>
      <c r="Q61" s="27"/>
      <c r="R61" s="27"/>
      <c r="S61" s="27"/>
      <c r="T61" s="27"/>
      <c r="U61" s="246" t="str">
        <f t="shared" si="9"/>
        <v/>
      </c>
      <c r="V61" s="27" t="str">
        <f t="shared" si="10"/>
        <v/>
      </c>
      <c r="W61" s="27" t="str">
        <f t="shared" si="11"/>
        <v/>
      </c>
      <c r="X61" s="27">
        <v>1</v>
      </c>
      <c r="Y61" s="27" t="str">
        <f t="shared" si="12"/>
        <v/>
      </c>
      <c r="Z61" s="260" t="str">
        <f t="shared" si="13"/>
        <v/>
      </c>
      <c r="AA61" s="1">
        <f t="shared" si="14"/>
        <v>0</v>
      </c>
      <c r="AB61" s="1" t="str">
        <f t="shared" si="15"/>
        <v/>
      </c>
      <c r="AC61" s="1" t="str">
        <f t="shared" si="15"/>
        <v/>
      </c>
      <c r="AD61" s="1">
        <f t="shared" si="16"/>
        <v>0</v>
      </c>
    </row>
    <row r="62" spans="2:30" x14ac:dyDescent="0.25">
      <c r="B62" s="23" t="str">
        <f t="shared" si="8"/>
        <v/>
      </c>
      <c r="C62" s="308" t="str">
        <f>IF('תנאי סף'!$AF62&lt;&gt;1,"",'תנאי סף'!C62)</f>
        <v/>
      </c>
      <c r="D62" s="308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5"/>
      <c r="H62" s="26" t="str">
        <f>IF($F62="","",IF('תנאי סף'!#REF!="",$AB$1,'תנאי סף'!#REF!))</f>
        <v/>
      </c>
      <c r="I62" s="26"/>
      <c r="J62" s="27"/>
      <c r="K62" s="26"/>
      <c r="L62" s="27"/>
      <c r="M62" s="26"/>
      <c r="N62" s="29"/>
      <c r="O62" s="29"/>
      <c r="P62" s="27" t="str">
        <f>IF($F62="","",#REF!)</f>
        <v/>
      </c>
      <c r="Q62" s="27"/>
      <c r="R62" s="27"/>
      <c r="S62" s="27"/>
      <c r="T62" s="27"/>
      <c r="U62" s="246" t="str">
        <f t="shared" si="9"/>
        <v/>
      </c>
      <c r="V62" s="27" t="str">
        <f t="shared" si="10"/>
        <v/>
      </c>
      <c r="W62" s="27" t="str">
        <f t="shared" si="11"/>
        <v/>
      </c>
      <c r="X62" s="27">
        <v>1</v>
      </c>
      <c r="Y62" s="27" t="str">
        <f t="shared" si="12"/>
        <v/>
      </c>
      <c r="Z62" s="260" t="str">
        <f t="shared" si="13"/>
        <v/>
      </c>
      <c r="AA62" s="1">
        <f t="shared" si="14"/>
        <v>0</v>
      </c>
      <c r="AB62" s="1" t="str">
        <f t="shared" si="15"/>
        <v/>
      </c>
      <c r="AC62" s="1" t="str">
        <f t="shared" si="15"/>
        <v/>
      </c>
      <c r="AD62" s="1">
        <f t="shared" si="16"/>
        <v>0</v>
      </c>
    </row>
    <row r="63" spans="2:30" x14ac:dyDescent="0.25">
      <c r="B63" s="23" t="str">
        <f t="shared" si="8"/>
        <v/>
      </c>
      <c r="C63" s="308" t="str">
        <f>IF('תנאי סף'!$AF63&lt;&gt;1,"",'תנאי סף'!C63)</f>
        <v/>
      </c>
      <c r="D63" s="308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5"/>
      <c r="H63" s="26" t="str">
        <f>IF($F63="","",IF('תנאי סף'!#REF!="",$AB$1,'תנאי סף'!#REF!))</f>
        <v/>
      </c>
      <c r="I63" s="26"/>
      <c r="J63" s="27"/>
      <c r="K63" s="26"/>
      <c r="L63" s="27"/>
      <c r="M63" s="26"/>
      <c r="N63" s="29"/>
      <c r="O63" s="29"/>
      <c r="P63" s="27" t="str">
        <f>IF($F63="","",#REF!)</f>
        <v/>
      </c>
      <c r="Q63" s="27"/>
      <c r="R63" s="27"/>
      <c r="S63" s="27"/>
      <c r="T63" s="27"/>
      <c r="U63" s="246" t="str">
        <f t="shared" si="9"/>
        <v/>
      </c>
      <c r="V63" s="27" t="str">
        <f t="shared" si="10"/>
        <v/>
      </c>
      <c r="W63" s="27" t="str">
        <f t="shared" si="11"/>
        <v/>
      </c>
      <c r="X63" s="27">
        <v>1</v>
      </c>
      <c r="Y63" s="27" t="str">
        <f t="shared" si="12"/>
        <v/>
      </c>
      <c r="Z63" s="260" t="str">
        <f t="shared" si="13"/>
        <v/>
      </c>
      <c r="AA63" s="1">
        <f t="shared" si="14"/>
        <v>0</v>
      </c>
      <c r="AB63" s="1" t="str">
        <f t="shared" si="15"/>
        <v/>
      </c>
      <c r="AC63" s="1" t="str">
        <f t="shared" si="15"/>
        <v/>
      </c>
      <c r="AD63" s="1">
        <f t="shared" si="16"/>
        <v>0</v>
      </c>
    </row>
    <row r="64" spans="2:30" x14ac:dyDescent="0.25">
      <c r="B64" s="23" t="str">
        <f t="shared" si="8"/>
        <v/>
      </c>
      <c r="C64" s="308" t="str">
        <f>IF('תנאי סף'!$AF64&lt;&gt;1,"",'תנאי סף'!C64)</f>
        <v/>
      </c>
      <c r="D64" s="308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5"/>
      <c r="H64" s="26" t="str">
        <f>IF($F64="","",IF('תנאי סף'!#REF!="",$AB$1,'תנאי סף'!#REF!))</f>
        <v/>
      </c>
      <c r="I64" s="26"/>
      <c r="J64" s="27"/>
      <c r="K64" s="26"/>
      <c r="L64" s="27"/>
      <c r="M64" s="26"/>
      <c r="N64" s="29"/>
      <c r="O64" s="29"/>
      <c r="P64" s="27" t="str">
        <f>IF($F64="","",#REF!)</f>
        <v/>
      </c>
      <c r="Q64" s="27"/>
      <c r="R64" s="27"/>
      <c r="S64" s="27"/>
      <c r="T64" s="27"/>
      <c r="U64" s="246" t="str">
        <f t="shared" si="9"/>
        <v/>
      </c>
      <c r="V64" s="27" t="str">
        <f t="shared" si="10"/>
        <v/>
      </c>
      <c r="W64" s="27" t="str">
        <f t="shared" si="11"/>
        <v/>
      </c>
      <c r="X64" s="27">
        <v>1</v>
      </c>
      <c r="Y64" s="27" t="str">
        <f t="shared" si="12"/>
        <v/>
      </c>
      <c r="Z64" s="260" t="str">
        <f t="shared" si="13"/>
        <v/>
      </c>
      <c r="AA64" s="1">
        <f t="shared" si="14"/>
        <v>0</v>
      </c>
      <c r="AB64" s="1" t="str">
        <f t="shared" ref="AB64:AC91" si="17">IF($F64="","",AB$30)</f>
        <v/>
      </c>
      <c r="AC64" s="1" t="str">
        <f t="shared" si="17"/>
        <v/>
      </c>
      <c r="AD64" s="1">
        <f t="shared" si="16"/>
        <v>0</v>
      </c>
    </row>
    <row r="65" spans="2:30" x14ac:dyDescent="0.25">
      <c r="B65" s="23" t="str">
        <f t="shared" si="8"/>
        <v/>
      </c>
      <c r="C65" s="308" t="str">
        <f>IF('תנאי סף'!$AF65&lt;&gt;1,"",'תנאי סף'!C65)</f>
        <v/>
      </c>
      <c r="D65" s="308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5"/>
      <c r="H65" s="26" t="str">
        <f>IF($F65="","",IF('תנאי סף'!#REF!="",$AB$1,'תנאי סף'!#REF!))</f>
        <v/>
      </c>
      <c r="I65" s="26"/>
      <c r="J65" s="27"/>
      <c r="K65" s="26"/>
      <c r="L65" s="27"/>
      <c r="M65" s="26"/>
      <c r="N65" s="29"/>
      <c r="O65" s="29"/>
      <c r="P65" s="27" t="str">
        <f>IF($F65="","",#REF!)</f>
        <v/>
      </c>
      <c r="Q65" s="27"/>
      <c r="R65" s="27"/>
      <c r="S65" s="27"/>
      <c r="T65" s="27"/>
      <c r="U65" s="246" t="str">
        <f t="shared" si="9"/>
        <v/>
      </c>
      <c r="V65" s="27" t="str">
        <f t="shared" si="10"/>
        <v/>
      </c>
      <c r="W65" s="27" t="str">
        <f t="shared" si="11"/>
        <v/>
      </c>
      <c r="X65" s="27">
        <v>1</v>
      </c>
      <c r="Y65" s="27" t="str">
        <f t="shared" si="12"/>
        <v/>
      </c>
      <c r="Z65" s="260" t="str">
        <f t="shared" si="13"/>
        <v/>
      </c>
      <c r="AA65" s="1">
        <f t="shared" si="14"/>
        <v>0</v>
      </c>
      <c r="AB65" s="1" t="str">
        <f t="shared" si="17"/>
        <v/>
      </c>
      <c r="AC65" s="1" t="str">
        <f t="shared" si="17"/>
        <v/>
      </c>
      <c r="AD65" s="1">
        <f t="shared" si="16"/>
        <v>0</v>
      </c>
    </row>
    <row r="66" spans="2:30" x14ac:dyDescent="0.25">
      <c r="B66" s="23" t="str">
        <f t="shared" si="8"/>
        <v/>
      </c>
      <c r="C66" s="308" t="str">
        <f>IF('תנאי סף'!$AF66&lt;&gt;1,"",'תנאי סף'!C66)</f>
        <v/>
      </c>
      <c r="D66" s="308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5"/>
      <c r="H66" s="26" t="str">
        <f>IF($F66="","",IF('תנאי סף'!#REF!="",$AB$1,'תנאי סף'!#REF!))</f>
        <v/>
      </c>
      <c r="I66" s="26"/>
      <c r="J66" s="27"/>
      <c r="K66" s="26"/>
      <c r="L66" s="27"/>
      <c r="M66" s="26"/>
      <c r="N66" s="29"/>
      <c r="O66" s="29"/>
      <c r="P66" s="27" t="str">
        <f>IF($F66="","",#REF!)</f>
        <v/>
      </c>
      <c r="Q66" s="27"/>
      <c r="R66" s="27"/>
      <c r="S66" s="27"/>
      <c r="T66" s="27"/>
      <c r="U66" s="246" t="str">
        <f t="shared" si="9"/>
        <v/>
      </c>
      <c r="V66" s="27" t="str">
        <f t="shared" si="10"/>
        <v/>
      </c>
      <c r="W66" s="27" t="str">
        <f t="shared" si="11"/>
        <v/>
      </c>
      <c r="X66" s="27">
        <v>1</v>
      </c>
      <c r="Y66" s="27" t="str">
        <f t="shared" si="12"/>
        <v/>
      </c>
      <c r="Z66" s="260" t="str">
        <f t="shared" si="13"/>
        <v/>
      </c>
      <c r="AA66" s="1">
        <f t="shared" si="14"/>
        <v>0</v>
      </c>
      <c r="AB66" s="1" t="str">
        <f t="shared" si="17"/>
        <v/>
      </c>
      <c r="AC66" s="1" t="str">
        <f t="shared" si="17"/>
        <v/>
      </c>
      <c r="AD66" s="1">
        <f t="shared" si="16"/>
        <v>0</v>
      </c>
    </row>
    <row r="67" spans="2:30" x14ac:dyDescent="0.25">
      <c r="B67" s="23" t="str">
        <f t="shared" si="8"/>
        <v/>
      </c>
      <c r="C67" s="308" t="str">
        <f>IF('תנאי סף'!$AF67&lt;&gt;1,"",'תנאי סף'!C67)</f>
        <v/>
      </c>
      <c r="D67" s="308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5"/>
      <c r="H67" s="26" t="str">
        <f>IF($F67="","",IF('תנאי סף'!#REF!="",$AB$1,'תנאי סף'!#REF!))</f>
        <v/>
      </c>
      <c r="I67" s="26"/>
      <c r="J67" s="27"/>
      <c r="K67" s="26"/>
      <c r="L67" s="27"/>
      <c r="M67" s="26"/>
      <c r="N67" s="29"/>
      <c r="O67" s="29"/>
      <c r="P67" s="27" t="str">
        <f>IF($F67="","",#REF!)</f>
        <v/>
      </c>
      <c r="Q67" s="27"/>
      <c r="R67" s="27"/>
      <c r="S67" s="27"/>
      <c r="T67" s="27"/>
      <c r="U67" s="246" t="str">
        <f t="shared" si="9"/>
        <v/>
      </c>
      <c r="V67" s="27" t="str">
        <f t="shared" si="10"/>
        <v/>
      </c>
      <c r="W67" s="27" t="str">
        <f t="shared" si="11"/>
        <v/>
      </c>
      <c r="X67" s="27">
        <v>1</v>
      </c>
      <c r="Y67" s="27" t="str">
        <f t="shared" si="12"/>
        <v/>
      </c>
      <c r="Z67" s="260" t="str">
        <f t="shared" si="13"/>
        <v/>
      </c>
      <c r="AA67" s="1">
        <f t="shared" si="14"/>
        <v>0</v>
      </c>
      <c r="AB67" s="1" t="str">
        <f t="shared" si="17"/>
        <v/>
      </c>
      <c r="AC67" s="1" t="str">
        <f t="shared" si="17"/>
        <v/>
      </c>
      <c r="AD67" s="1">
        <f t="shared" si="16"/>
        <v>0</v>
      </c>
    </row>
    <row r="68" spans="2:30" x14ac:dyDescent="0.25">
      <c r="B68" s="23" t="str">
        <f t="shared" si="8"/>
        <v/>
      </c>
      <c r="C68" s="308" t="str">
        <f>IF('תנאי סף'!$AF68&lt;&gt;1,"",'תנאי סף'!C68)</f>
        <v/>
      </c>
      <c r="D68" s="308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5"/>
      <c r="H68" s="26" t="str">
        <f>IF($F68="","",IF('תנאי סף'!#REF!="",$AB$1,'תנאי סף'!#REF!))</f>
        <v/>
      </c>
      <c r="I68" s="26"/>
      <c r="J68" s="27"/>
      <c r="K68" s="26"/>
      <c r="L68" s="27"/>
      <c r="M68" s="26"/>
      <c r="N68" s="29"/>
      <c r="O68" s="29"/>
      <c r="P68" s="27" t="str">
        <f>IF($F68="","",#REF!)</f>
        <v/>
      </c>
      <c r="Q68" s="27"/>
      <c r="R68" s="27"/>
      <c r="S68" s="27"/>
      <c r="T68" s="27"/>
      <c r="U68" s="246" t="str">
        <f t="shared" si="9"/>
        <v/>
      </c>
      <c r="V68" s="27" t="str">
        <f t="shared" si="10"/>
        <v/>
      </c>
      <c r="W68" s="27" t="str">
        <f t="shared" si="11"/>
        <v/>
      </c>
      <c r="X68" s="27">
        <v>1</v>
      </c>
      <c r="Y68" s="27" t="str">
        <f t="shared" si="12"/>
        <v/>
      </c>
      <c r="Z68" s="260" t="str">
        <f t="shared" si="13"/>
        <v/>
      </c>
      <c r="AA68" s="1">
        <f t="shared" si="14"/>
        <v>0</v>
      </c>
      <c r="AB68" s="1" t="str">
        <f t="shared" si="17"/>
        <v/>
      </c>
      <c r="AC68" s="1" t="str">
        <f t="shared" si="17"/>
        <v/>
      </c>
      <c r="AD68" s="1">
        <f t="shared" si="16"/>
        <v>0</v>
      </c>
    </row>
    <row r="69" spans="2:30" x14ac:dyDescent="0.25">
      <c r="B69" s="23" t="str">
        <f t="shared" si="8"/>
        <v/>
      </c>
      <c r="C69" s="308" t="str">
        <f>IF('תנאי סף'!$AF69&lt;&gt;1,"",'תנאי סף'!C69)</f>
        <v/>
      </c>
      <c r="D69" s="308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5"/>
      <c r="H69" s="26" t="str">
        <f>IF($F69="","",IF('תנאי סף'!#REF!="",$AB$1,'תנאי סף'!#REF!))</f>
        <v/>
      </c>
      <c r="I69" s="26"/>
      <c r="J69" s="27"/>
      <c r="K69" s="26"/>
      <c r="L69" s="27"/>
      <c r="M69" s="26"/>
      <c r="N69" s="29"/>
      <c r="O69" s="29"/>
      <c r="P69" s="27" t="str">
        <f>IF($F69="","",#REF!)</f>
        <v/>
      </c>
      <c r="Q69" s="27"/>
      <c r="R69" s="27"/>
      <c r="S69" s="27"/>
      <c r="T69" s="27"/>
      <c r="U69" s="246" t="str">
        <f t="shared" si="9"/>
        <v/>
      </c>
      <c r="V69" s="27" t="str">
        <f t="shared" si="10"/>
        <v/>
      </c>
      <c r="W69" s="27" t="str">
        <f t="shared" si="11"/>
        <v/>
      </c>
      <c r="X69" s="27">
        <v>1</v>
      </c>
      <c r="Y69" s="27" t="str">
        <f t="shared" si="12"/>
        <v/>
      </c>
      <c r="Z69" s="260" t="str">
        <f t="shared" si="13"/>
        <v/>
      </c>
      <c r="AA69" s="1">
        <f t="shared" si="14"/>
        <v>0</v>
      </c>
      <c r="AB69" s="1" t="str">
        <f t="shared" si="17"/>
        <v/>
      </c>
      <c r="AC69" s="1" t="str">
        <f t="shared" si="17"/>
        <v/>
      </c>
      <c r="AD69" s="1">
        <f t="shared" si="16"/>
        <v>0</v>
      </c>
    </row>
    <row r="70" spans="2:30" x14ac:dyDescent="0.25">
      <c r="B70" s="23" t="str">
        <f t="shared" si="8"/>
        <v/>
      </c>
      <c r="C70" s="308" t="str">
        <f>IF('תנאי סף'!$AF70&lt;&gt;1,"",'תנאי סף'!C70)</f>
        <v/>
      </c>
      <c r="D70" s="308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5"/>
      <c r="H70" s="26" t="str">
        <f>IF($F70="","",IF('תנאי סף'!#REF!="",$AB$1,'תנאי סף'!#REF!))</f>
        <v/>
      </c>
      <c r="I70" s="26"/>
      <c r="J70" s="27"/>
      <c r="K70" s="26"/>
      <c r="L70" s="27"/>
      <c r="M70" s="26"/>
      <c r="N70" s="29"/>
      <c r="O70" s="29"/>
      <c r="P70" s="27" t="str">
        <f>IF($F70="","",#REF!)</f>
        <v/>
      </c>
      <c r="Q70" s="27"/>
      <c r="R70" s="27"/>
      <c r="S70" s="27"/>
      <c r="T70" s="27"/>
      <c r="U70" s="246" t="str">
        <f t="shared" si="9"/>
        <v/>
      </c>
      <c r="V70" s="27" t="str">
        <f t="shared" si="10"/>
        <v/>
      </c>
      <c r="W70" s="27" t="str">
        <f t="shared" si="11"/>
        <v/>
      </c>
      <c r="X70" s="27">
        <v>1</v>
      </c>
      <c r="Y70" s="27" t="str">
        <f t="shared" si="12"/>
        <v/>
      </c>
      <c r="Z70" s="260" t="str">
        <f t="shared" si="13"/>
        <v/>
      </c>
      <c r="AA70" s="1">
        <f t="shared" si="14"/>
        <v>0</v>
      </c>
      <c r="AB70" s="1" t="str">
        <f t="shared" si="17"/>
        <v/>
      </c>
      <c r="AC70" s="1" t="str">
        <f t="shared" si="17"/>
        <v/>
      </c>
      <c r="AD70" s="1">
        <f t="shared" si="16"/>
        <v>0</v>
      </c>
    </row>
    <row r="71" spans="2:30" x14ac:dyDescent="0.25">
      <c r="B71" s="23" t="str">
        <f t="shared" si="8"/>
        <v/>
      </c>
      <c r="C71" s="308" t="str">
        <f>IF('תנאי סף'!$AF71&lt;&gt;1,"",'תנאי סף'!C71)</f>
        <v/>
      </c>
      <c r="D71" s="308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5"/>
      <c r="H71" s="26" t="str">
        <f>IF($F71="","",IF('תנאי סף'!#REF!="",$AB$1,'תנאי סף'!#REF!))</f>
        <v/>
      </c>
      <c r="I71" s="26"/>
      <c r="J71" s="27"/>
      <c r="K71" s="26"/>
      <c r="L71" s="27"/>
      <c r="M71" s="26"/>
      <c r="N71" s="29"/>
      <c r="O71" s="29"/>
      <c r="P71" s="27" t="str">
        <f>IF($F71="","",#REF!)</f>
        <v/>
      </c>
      <c r="Q71" s="27"/>
      <c r="R71" s="27"/>
      <c r="S71" s="27"/>
      <c r="T71" s="27"/>
      <c r="U71" s="246" t="str">
        <f t="shared" si="9"/>
        <v/>
      </c>
      <c r="V71" s="27" t="str">
        <f t="shared" si="10"/>
        <v/>
      </c>
      <c r="W71" s="27" t="str">
        <f t="shared" si="11"/>
        <v/>
      </c>
      <c r="X71" s="27">
        <v>1</v>
      </c>
      <c r="Y71" s="27" t="str">
        <f t="shared" si="12"/>
        <v/>
      </c>
      <c r="Z71" s="260" t="str">
        <f t="shared" si="13"/>
        <v/>
      </c>
      <c r="AA71" s="1">
        <f t="shared" si="14"/>
        <v>0</v>
      </c>
      <c r="AB71" s="1" t="str">
        <f t="shared" si="17"/>
        <v/>
      </c>
      <c r="AC71" s="1" t="str">
        <f t="shared" si="17"/>
        <v/>
      </c>
      <c r="AD71" s="1">
        <f t="shared" si="16"/>
        <v>0</v>
      </c>
    </row>
    <row r="72" spans="2:30" x14ac:dyDescent="0.25">
      <c r="B72" s="23" t="str">
        <f t="shared" si="8"/>
        <v/>
      </c>
      <c r="C72" s="308" t="str">
        <f>IF('תנאי סף'!$AF72&lt;&gt;1,"",'תנאי סף'!C72)</f>
        <v/>
      </c>
      <c r="D72" s="308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5"/>
      <c r="H72" s="26" t="str">
        <f>IF($F72="","",IF('תנאי סף'!#REF!="",$AB$1,'תנאי סף'!#REF!))</f>
        <v/>
      </c>
      <c r="I72" s="26"/>
      <c r="J72" s="27"/>
      <c r="K72" s="26"/>
      <c r="L72" s="27"/>
      <c r="M72" s="26"/>
      <c r="N72" s="29"/>
      <c r="O72" s="29"/>
      <c r="P72" s="27" t="str">
        <f>IF($F72="","",#REF!)</f>
        <v/>
      </c>
      <c r="Q72" s="27"/>
      <c r="R72" s="27"/>
      <c r="S72" s="27"/>
      <c r="T72" s="27"/>
      <c r="U72" s="246" t="str">
        <f t="shared" si="9"/>
        <v/>
      </c>
      <c r="V72" s="27" t="str">
        <f t="shared" si="10"/>
        <v/>
      </c>
      <c r="W72" s="27" t="str">
        <f t="shared" si="11"/>
        <v/>
      </c>
      <c r="X72" s="27">
        <v>1</v>
      </c>
      <c r="Y72" s="27" t="str">
        <f t="shared" si="12"/>
        <v/>
      </c>
      <c r="Z72" s="260" t="str">
        <f t="shared" si="13"/>
        <v/>
      </c>
      <c r="AA72" s="1">
        <f t="shared" si="14"/>
        <v>0</v>
      </c>
      <c r="AB72" s="1" t="str">
        <f t="shared" si="17"/>
        <v/>
      </c>
      <c r="AC72" s="1" t="str">
        <f t="shared" si="17"/>
        <v/>
      </c>
      <c r="AD72" s="1">
        <f t="shared" si="16"/>
        <v>0</v>
      </c>
    </row>
    <row r="73" spans="2:30" x14ac:dyDescent="0.25">
      <c r="B73" s="23" t="str">
        <f t="shared" si="8"/>
        <v/>
      </c>
      <c r="C73" s="308" t="str">
        <f>IF('תנאי סף'!$AF73&lt;&gt;1,"",'תנאי סף'!C73)</f>
        <v/>
      </c>
      <c r="D73" s="308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5"/>
      <c r="H73" s="26" t="str">
        <f>IF($F73="","",IF('תנאי סף'!#REF!="",$AB$1,'תנאי סף'!#REF!))</f>
        <v/>
      </c>
      <c r="I73" s="26"/>
      <c r="J73" s="27"/>
      <c r="K73" s="26"/>
      <c r="L73" s="27"/>
      <c r="M73" s="26"/>
      <c r="N73" s="29"/>
      <c r="O73" s="29"/>
      <c r="P73" s="27" t="str">
        <f>IF($F73="","",#REF!)</f>
        <v/>
      </c>
      <c r="Q73" s="27"/>
      <c r="R73" s="27"/>
      <c r="S73" s="27"/>
      <c r="T73" s="27"/>
      <c r="U73" s="246" t="str">
        <f t="shared" si="9"/>
        <v/>
      </c>
      <c r="V73" s="27" t="str">
        <f t="shared" si="10"/>
        <v/>
      </c>
      <c r="W73" s="27" t="str">
        <f t="shared" si="11"/>
        <v/>
      </c>
      <c r="X73" s="27">
        <v>1</v>
      </c>
      <c r="Y73" s="27" t="str">
        <f t="shared" si="12"/>
        <v/>
      </c>
      <c r="Z73" s="260" t="str">
        <f t="shared" si="13"/>
        <v/>
      </c>
      <c r="AA73" s="1">
        <f t="shared" si="14"/>
        <v>0</v>
      </c>
      <c r="AB73" s="1" t="str">
        <f t="shared" si="17"/>
        <v/>
      </c>
      <c r="AC73" s="1" t="str">
        <f t="shared" si="17"/>
        <v/>
      </c>
      <c r="AD73" s="1">
        <f t="shared" si="16"/>
        <v>0</v>
      </c>
    </row>
    <row r="74" spans="2:30" x14ac:dyDescent="0.25">
      <c r="B74" s="23" t="str">
        <f t="shared" si="8"/>
        <v/>
      </c>
      <c r="C74" s="308" t="str">
        <f>IF('תנאי סף'!$AF74&lt;&gt;1,"",'תנאי סף'!C74)</f>
        <v/>
      </c>
      <c r="D74" s="308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5"/>
      <c r="H74" s="26" t="str">
        <f>IF($F74="","",IF('תנאי סף'!#REF!="",$AB$1,'תנאי סף'!#REF!))</f>
        <v/>
      </c>
      <c r="I74" s="26"/>
      <c r="J74" s="27"/>
      <c r="K74" s="26"/>
      <c r="L74" s="27"/>
      <c r="M74" s="26"/>
      <c r="N74" s="29"/>
      <c r="O74" s="29"/>
      <c r="P74" s="27" t="str">
        <f>IF($F74="","",#REF!)</f>
        <v/>
      </c>
      <c r="Q74" s="27"/>
      <c r="R74" s="27"/>
      <c r="S74" s="27"/>
      <c r="T74" s="27"/>
      <c r="U74" s="246" t="str">
        <f t="shared" si="9"/>
        <v/>
      </c>
      <c r="V74" s="27" t="str">
        <f t="shared" si="10"/>
        <v/>
      </c>
      <c r="W74" s="27" t="str">
        <f t="shared" si="11"/>
        <v/>
      </c>
      <c r="X74" s="27">
        <v>1</v>
      </c>
      <c r="Y74" s="27" t="str">
        <f t="shared" si="12"/>
        <v/>
      </c>
      <c r="Z74" s="260" t="str">
        <f t="shared" si="13"/>
        <v/>
      </c>
      <c r="AA74" s="1">
        <f t="shared" si="14"/>
        <v>0</v>
      </c>
      <c r="AB74" s="1" t="str">
        <f t="shared" si="17"/>
        <v/>
      </c>
      <c r="AC74" s="1" t="str">
        <f t="shared" si="17"/>
        <v/>
      </c>
      <c r="AD74" s="1">
        <f t="shared" si="16"/>
        <v>0</v>
      </c>
    </row>
    <row r="75" spans="2:30" x14ac:dyDescent="0.25">
      <c r="B75" s="23" t="str">
        <f t="shared" si="8"/>
        <v/>
      </c>
      <c r="C75" s="308" t="str">
        <f>IF('תנאי סף'!$AF75&lt;&gt;1,"",'תנאי סף'!C75)</f>
        <v/>
      </c>
      <c r="D75" s="308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5"/>
      <c r="H75" s="26" t="str">
        <f>IF($F75="","",IF('תנאי סף'!#REF!="",$AB$1,'תנאי סף'!#REF!))</f>
        <v/>
      </c>
      <c r="I75" s="26"/>
      <c r="J75" s="27"/>
      <c r="K75" s="26"/>
      <c r="L75" s="27"/>
      <c r="M75" s="26"/>
      <c r="N75" s="29"/>
      <c r="O75" s="29"/>
      <c r="P75" s="27" t="str">
        <f>IF($F75="","",#REF!)</f>
        <v/>
      </c>
      <c r="Q75" s="27"/>
      <c r="R75" s="27"/>
      <c r="S75" s="27"/>
      <c r="T75" s="27"/>
      <c r="U75" s="246" t="str">
        <f t="shared" si="9"/>
        <v/>
      </c>
      <c r="V75" s="27" t="str">
        <f t="shared" si="10"/>
        <v/>
      </c>
      <c r="W75" s="27" t="str">
        <f t="shared" si="11"/>
        <v/>
      </c>
      <c r="X75" s="27">
        <v>1</v>
      </c>
      <c r="Y75" s="27" t="str">
        <f t="shared" si="12"/>
        <v/>
      </c>
      <c r="Z75" s="260" t="str">
        <f t="shared" si="13"/>
        <v/>
      </c>
      <c r="AA75" s="1">
        <f t="shared" si="14"/>
        <v>0</v>
      </c>
      <c r="AB75" s="1" t="str">
        <f t="shared" si="17"/>
        <v/>
      </c>
      <c r="AC75" s="1" t="str">
        <f t="shared" si="17"/>
        <v/>
      </c>
      <c r="AD75" s="1">
        <f t="shared" si="16"/>
        <v>0</v>
      </c>
    </row>
    <row r="76" spans="2:30" x14ac:dyDescent="0.25">
      <c r="B76" s="23" t="str">
        <f t="shared" si="8"/>
        <v/>
      </c>
      <c r="C76" s="308" t="str">
        <f>IF('תנאי סף'!$AF76&lt;&gt;1,"",'תנאי סף'!C76)</f>
        <v/>
      </c>
      <c r="D76" s="308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5"/>
      <c r="H76" s="26" t="str">
        <f>IF($F76="","",IF('תנאי סף'!#REF!="",$AB$1,'תנאי סף'!#REF!))</f>
        <v/>
      </c>
      <c r="I76" s="26"/>
      <c r="J76" s="27"/>
      <c r="K76" s="26"/>
      <c r="L76" s="27"/>
      <c r="M76" s="26"/>
      <c r="N76" s="29"/>
      <c r="O76" s="29"/>
      <c r="P76" s="27" t="str">
        <f>IF($F76="","",#REF!)</f>
        <v/>
      </c>
      <c r="Q76" s="27"/>
      <c r="R76" s="27"/>
      <c r="S76" s="27"/>
      <c r="T76" s="27"/>
      <c r="U76" s="246" t="str">
        <f t="shared" si="9"/>
        <v/>
      </c>
      <c r="V76" s="27" t="str">
        <f t="shared" si="10"/>
        <v/>
      </c>
      <c r="W76" s="27" t="str">
        <f t="shared" si="11"/>
        <v/>
      </c>
      <c r="X76" s="27">
        <v>1</v>
      </c>
      <c r="Y76" s="27" t="str">
        <f t="shared" si="12"/>
        <v/>
      </c>
      <c r="Z76" s="260" t="str">
        <f t="shared" si="13"/>
        <v/>
      </c>
      <c r="AA76" s="1">
        <f t="shared" si="14"/>
        <v>0</v>
      </c>
      <c r="AB76" s="1" t="str">
        <f t="shared" si="17"/>
        <v/>
      </c>
      <c r="AC76" s="1" t="str">
        <f t="shared" si="17"/>
        <v/>
      </c>
      <c r="AD76" s="1">
        <f t="shared" si="16"/>
        <v>0</v>
      </c>
    </row>
    <row r="77" spans="2:30" x14ac:dyDescent="0.25">
      <c r="B77" s="23" t="str">
        <f t="shared" si="8"/>
        <v/>
      </c>
      <c r="C77" s="308" t="str">
        <f>IF('תנאי סף'!$AF77&lt;&gt;1,"",'תנאי סף'!C77)</f>
        <v/>
      </c>
      <c r="D77" s="308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5"/>
      <c r="H77" s="26" t="str">
        <f>IF($F77="","",IF('תנאי סף'!#REF!="",$AB$1,'תנאי סף'!#REF!))</f>
        <v/>
      </c>
      <c r="I77" s="26"/>
      <c r="J77" s="27"/>
      <c r="K77" s="26"/>
      <c r="L77" s="27"/>
      <c r="M77" s="26"/>
      <c r="N77" s="29"/>
      <c r="O77" s="29"/>
      <c r="P77" s="27" t="str">
        <f>IF($F77="","",#REF!)</f>
        <v/>
      </c>
      <c r="Q77" s="27"/>
      <c r="R77" s="27"/>
      <c r="S77" s="27"/>
      <c r="T77" s="27"/>
      <c r="U77" s="246" t="str">
        <f t="shared" si="9"/>
        <v/>
      </c>
      <c r="V77" s="27" t="str">
        <f t="shared" si="10"/>
        <v/>
      </c>
      <c r="W77" s="27" t="str">
        <f t="shared" si="11"/>
        <v/>
      </c>
      <c r="X77" s="27">
        <v>1</v>
      </c>
      <c r="Y77" s="27" t="str">
        <f t="shared" si="12"/>
        <v/>
      </c>
      <c r="Z77" s="260" t="str">
        <f t="shared" si="13"/>
        <v/>
      </c>
      <c r="AA77" s="1">
        <f t="shared" si="14"/>
        <v>0</v>
      </c>
      <c r="AB77" s="1" t="str">
        <f t="shared" si="17"/>
        <v/>
      </c>
      <c r="AC77" s="1" t="str">
        <f t="shared" si="17"/>
        <v/>
      </c>
      <c r="AD77" s="1">
        <f t="shared" si="16"/>
        <v>0</v>
      </c>
    </row>
    <row r="78" spans="2:30" x14ac:dyDescent="0.25">
      <c r="B78" s="23" t="str">
        <f t="shared" si="8"/>
        <v/>
      </c>
      <c r="C78" s="308" t="str">
        <f>IF('תנאי סף'!$AF78&lt;&gt;1,"",'תנאי סף'!C78)</f>
        <v/>
      </c>
      <c r="D78" s="308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5"/>
      <c r="H78" s="26" t="str">
        <f>IF($F78="","",IF('תנאי סף'!#REF!="",$AB$1,'תנאי סף'!#REF!))</f>
        <v/>
      </c>
      <c r="I78" s="26"/>
      <c r="J78" s="27"/>
      <c r="K78" s="26"/>
      <c r="L78" s="27"/>
      <c r="M78" s="26"/>
      <c r="N78" s="29"/>
      <c r="O78" s="29"/>
      <c r="P78" s="27" t="str">
        <f>IF($F78="","",#REF!)</f>
        <v/>
      </c>
      <c r="Q78" s="27"/>
      <c r="R78" s="27"/>
      <c r="S78" s="27"/>
      <c r="T78" s="27"/>
      <c r="U78" s="246" t="str">
        <f t="shared" si="9"/>
        <v/>
      </c>
      <c r="V78" s="27" t="str">
        <f t="shared" si="10"/>
        <v/>
      </c>
      <c r="W78" s="27" t="str">
        <f t="shared" si="11"/>
        <v/>
      </c>
      <c r="X78" s="27">
        <v>1</v>
      </c>
      <c r="Y78" s="27" t="str">
        <f t="shared" si="12"/>
        <v/>
      </c>
      <c r="Z78" s="260" t="str">
        <f t="shared" si="13"/>
        <v/>
      </c>
      <c r="AA78" s="1">
        <f t="shared" si="14"/>
        <v>0</v>
      </c>
      <c r="AB78" s="1" t="str">
        <f t="shared" si="17"/>
        <v/>
      </c>
      <c r="AC78" s="1" t="str">
        <f t="shared" si="17"/>
        <v/>
      </c>
      <c r="AD78" s="1">
        <f t="shared" si="16"/>
        <v>0</v>
      </c>
    </row>
    <row r="79" spans="2:30" x14ac:dyDescent="0.25">
      <c r="B79" s="23" t="str">
        <f t="shared" si="8"/>
        <v/>
      </c>
      <c r="C79" s="308" t="str">
        <f>IF('תנאי סף'!$AF79&lt;&gt;1,"",'תנאי סף'!C79)</f>
        <v/>
      </c>
      <c r="D79" s="308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5"/>
      <c r="H79" s="26" t="str">
        <f>IF($F79="","",IF('תנאי סף'!#REF!="",$AB$1,'תנאי סף'!#REF!))</f>
        <v/>
      </c>
      <c r="I79" s="26"/>
      <c r="J79" s="27"/>
      <c r="K79" s="26"/>
      <c r="L79" s="27"/>
      <c r="M79" s="26"/>
      <c r="N79" s="29"/>
      <c r="O79" s="29"/>
      <c r="P79" s="27" t="str">
        <f>IF($F79="","",#REF!)</f>
        <v/>
      </c>
      <c r="Q79" s="27"/>
      <c r="R79" s="27"/>
      <c r="S79" s="27"/>
      <c r="T79" s="27"/>
      <c r="U79" s="246" t="str">
        <f t="shared" si="9"/>
        <v/>
      </c>
      <c r="V79" s="27" t="str">
        <f t="shared" si="10"/>
        <v/>
      </c>
      <c r="W79" s="27" t="str">
        <f t="shared" si="11"/>
        <v/>
      </c>
      <c r="X79" s="27">
        <v>1</v>
      </c>
      <c r="Y79" s="27" t="str">
        <f t="shared" si="12"/>
        <v/>
      </c>
      <c r="Z79" s="260" t="str">
        <f t="shared" si="13"/>
        <v/>
      </c>
      <c r="AA79" s="1">
        <f t="shared" si="14"/>
        <v>0</v>
      </c>
      <c r="AB79" s="1" t="str">
        <f t="shared" si="17"/>
        <v/>
      </c>
      <c r="AC79" s="1" t="str">
        <f t="shared" si="17"/>
        <v/>
      </c>
      <c r="AD79" s="1">
        <f t="shared" si="16"/>
        <v>0</v>
      </c>
    </row>
    <row r="80" spans="2:30" x14ac:dyDescent="0.25">
      <c r="B80" s="23" t="str">
        <f t="shared" si="8"/>
        <v/>
      </c>
      <c r="C80" s="308" t="str">
        <f>IF('תנאי סף'!$AF80&lt;&gt;1,"",'תנאי סף'!C80)</f>
        <v/>
      </c>
      <c r="D80" s="308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5"/>
      <c r="H80" s="26" t="str">
        <f>IF($F80="","",IF('תנאי סף'!#REF!="",$AB$1,'תנאי סף'!#REF!))</f>
        <v/>
      </c>
      <c r="I80" s="26"/>
      <c r="J80" s="27"/>
      <c r="K80" s="26"/>
      <c r="L80" s="27"/>
      <c r="M80" s="26"/>
      <c r="N80" s="29"/>
      <c r="O80" s="29"/>
      <c r="P80" s="27" t="str">
        <f>IF($F80="","",#REF!)</f>
        <v/>
      </c>
      <c r="Q80" s="27"/>
      <c r="R80" s="27"/>
      <c r="S80" s="27"/>
      <c r="T80" s="27"/>
      <c r="U80" s="246" t="str">
        <f t="shared" si="9"/>
        <v/>
      </c>
      <c r="V80" s="27" t="str">
        <f t="shared" si="10"/>
        <v/>
      </c>
      <c r="W80" s="27" t="str">
        <f t="shared" si="11"/>
        <v/>
      </c>
      <c r="X80" s="27">
        <v>1</v>
      </c>
      <c r="Y80" s="27" t="str">
        <f t="shared" si="12"/>
        <v/>
      </c>
      <c r="Z80" s="260" t="str">
        <f t="shared" si="13"/>
        <v/>
      </c>
      <c r="AA80" s="1">
        <f t="shared" si="14"/>
        <v>0</v>
      </c>
      <c r="AB80" s="1" t="str">
        <f t="shared" si="17"/>
        <v/>
      </c>
      <c r="AC80" s="1" t="str">
        <f t="shared" si="17"/>
        <v/>
      </c>
      <c r="AD80" s="1">
        <f t="shared" si="16"/>
        <v>0</v>
      </c>
    </row>
    <row r="81" spans="2:30" x14ac:dyDescent="0.25">
      <c r="B81" s="23" t="str">
        <f t="shared" si="8"/>
        <v/>
      </c>
      <c r="C81" s="308" t="str">
        <f>IF('תנאי סף'!$AF81&lt;&gt;1,"",'תנאי סף'!C81)</f>
        <v/>
      </c>
      <c r="D81" s="308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5"/>
      <c r="H81" s="26" t="str">
        <f>IF($F81="","",IF('תנאי סף'!#REF!="",$AB$1,'תנאי סף'!#REF!))</f>
        <v/>
      </c>
      <c r="I81" s="26"/>
      <c r="J81" s="27"/>
      <c r="K81" s="26"/>
      <c r="L81" s="27"/>
      <c r="M81" s="26"/>
      <c r="N81" s="29"/>
      <c r="O81" s="29"/>
      <c r="P81" s="27" t="str">
        <f>IF($F81="","",#REF!)</f>
        <v/>
      </c>
      <c r="Q81" s="27"/>
      <c r="R81" s="27"/>
      <c r="S81" s="27"/>
      <c r="T81" s="27"/>
      <c r="U81" s="246" t="str">
        <f t="shared" si="9"/>
        <v/>
      </c>
      <c r="V81" s="27" t="str">
        <f t="shared" si="10"/>
        <v/>
      </c>
      <c r="W81" s="27" t="str">
        <f t="shared" si="11"/>
        <v/>
      </c>
      <c r="X81" s="27">
        <v>1</v>
      </c>
      <c r="Y81" s="27" t="str">
        <f t="shared" si="12"/>
        <v/>
      </c>
      <c r="Z81" s="260" t="str">
        <f t="shared" si="13"/>
        <v/>
      </c>
      <c r="AA81" s="1">
        <f t="shared" si="14"/>
        <v>0</v>
      </c>
      <c r="AB81" s="1" t="str">
        <f t="shared" si="17"/>
        <v/>
      </c>
      <c r="AC81" s="1" t="str">
        <f t="shared" si="17"/>
        <v/>
      </c>
      <c r="AD81" s="1">
        <f t="shared" si="16"/>
        <v>0</v>
      </c>
    </row>
    <row r="82" spans="2:30" x14ac:dyDescent="0.25">
      <c r="B82" s="23" t="str">
        <f t="shared" si="8"/>
        <v/>
      </c>
      <c r="C82" s="308" t="str">
        <f>IF('תנאי סף'!$AF82&lt;&gt;1,"",'תנאי סף'!C82)</f>
        <v/>
      </c>
      <c r="D82" s="308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5"/>
      <c r="H82" s="26" t="str">
        <f>IF($F82="","",IF('תנאי סף'!#REF!="",$AB$1,'תנאי סף'!#REF!))</f>
        <v/>
      </c>
      <c r="I82" s="26"/>
      <c r="J82" s="27"/>
      <c r="K82" s="26"/>
      <c r="L82" s="27"/>
      <c r="M82" s="26"/>
      <c r="N82" s="29"/>
      <c r="O82" s="29"/>
      <c r="P82" s="27" t="str">
        <f>IF($F82="","",#REF!)</f>
        <v/>
      </c>
      <c r="Q82" s="27"/>
      <c r="R82" s="27"/>
      <c r="S82" s="27"/>
      <c r="T82" s="27"/>
      <c r="U82" s="246" t="str">
        <f t="shared" si="9"/>
        <v/>
      </c>
      <c r="V82" s="27" t="str">
        <f t="shared" si="10"/>
        <v/>
      </c>
      <c r="W82" s="27" t="str">
        <f t="shared" si="11"/>
        <v/>
      </c>
      <c r="X82" s="27">
        <v>1</v>
      </c>
      <c r="Y82" s="27" t="str">
        <f t="shared" si="12"/>
        <v/>
      </c>
      <c r="Z82" s="260" t="str">
        <f t="shared" si="13"/>
        <v/>
      </c>
      <c r="AA82" s="1">
        <f t="shared" si="14"/>
        <v>0</v>
      </c>
      <c r="AB82" s="1" t="str">
        <f t="shared" si="17"/>
        <v/>
      </c>
      <c r="AC82" s="1" t="str">
        <f t="shared" si="17"/>
        <v/>
      </c>
      <c r="AD82" s="1">
        <f t="shared" si="16"/>
        <v>0</v>
      </c>
    </row>
    <row r="83" spans="2:30" x14ac:dyDescent="0.25">
      <c r="B83" s="23" t="str">
        <f t="shared" si="8"/>
        <v/>
      </c>
      <c r="C83" s="308" t="str">
        <f>IF('תנאי סף'!$AF83&lt;&gt;1,"",'תנאי סף'!C83)</f>
        <v/>
      </c>
      <c r="D83" s="308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5"/>
      <c r="H83" s="26" t="str">
        <f>IF($F83="","",IF('תנאי סף'!#REF!="",$AB$1,'תנאי סף'!#REF!))</f>
        <v/>
      </c>
      <c r="I83" s="26"/>
      <c r="J83" s="27"/>
      <c r="K83" s="26"/>
      <c r="L83" s="27"/>
      <c r="M83" s="26"/>
      <c r="N83" s="29"/>
      <c r="O83" s="29"/>
      <c r="P83" s="27" t="str">
        <f>IF($F83="","",#REF!)</f>
        <v/>
      </c>
      <c r="Q83" s="27"/>
      <c r="R83" s="27"/>
      <c r="S83" s="27"/>
      <c r="T83" s="27"/>
      <c r="U83" s="246" t="str">
        <f t="shared" si="9"/>
        <v/>
      </c>
      <c r="V83" s="27" t="str">
        <f t="shared" si="10"/>
        <v/>
      </c>
      <c r="W83" s="27" t="str">
        <f t="shared" si="11"/>
        <v/>
      </c>
      <c r="X83" s="27">
        <v>1</v>
      </c>
      <c r="Y83" s="27" t="str">
        <f t="shared" si="12"/>
        <v/>
      </c>
      <c r="Z83" s="260" t="str">
        <f t="shared" si="13"/>
        <v/>
      </c>
      <c r="AA83" s="1">
        <f t="shared" si="14"/>
        <v>0</v>
      </c>
      <c r="AB83" s="1" t="str">
        <f t="shared" si="17"/>
        <v/>
      </c>
      <c r="AC83" s="1" t="str">
        <f t="shared" si="17"/>
        <v/>
      </c>
      <c r="AD83" s="1">
        <f t="shared" si="16"/>
        <v>0</v>
      </c>
    </row>
    <row r="84" spans="2:30" x14ac:dyDescent="0.25">
      <c r="B84" s="23" t="str">
        <f t="shared" si="8"/>
        <v/>
      </c>
      <c r="C84" s="308" t="str">
        <f>IF('תנאי סף'!$AF84&lt;&gt;1,"",'תנאי סף'!C84)</f>
        <v/>
      </c>
      <c r="D84" s="308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5"/>
      <c r="H84" s="26" t="str">
        <f>IF($F84="","",IF('תנאי סף'!#REF!="",$AB$1,'תנאי סף'!#REF!))</f>
        <v/>
      </c>
      <c r="I84" s="26"/>
      <c r="J84" s="27"/>
      <c r="K84" s="26"/>
      <c r="L84" s="27"/>
      <c r="M84" s="26"/>
      <c r="N84" s="29"/>
      <c r="O84" s="29"/>
      <c r="P84" s="27" t="str">
        <f>IF($F84="","",#REF!)</f>
        <v/>
      </c>
      <c r="Q84" s="27"/>
      <c r="R84" s="27"/>
      <c r="S84" s="27"/>
      <c r="T84" s="27"/>
      <c r="U84" s="246" t="str">
        <f t="shared" si="9"/>
        <v/>
      </c>
      <c r="V84" s="27" t="str">
        <f t="shared" si="10"/>
        <v/>
      </c>
      <c r="W84" s="27" t="str">
        <f t="shared" si="11"/>
        <v/>
      </c>
      <c r="X84" s="27">
        <v>1</v>
      </c>
      <c r="Y84" s="27" t="str">
        <f t="shared" si="12"/>
        <v/>
      </c>
      <c r="Z84" s="260" t="str">
        <f t="shared" si="13"/>
        <v/>
      </c>
      <c r="AA84" s="1">
        <f t="shared" si="14"/>
        <v>0</v>
      </c>
      <c r="AB84" s="1" t="str">
        <f t="shared" si="17"/>
        <v/>
      </c>
      <c r="AC84" s="1" t="str">
        <f t="shared" si="17"/>
        <v/>
      </c>
      <c r="AD84" s="1">
        <f t="shared" si="16"/>
        <v>0</v>
      </c>
    </row>
    <row r="85" spans="2:30" x14ac:dyDescent="0.25">
      <c r="B85" s="23" t="str">
        <f t="shared" si="8"/>
        <v/>
      </c>
      <c r="C85" s="308" t="str">
        <f>IF('תנאי סף'!$AF85&lt;&gt;1,"",'תנאי סף'!C85)</f>
        <v/>
      </c>
      <c r="D85" s="308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5"/>
      <c r="H85" s="26" t="str">
        <f>IF($F85="","",IF('תנאי סף'!#REF!="",$AB$1,'תנאי סף'!#REF!))</f>
        <v/>
      </c>
      <c r="I85" s="26"/>
      <c r="J85" s="27"/>
      <c r="K85" s="26"/>
      <c r="L85" s="27"/>
      <c r="M85" s="26"/>
      <c r="N85" s="29"/>
      <c r="O85" s="29"/>
      <c r="P85" s="27" t="str">
        <f>IF($F85="","",#REF!)</f>
        <v/>
      </c>
      <c r="Q85" s="27"/>
      <c r="R85" s="27"/>
      <c r="S85" s="27"/>
      <c r="T85" s="27"/>
      <c r="U85" s="246" t="str">
        <f t="shared" si="9"/>
        <v/>
      </c>
      <c r="V85" s="27" t="str">
        <f t="shared" si="10"/>
        <v/>
      </c>
      <c r="W85" s="27" t="str">
        <f t="shared" si="11"/>
        <v/>
      </c>
      <c r="X85" s="27">
        <v>1</v>
      </c>
      <c r="Y85" s="27" t="str">
        <f t="shared" si="12"/>
        <v/>
      </c>
      <c r="Z85" s="260" t="str">
        <f t="shared" si="13"/>
        <v/>
      </c>
      <c r="AA85" s="1">
        <f t="shared" si="14"/>
        <v>0</v>
      </c>
      <c r="AB85" s="1" t="str">
        <f t="shared" si="17"/>
        <v/>
      </c>
      <c r="AC85" s="1" t="str">
        <f t="shared" si="17"/>
        <v/>
      </c>
      <c r="AD85" s="1">
        <f t="shared" si="16"/>
        <v>0</v>
      </c>
    </row>
    <row r="86" spans="2:30" x14ac:dyDescent="0.25">
      <c r="B86" s="23" t="str">
        <f t="shared" si="8"/>
        <v/>
      </c>
      <c r="C86" s="308" t="str">
        <f>IF('תנאי סף'!$AF86&lt;&gt;1,"",'תנאי סף'!C86)</f>
        <v/>
      </c>
      <c r="D86" s="308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5"/>
      <c r="H86" s="26" t="str">
        <f>IF($F86="","",IF('תנאי סף'!#REF!="",$AB$1,'תנאי סף'!#REF!))</f>
        <v/>
      </c>
      <c r="I86" s="26"/>
      <c r="J86" s="27"/>
      <c r="K86" s="26"/>
      <c r="L86" s="27"/>
      <c r="M86" s="26"/>
      <c r="N86" s="29"/>
      <c r="O86" s="29"/>
      <c r="P86" s="27" t="str">
        <f>IF($F86="","",#REF!)</f>
        <v/>
      </c>
      <c r="Q86" s="27"/>
      <c r="R86" s="27"/>
      <c r="S86" s="27"/>
      <c r="T86" s="27"/>
      <c r="U86" s="246" t="str">
        <f t="shared" si="9"/>
        <v/>
      </c>
      <c r="V86" s="27" t="str">
        <f t="shared" si="10"/>
        <v/>
      </c>
      <c r="W86" s="27" t="str">
        <f t="shared" si="11"/>
        <v/>
      </c>
      <c r="X86" s="27">
        <v>1</v>
      </c>
      <c r="Y86" s="27" t="str">
        <f t="shared" si="12"/>
        <v/>
      </c>
      <c r="Z86" s="260" t="str">
        <f t="shared" si="13"/>
        <v/>
      </c>
      <c r="AA86" s="1">
        <f t="shared" si="14"/>
        <v>0</v>
      </c>
      <c r="AB86" s="1" t="str">
        <f t="shared" si="17"/>
        <v/>
      </c>
      <c r="AC86" s="1" t="str">
        <f t="shared" si="17"/>
        <v/>
      </c>
      <c r="AD86" s="1">
        <f t="shared" si="16"/>
        <v>0</v>
      </c>
    </row>
    <row r="87" spans="2:30" x14ac:dyDescent="0.25">
      <c r="B87" s="23" t="str">
        <f t="shared" si="8"/>
        <v/>
      </c>
      <c r="C87" s="308" t="str">
        <f>IF('תנאי סף'!$AF87&lt;&gt;1,"",'תנאי סף'!C87)</f>
        <v/>
      </c>
      <c r="D87" s="308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5"/>
      <c r="H87" s="26" t="str">
        <f>IF($F87="","",IF('תנאי סף'!#REF!="",$AB$1,'תנאי סף'!#REF!))</f>
        <v/>
      </c>
      <c r="I87" s="26"/>
      <c r="J87" s="27"/>
      <c r="K87" s="26"/>
      <c r="L87" s="27"/>
      <c r="M87" s="26"/>
      <c r="N87" s="29"/>
      <c r="O87" s="29"/>
      <c r="P87" s="27" t="str">
        <f>IF($F87="","",#REF!)</f>
        <v/>
      </c>
      <c r="Q87" s="27"/>
      <c r="R87" s="27"/>
      <c r="S87" s="27"/>
      <c r="T87" s="27"/>
      <c r="U87" s="246" t="str">
        <f t="shared" si="9"/>
        <v/>
      </c>
      <c r="V87" s="27" t="str">
        <f t="shared" si="10"/>
        <v/>
      </c>
      <c r="W87" s="27" t="str">
        <f t="shared" si="11"/>
        <v/>
      </c>
      <c r="X87" s="27">
        <v>1</v>
      </c>
      <c r="Y87" s="27" t="str">
        <f t="shared" si="12"/>
        <v/>
      </c>
      <c r="Z87" s="260" t="str">
        <f t="shared" si="13"/>
        <v/>
      </c>
      <c r="AA87" s="1">
        <f t="shared" si="14"/>
        <v>0</v>
      </c>
      <c r="AB87" s="1" t="str">
        <f t="shared" si="17"/>
        <v/>
      </c>
      <c r="AC87" s="1" t="str">
        <f t="shared" si="17"/>
        <v/>
      </c>
      <c r="AD87" s="1">
        <f t="shared" si="16"/>
        <v>0</v>
      </c>
    </row>
    <row r="88" spans="2:30" x14ac:dyDescent="0.25">
      <c r="B88" s="23" t="str">
        <f t="shared" si="8"/>
        <v/>
      </c>
      <c r="C88" s="308" t="str">
        <f>IF('תנאי סף'!$AF88&lt;&gt;1,"",'תנאי סף'!C88)</f>
        <v/>
      </c>
      <c r="D88" s="308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5"/>
      <c r="H88" s="26" t="str">
        <f>IF($F88="","",IF('תנאי סף'!#REF!="",$AB$1,'תנאי סף'!#REF!))</f>
        <v/>
      </c>
      <c r="I88" s="26"/>
      <c r="J88" s="27"/>
      <c r="K88" s="26"/>
      <c r="L88" s="27"/>
      <c r="M88" s="26"/>
      <c r="N88" s="29"/>
      <c r="O88" s="29"/>
      <c r="P88" s="27" t="str">
        <f>IF($F88="","",#REF!)</f>
        <v/>
      </c>
      <c r="Q88" s="27"/>
      <c r="R88" s="27"/>
      <c r="S88" s="27"/>
      <c r="T88" s="27"/>
      <c r="U88" s="246" t="str">
        <f t="shared" si="9"/>
        <v/>
      </c>
      <c r="V88" s="27" t="str">
        <f t="shared" si="10"/>
        <v/>
      </c>
      <c r="W88" s="27" t="str">
        <f t="shared" si="11"/>
        <v/>
      </c>
      <c r="X88" s="27">
        <v>1</v>
      </c>
      <c r="Y88" s="27" t="str">
        <f t="shared" si="12"/>
        <v/>
      </c>
      <c r="Z88" s="260" t="str">
        <f t="shared" si="13"/>
        <v/>
      </c>
      <c r="AA88" s="1">
        <f t="shared" si="14"/>
        <v>0</v>
      </c>
      <c r="AB88" s="1" t="str">
        <f t="shared" si="17"/>
        <v/>
      </c>
      <c r="AC88" s="1" t="str">
        <f t="shared" si="17"/>
        <v/>
      </c>
      <c r="AD88" s="1">
        <f t="shared" si="16"/>
        <v>0</v>
      </c>
    </row>
    <row r="89" spans="2:30" x14ac:dyDescent="0.25">
      <c r="B89" s="23" t="str">
        <f t="shared" si="8"/>
        <v/>
      </c>
      <c r="C89" s="308" t="str">
        <f>IF('תנאי סף'!$AF89&lt;&gt;1,"",'תנאי סף'!C89)</f>
        <v/>
      </c>
      <c r="D89" s="308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5"/>
      <c r="H89" s="26" t="str">
        <f>IF($F89="","",IF('תנאי סף'!#REF!="",$AB$1,'תנאי סף'!#REF!))</f>
        <v/>
      </c>
      <c r="I89" s="26"/>
      <c r="J89" s="27"/>
      <c r="K89" s="26"/>
      <c r="L89" s="27"/>
      <c r="M89" s="26"/>
      <c r="N89" s="29"/>
      <c r="O89" s="29"/>
      <c r="P89" s="27" t="str">
        <f>IF($F89="","",#REF!)</f>
        <v/>
      </c>
      <c r="Q89" s="27"/>
      <c r="R89" s="27"/>
      <c r="S89" s="27"/>
      <c r="T89" s="27"/>
      <c r="U89" s="246" t="str">
        <f t="shared" si="9"/>
        <v/>
      </c>
      <c r="V89" s="27" t="str">
        <f t="shared" si="10"/>
        <v/>
      </c>
      <c r="W89" s="27" t="str">
        <f t="shared" si="11"/>
        <v/>
      </c>
      <c r="X89" s="27">
        <v>1</v>
      </c>
      <c r="Y89" s="27" t="str">
        <f t="shared" si="12"/>
        <v/>
      </c>
      <c r="Z89" s="260" t="str">
        <f t="shared" si="13"/>
        <v/>
      </c>
      <c r="AA89" s="1">
        <f t="shared" si="14"/>
        <v>0</v>
      </c>
      <c r="AB89" s="1" t="str">
        <f t="shared" si="17"/>
        <v/>
      </c>
      <c r="AC89" s="1" t="str">
        <f t="shared" si="17"/>
        <v/>
      </c>
      <c r="AD89" s="1">
        <f t="shared" si="16"/>
        <v>0</v>
      </c>
    </row>
    <row r="90" spans="2:30" x14ac:dyDescent="0.25">
      <c r="B90" s="23" t="str">
        <f t="shared" si="8"/>
        <v/>
      </c>
      <c r="C90" s="308" t="str">
        <f>IF('תנאי סף'!$AF90&lt;&gt;1,"",'תנאי סף'!C90)</f>
        <v/>
      </c>
      <c r="D90" s="308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5"/>
      <c r="H90" s="26" t="str">
        <f>IF($F90="","",IF('תנאי סף'!#REF!="",$AB$1,'תנאי סף'!#REF!))</f>
        <v/>
      </c>
      <c r="I90" s="26"/>
      <c r="J90" s="27"/>
      <c r="K90" s="26"/>
      <c r="L90" s="27"/>
      <c r="M90" s="26"/>
      <c r="N90" s="29"/>
      <c r="O90" s="29"/>
      <c r="P90" s="27" t="str">
        <f>IF($F90="","",#REF!)</f>
        <v/>
      </c>
      <c r="Q90" s="27"/>
      <c r="R90" s="27"/>
      <c r="S90" s="27"/>
      <c r="T90" s="27"/>
      <c r="U90" s="246" t="str">
        <f t="shared" si="9"/>
        <v/>
      </c>
      <c r="V90" s="27" t="str">
        <f t="shared" si="10"/>
        <v/>
      </c>
      <c r="W90" s="27" t="str">
        <f t="shared" si="11"/>
        <v/>
      </c>
      <c r="X90" s="27">
        <v>1</v>
      </c>
      <c r="Y90" s="27" t="str">
        <f t="shared" si="12"/>
        <v/>
      </c>
      <c r="Z90" s="260" t="str">
        <f t="shared" si="13"/>
        <v/>
      </c>
      <c r="AA90" s="1">
        <f t="shared" si="14"/>
        <v>0</v>
      </c>
      <c r="AB90" s="1" t="str">
        <f t="shared" si="17"/>
        <v/>
      </c>
      <c r="AC90" s="1" t="str">
        <f t="shared" si="17"/>
        <v/>
      </c>
      <c r="AD90" s="1">
        <f t="shared" si="16"/>
        <v>0</v>
      </c>
    </row>
    <row r="91" spans="2:30" x14ac:dyDescent="0.25">
      <c r="B91" s="23" t="str">
        <f t="shared" si="8"/>
        <v/>
      </c>
      <c r="C91" s="308" t="str">
        <f>IF('תנאי סף'!$AF91&lt;&gt;1,"",'תנאי סף'!C91)</f>
        <v/>
      </c>
      <c r="D91" s="308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5"/>
      <c r="H91" s="26" t="str">
        <f>IF($F91="","",IF('תנאי סף'!#REF!="",$AB$1,'תנאי סף'!#REF!))</f>
        <v/>
      </c>
      <c r="I91" s="26"/>
      <c r="J91" s="27"/>
      <c r="K91" s="26"/>
      <c r="L91" s="27"/>
      <c r="M91" s="26"/>
      <c r="N91" s="29"/>
      <c r="O91" s="29"/>
      <c r="P91" s="27" t="str">
        <f>IF($F91="","",#REF!)</f>
        <v/>
      </c>
      <c r="Q91" s="27"/>
      <c r="R91" s="27"/>
      <c r="S91" s="27"/>
      <c r="T91" s="27"/>
      <c r="U91" s="246" t="str">
        <f t="shared" si="9"/>
        <v/>
      </c>
      <c r="V91" s="27" t="str">
        <f t="shared" si="10"/>
        <v/>
      </c>
      <c r="W91" s="27" t="str">
        <f t="shared" si="11"/>
        <v/>
      </c>
      <c r="X91" s="27">
        <v>1</v>
      </c>
      <c r="Y91" s="27" t="str">
        <f t="shared" si="12"/>
        <v/>
      </c>
      <c r="Z91" s="260" t="str">
        <f t="shared" si="13"/>
        <v/>
      </c>
      <c r="AA91" s="1">
        <f t="shared" si="14"/>
        <v>0</v>
      </c>
      <c r="AB91" s="1" t="str">
        <f t="shared" si="17"/>
        <v/>
      </c>
      <c r="AC91" s="1" t="str">
        <f t="shared" si="17"/>
        <v/>
      </c>
      <c r="AD91" s="1">
        <f t="shared" si="16"/>
        <v>0</v>
      </c>
    </row>
    <row r="92" spans="2:30" x14ac:dyDescent="0.25">
      <c r="B92" s="23" t="str">
        <f t="shared" si="8"/>
        <v/>
      </c>
      <c r="C92" s="308" t="str">
        <f>IF('תנאי סף'!$AF92&lt;&gt;1,"",'תנאי סף'!C92)</f>
        <v/>
      </c>
      <c r="D92" s="308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5"/>
      <c r="H92" s="26" t="str">
        <f>IF($F92="","",IF('תנאי סף'!#REF!="",$AB$1,'תנאי סף'!#REF!))</f>
        <v/>
      </c>
      <c r="I92" s="26"/>
      <c r="J92" s="27"/>
      <c r="K92" s="26"/>
      <c r="L92" s="27"/>
      <c r="M92" s="26"/>
      <c r="N92" s="29"/>
      <c r="O92" s="29"/>
      <c r="P92" s="27" t="str">
        <f>IF($F92="","",#REF!)</f>
        <v/>
      </c>
      <c r="Q92" s="27"/>
      <c r="R92" s="27"/>
      <c r="S92" s="27"/>
      <c r="T92" s="27"/>
      <c r="U92" s="246" t="str">
        <f t="shared" si="9"/>
        <v/>
      </c>
      <c r="V92" s="27" t="str">
        <f t="shared" si="10"/>
        <v/>
      </c>
      <c r="W92" s="27" t="str">
        <f t="shared" si="11"/>
        <v/>
      </c>
      <c r="X92" s="27">
        <v>1</v>
      </c>
      <c r="Y92" s="27" t="str">
        <f t="shared" si="12"/>
        <v/>
      </c>
      <c r="Z92" s="260" t="str">
        <f t="shared" si="13"/>
        <v/>
      </c>
      <c r="AA92" s="1">
        <f t="shared" si="14"/>
        <v>0</v>
      </c>
      <c r="AB92" s="1" t="str">
        <f t="shared" ref="AB92:AC130" si="18">IF($F92="","",AB$30)</f>
        <v/>
      </c>
      <c r="AC92" s="1" t="str">
        <f t="shared" si="18"/>
        <v/>
      </c>
      <c r="AD92" s="1">
        <f t="shared" si="16"/>
        <v>0</v>
      </c>
    </row>
    <row r="93" spans="2:30" x14ac:dyDescent="0.25">
      <c r="B93" s="23" t="str">
        <f t="shared" si="8"/>
        <v/>
      </c>
      <c r="C93" s="308" t="str">
        <f>IF('תנאי סף'!$AF93&lt;&gt;1,"",'תנאי סף'!C93)</f>
        <v/>
      </c>
      <c r="D93" s="308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5"/>
      <c r="H93" s="26" t="str">
        <f>IF($F93="","",IF('תנאי סף'!#REF!="",$AB$1,'תנאי סף'!#REF!))</f>
        <v/>
      </c>
      <c r="I93" s="26"/>
      <c r="J93" s="27"/>
      <c r="K93" s="26"/>
      <c r="L93" s="27"/>
      <c r="M93" s="26"/>
      <c r="N93" s="29"/>
      <c r="O93" s="29"/>
      <c r="P93" s="27" t="str">
        <f>IF($F93="","",#REF!)</f>
        <v/>
      </c>
      <c r="Q93" s="27"/>
      <c r="R93" s="27"/>
      <c r="S93" s="27"/>
      <c r="T93" s="27"/>
      <c r="U93" s="246" t="str">
        <f t="shared" si="9"/>
        <v/>
      </c>
      <c r="V93" s="27" t="str">
        <f t="shared" si="10"/>
        <v/>
      </c>
      <c r="W93" s="27" t="str">
        <f t="shared" si="11"/>
        <v/>
      </c>
      <c r="X93" s="27">
        <v>1</v>
      </c>
      <c r="Y93" s="27" t="str">
        <f t="shared" si="12"/>
        <v/>
      </c>
      <c r="Z93" s="260" t="str">
        <f t="shared" si="13"/>
        <v/>
      </c>
      <c r="AA93" s="1">
        <f t="shared" si="14"/>
        <v>0</v>
      </c>
      <c r="AB93" s="1" t="str">
        <f t="shared" si="18"/>
        <v/>
      </c>
      <c r="AC93" s="1" t="str">
        <f t="shared" si="18"/>
        <v/>
      </c>
      <c r="AD93" s="1">
        <f t="shared" si="16"/>
        <v>0</v>
      </c>
    </row>
    <row r="94" spans="2:30" x14ac:dyDescent="0.25">
      <c r="B94" s="23" t="str">
        <f t="shared" si="8"/>
        <v/>
      </c>
      <c r="C94" s="308" t="str">
        <f>IF('תנאי סף'!$AF94&lt;&gt;1,"",'תנאי סף'!C94)</f>
        <v/>
      </c>
      <c r="D94" s="308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5"/>
      <c r="H94" s="26" t="str">
        <f>IF($F94="","",IF('תנאי סף'!#REF!="",$AB$1,'תנאי סף'!#REF!))</f>
        <v/>
      </c>
      <c r="I94" s="26"/>
      <c r="J94" s="27"/>
      <c r="K94" s="26"/>
      <c r="L94" s="27"/>
      <c r="M94" s="26"/>
      <c r="N94" s="29"/>
      <c r="O94" s="29"/>
      <c r="P94" s="27" t="str">
        <f>IF($F94="","",#REF!)</f>
        <v/>
      </c>
      <c r="Q94" s="27"/>
      <c r="R94" s="27"/>
      <c r="S94" s="27"/>
      <c r="T94" s="27"/>
      <c r="U94" s="246" t="str">
        <f t="shared" si="9"/>
        <v/>
      </c>
      <c r="V94" s="27" t="str">
        <f t="shared" si="10"/>
        <v/>
      </c>
      <c r="W94" s="27" t="str">
        <f t="shared" si="11"/>
        <v/>
      </c>
      <c r="X94" s="27">
        <v>1</v>
      </c>
      <c r="Y94" s="27" t="str">
        <f t="shared" si="12"/>
        <v/>
      </c>
      <c r="Z94" s="260" t="str">
        <f t="shared" si="13"/>
        <v/>
      </c>
      <c r="AA94" s="1">
        <f t="shared" si="14"/>
        <v>0</v>
      </c>
      <c r="AB94" s="1" t="str">
        <f t="shared" si="18"/>
        <v/>
      </c>
      <c r="AC94" s="1" t="str">
        <f t="shared" si="18"/>
        <v/>
      </c>
      <c r="AD94" s="1">
        <f t="shared" si="16"/>
        <v>0</v>
      </c>
    </row>
    <row r="95" spans="2:30" x14ac:dyDescent="0.25">
      <c r="B95" s="23" t="str">
        <f t="shared" si="8"/>
        <v/>
      </c>
      <c r="C95" s="308" t="str">
        <f>IF('תנאי סף'!$AF95&lt;&gt;1,"",'תנאי סף'!C95)</f>
        <v/>
      </c>
      <c r="D95" s="308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5"/>
      <c r="H95" s="26" t="str">
        <f>IF($F95="","",IF('תנאי סף'!#REF!="",$AB$1,'תנאי סף'!#REF!))</f>
        <v/>
      </c>
      <c r="I95" s="26"/>
      <c r="J95" s="27"/>
      <c r="K95" s="26"/>
      <c r="L95" s="27"/>
      <c r="M95" s="26"/>
      <c r="N95" s="29"/>
      <c r="O95" s="29"/>
      <c r="P95" s="27" t="str">
        <f>IF($F95="","",#REF!)</f>
        <v/>
      </c>
      <c r="Q95" s="27"/>
      <c r="R95" s="27"/>
      <c r="S95" s="27"/>
      <c r="T95" s="27"/>
      <c r="U95" s="246" t="str">
        <f t="shared" si="9"/>
        <v/>
      </c>
      <c r="V95" s="27" t="str">
        <f t="shared" si="10"/>
        <v/>
      </c>
      <c r="W95" s="27" t="str">
        <f t="shared" si="11"/>
        <v/>
      </c>
      <c r="X95" s="27">
        <v>1</v>
      </c>
      <c r="Y95" s="27" t="str">
        <f t="shared" si="12"/>
        <v/>
      </c>
      <c r="Z95" s="260" t="str">
        <f t="shared" si="13"/>
        <v/>
      </c>
      <c r="AA95" s="1">
        <f t="shared" si="14"/>
        <v>0</v>
      </c>
      <c r="AB95" s="1" t="str">
        <f t="shared" si="18"/>
        <v/>
      </c>
      <c r="AC95" s="1" t="str">
        <f t="shared" si="18"/>
        <v/>
      </c>
      <c r="AD95" s="1">
        <f t="shared" si="16"/>
        <v>0</v>
      </c>
    </row>
    <row r="96" spans="2:30" x14ac:dyDescent="0.25">
      <c r="B96" s="23" t="str">
        <f t="shared" ref="B96:B130" si="19">IF(F96="","",ROW()-30)</f>
        <v/>
      </c>
      <c r="C96" s="308" t="str">
        <f>IF('תנאי סף'!$AF96&lt;&gt;1,"",'תנאי סף'!C96)</f>
        <v/>
      </c>
      <c r="D96" s="308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5"/>
      <c r="H96" s="26" t="str">
        <f>IF($F96="","",IF('תנאי סף'!#REF!="",$AB$1,'תנאי סף'!#REF!))</f>
        <v/>
      </c>
      <c r="I96" s="26"/>
      <c r="J96" s="27"/>
      <c r="K96" s="26"/>
      <c r="L96" s="27"/>
      <c r="M96" s="26"/>
      <c r="N96" s="29"/>
      <c r="O96" s="29"/>
      <c r="P96" s="27" t="str">
        <f>IF($F96="","",#REF!)</f>
        <v/>
      </c>
      <c r="Q96" s="27"/>
      <c r="R96" s="27"/>
      <c r="S96" s="27"/>
      <c r="T96" s="27"/>
      <c r="U96" s="246" t="str">
        <f t="shared" ref="U96:U130" si="20">IF($F96="","",IF($AA96&lt;&gt;1,$AB$1,$G$5*G96/MAX($G$31:$G$130)))</f>
        <v/>
      </c>
      <c r="V96" s="27" t="str">
        <f t="shared" ref="V96:V130" si="21">IF($F96="","",U96)</f>
        <v/>
      </c>
      <c r="W96" s="27" t="str">
        <f t="shared" ref="W96:W130" si="22">IF($F96="","",IF($AA96&lt;&gt;1,$AB$1,IFERROR(U96*V96,$AB$1)))</f>
        <v/>
      </c>
      <c r="X96" s="27">
        <v>1</v>
      </c>
      <c r="Y96" s="27" t="str">
        <f t="shared" ref="Y96:Y130" si="23">IF($F96="","",IF($AA96&lt;&gt;1,$AB$1,IFERROR(W96*X96,$AB$1)))</f>
        <v/>
      </c>
      <c r="Z96" s="260" t="str">
        <f t="shared" ref="Z96:Z130" si="24">IF($F96="","",IF(OR($AA96&lt;&gt;1,Y96=$AB$1),$AB$1,IFERROR(Y96/SUM($Y$31:$Y$130),0)))</f>
        <v/>
      </c>
      <c r="AA96" s="1">
        <f t="shared" ref="AA96:AA130" si="25">IF(SUM(AD96:AV96)=COUNT(AD96:AV96),1,0)</f>
        <v>0</v>
      </c>
      <c r="AB96" s="1" t="str">
        <f t="shared" si="18"/>
        <v/>
      </c>
      <c r="AC96" s="1" t="str">
        <f t="shared" si="18"/>
        <v/>
      </c>
      <c r="AD96" s="1">
        <f t="shared" ref="AD96:AD130" si="26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</row>
    <row r="97" spans="2:30" x14ac:dyDescent="0.25">
      <c r="B97" s="23" t="str">
        <f t="shared" si="19"/>
        <v/>
      </c>
      <c r="C97" s="308" t="str">
        <f>IF('תנאי סף'!$AF97&lt;&gt;1,"",'תנאי סף'!C97)</f>
        <v/>
      </c>
      <c r="D97" s="308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5"/>
      <c r="H97" s="26" t="str">
        <f>IF($F97="","",IF('תנאי סף'!#REF!="",$AB$1,'תנאי סף'!#REF!))</f>
        <v/>
      </c>
      <c r="I97" s="26"/>
      <c r="J97" s="27"/>
      <c r="K97" s="26"/>
      <c r="L97" s="27"/>
      <c r="M97" s="26"/>
      <c r="N97" s="29"/>
      <c r="O97" s="29"/>
      <c r="P97" s="27" t="str">
        <f>IF($F97="","",#REF!)</f>
        <v/>
      </c>
      <c r="Q97" s="27"/>
      <c r="R97" s="27"/>
      <c r="S97" s="27"/>
      <c r="T97" s="27"/>
      <c r="U97" s="246" t="str">
        <f t="shared" si="20"/>
        <v/>
      </c>
      <c r="V97" s="27" t="str">
        <f t="shared" si="21"/>
        <v/>
      </c>
      <c r="W97" s="27" t="str">
        <f t="shared" si="22"/>
        <v/>
      </c>
      <c r="X97" s="27">
        <v>1</v>
      </c>
      <c r="Y97" s="27" t="str">
        <f t="shared" si="23"/>
        <v/>
      </c>
      <c r="Z97" s="260" t="str">
        <f t="shared" si="24"/>
        <v/>
      </c>
      <c r="AA97" s="1">
        <f t="shared" si="25"/>
        <v>0</v>
      </c>
      <c r="AB97" s="1" t="str">
        <f t="shared" si="18"/>
        <v/>
      </c>
      <c r="AC97" s="1" t="str">
        <f t="shared" si="18"/>
        <v/>
      </c>
      <c r="AD97" s="1">
        <f t="shared" si="26"/>
        <v>0</v>
      </c>
    </row>
    <row r="98" spans="2:30" x14ac:dyDescent="0.25">
      <c r="B98" s="23" t="str">
        <f t="shared" si="19"/>
        <v/>
      </c>
      <c r="C98" s="308" t="str">
        <f>IF('תנאי סף'!$AF98&lt;&gt;1,"",'תנאי סף'!C98)</f>
        <v/>
      </c>
      <c r="D98" s="308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5"/>
      <c r="H98" s="26" t="str">
        <f>IF($F98="","",IF('תנאי סף'!#REF!="",$AB$1,'תנאי סף'!#REF!))</f>
        <v/>
      </c>
      <c r="I98" s="26"/>
      <c r="J98" s="27"/>
      <c r="K98" s="26"/>
      <c r="L98" s="27"/>
      <c r="M98" s="26"/>
      <c r="N98" s="29"/>
      <c r="O98" s="29"/>
      <c r="P98" s="27" t="str">
        <f>IF($F98="","",#REF!)</f>
        <v/>
      </c>
      <c r="Q98" s="27"/>
      <c r="R98" s="27"/>
      <c r="S98" s="27"/>
      <c r="T98" s="27"/>
      <c r="U98" s="246" t="str">
        <f t="shared" si="20"/>
        <v/>
      </c>
      <c r="V98" s="27" t="str">
        <f t="shared" si="21"/>
        <v/>
      </c>
      <c r="W98" s="27" t="str">
        <f t="shared" si="22"/>
        <v/>
      </c>
      <c r="X98" s="27">
        <v>1</v>
      </c>
      <c r="Y98" s="27" t="str">
        <f t="shared" si="23"/>
        <v/>
      </c>
      <c r="Z98" s="260" t="str">
        <f t="shared" si="24"/>
        <v/>
      </c>
      <c r="AA98" s="1">
        <f t="shared" si="25"/>
        <v>0</v>
      </c>
      <c r="AB98" s="1" t="str">
        <f t="shared" si="18"/>
        <v/>
      </c>
      <c r="AC98" s="1" t="str">
        <f t="shared" si="18"/>
        <v/>
      </c>
      <c r="AD98" s="1">
        <f t="shared" si="26"/>
        <v>0</v>
      </c>
    </row>
    <row r="99" spans="2:30" x14ac:dyDescent="0.25">
      <c r="B99" s="23" t="str">
        <f t="shared" si="19"/>
        <v/>
      </c>
      <c r="C99" s="308" t="str">
        <f>IF('תנאי סף'!$AF99&lt;&gt;1,"",'תנאי סף'!C99)</f>
        <v/>
      </c>
      <c r="D99" s="308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5"/>
      <c r="H99" s="26" t="str">
        <f>IF($F99="","",IF('תנאי סף'!#REF!="",$AB$1,'תנאי סף'!#REF!))</f>
        <v/>
      </c>
      <c r="I99" s="26"/>
      <c r="J99" s="27"/>
      <c r="K99" s="26"/>
      <c r="L99" s="27"/>
      <c r="M99" s="26"/>
      <c r="N99" s="29"/>
      <c r="O99" s="29"/>
      <c r="P99" s="27" t="str">
        <f>IF($F99="","",#REF!)</f>
        <v/>
      </c>
      <c r="Q99" s="27"/>
      <c r="R99" s="27"/>
      <c r="S99" s="27"/>
      <c r="T99" s="27"/>
      <c r="U99" s="246" t="str">
        <f t="shared" si="20"/>
        <v/>
      </c>
      <c r="V99" s="27" t="str">
        <f t="shared" si="21"/>
        <v/>
      </c>
      <c r="W99" s="27" t="str">
        <f t="shared" si="22"/>
        <v/>
      </c>
      <c r="X99" s="27">
        <v>1</v>
      </c>
      <c r="Y99" s="27" t="str">
        <f t="shared" si="23"/>
        <v/>
      </c>
      <c r="Z99" s="260" t="str">
        <f t="shared" si="24"/>
        <v/>
      </c>
      <c r="AA99" s="1">
        <f t="shared" si="25"/>
        <v>0</v>
      </c>
      <c r="AB99" s="1" t="str">
        <f t="shared" si="18"/>
        <v/>
      </c>
      <c r="AC99" s="1" t="str">
        <f t="shared" si="18"/>
        <v/>
      </c>
      <c r="AD99" s="1">
        <f t="shared" si="26"/>
        <v>0</v>
      </c>
    </row>
    <row r="100" spans="2:30" x14ac:dyDescent="0.25">
      <c r="B100" s="23" t="str">
        <f t="shared" si="19"/>
        <v/>
      </c>
      <c r="C100" s="308" t="str">
        <f>IF('תנאי סף'!$AF100&lt;&gt;1,"",'תנאי סף'!C100)</f>
        <v/>
      </c>
      <c r="D100" s="308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5"/>
      <c r="H100" s="26" t="str">
        <f>IF($F100="","",IF('תנאי סף'!#REF!="",$AB$1,'תנאי סף'!#REF!))</f>
        <v/>
      </c>
      <c r="I100" s="26"/>
      <c r="J100" s="27"/>
      <c r="K100" s="26"/>
      <c r="L100" s="27"/>
      <c r="M100" s="26"/>
      <c r="N100" s="29"/>
      <c r="O100" s="29"/>
      <c r="P100" s="27" t="str">
        <f>IF($F100="","",#REF!)</f>
        <v/>
      </c>
      <c r="Q100" s="27"/>
      <c r="R100" s="27"/>
      <c r="S100" s="27"/>
      <c r="T100" s="27"/>
      <c r="U100" s="246" t="str">
        <f t="shared" si="20"/>
        <v/>
      </c>
      <c r="V100" s="27" t="str">
        <f t="shared" si="21"/>
        <v/>
      </c>
      <c r="W100" s="27" t="str">
        <f t="shared" si="22"/>
        <v/>
      </c>
      <c r="X100" s="27">
        <v>1</v>
      </c>
      <c r="Y100" s="27" t="str">
        <f t="shared" si="23"/>
        <v/>
      </c>
      <c r="Z100" s="260" t="str">
        <f t="shared" si="24"/>
        <v/>
      </c>
      <c r="AA100" s="1">
        <f t="shared" si="25"/>
        <v>0</v>
      </c>
      <c r="AB100" s="1" t="str">
        <f t="shared" si="18"/>
        <v/>
      </c>
      <c r="AC100" s="1" t="str">
        <f t="shared" si="18"/>
        <v/>
      </c>
      <c r="AD100" s="1">
        <f t="shared" si="26"/>
        <v>0</v>
      </c>
    </row>
    <row r="101" spans="2:30" x14ac:dyDescent="0.25">
      <c r="B101" s="23" t="str">
        <f t="shared" si="19"/>
        <v/>
      </c>
      <c r="C101" s="308" t="str">
        <f>IF('תנאי סף'!$AF101&lt;&gt;1,"",'תנאי סף'!C101)</f>
        <v/>
      </c>
      <c r="D101" s="308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5"/>
      <c r="H101" s="26" t="str">
        <f>IF($F101="","",IF('תנאי סף'!#REF!="",$AB$1,'תנאי סף'!#REF!))</f>
        <v/>
      </c>
      <c r="I101" s="26"/>
      <c r="J101" s="27"/>
      <c r="K101" s="26"/>
      <c r="L101" s="27"/>
      <c r="M101" s="26"/>
      <c r="N101" s="29"/>
      <c r="O101" s="29"/>
      <c r="P101" s="27" t="str">
        <f>IF($F101="","",#REF!)</f>
        <v/>
      </c>
      <c r="Q101" s="27"/>
      <c r="R101" s="27"/>
      <c r="S101" s="27"/>
      <c r="T101" s="27"/>
      <c r="U101" s="246" t="str">
        <f t="shared" si="20"/>
        <v/>
      </c>
      <c r="V101" s="27" t="str">
        <f t="shared" si="21"/>
        <v/>
      </c>
      <c r="W101" s="27" t="str">
        <f t="shared" si="22"/>
        <v/>
      </c>
      <c r="X101" s="27">
        <v>1</v>
      </c>
      <c r="Y101" s="27" t="str">
        <f t="shared" si="23"/>
        <v/>
      </c>
      <c r="Z101" s="260" t="str">
        <f t="shared" si="24"/>
        <v/>
      </c>
      <c r="AA101" s="1">
        <f t="shared" si="25"/>
        <v>0</v>
      </c>
      <c r="AB101" s="1" t="str">
        <f t="shared" si="18"/>
        <v/>
      </c>
      <c r="AC101" s="1" t="str">
        <f t="shared" si="18"/>
        <v/>
      </c>
      <c r="AD101" s="1">
        <f t="shared" si="26"/>
        <v>0</v>
      </c>
    </row>
    <row r="102" spans="2:30" x14ac:dyDescent="0.25">
      <c r="B102" s="23" t="str">
        <f t="shared" si="19"/>
        <v/>
      </c>
      <c r="C102" s="308" t="str">
        <f>IF('תנאי סף'!$AF102&lt;&gt;1,"",'תנאי סף'!C102)</f>
        <v/>
      </c>
      <c r="D102" s="308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5"/>
      <c r="H102" s="26" t="str">
        <f>IF($F102="","",IF('תנאי סף'!#REF!="",$AB$1,'תנאי סף'!#REF!))</f>
        <v/>
      </c>
      <c r="I102" s="26"/>
      <c r="J102" s="27"/>
      <c r="K102" s="26"/>
      <c r="L102" s="27"/>
      <c r="M102" s="26"/>
      <c r="N102" s="29"/>
      <c r="O102" s="29"/>
      <c r="P102" s="27" t="str">
        <f>IF($F102="","",#REF!)</f>
        <v/>
      </c>
      <c r="Q102" s="27"/>
      <c r="R102" s="27"/>
      <c r="S102" s="27"/>
      <c r="T102" s="27"/>
      <c r="U102" s="246" t="str">
        <f t="shared" si="20"/>
        <v/>
      </c>
      <c r="V102" s="27" t="str">
        <f t="shared" si="21"/>
        <v/>
      </c>
      <c r="W102" s="27" t="str">
        <f t="shared" si="22"/>
        <v/>
      </c>
      <c r="X102" s="27">
        <v>1</v>
      </c>
      <c r="Y102" s="27" t="str">
        <f t="shared" si="23"/>
        <v/>
      </c>
      <c r="Z102" s="260" t="str">
        <f t="shared" si="24"/>
        <v/>
      </c>
      <c r="AA102" s="1">
        <f t="shared" si="25"/>
        <v>0</v>
      </c>
      <c r="AB102" s="1" t="str">
        <f t="shared" si="18"/>
        <v/>
      </c>
      <c r="AC102" s="1" t="str">
        <f t="shared" si="18"/>
        <v/>
      </c>
      <c r="AD102" s="1">
        <f t="shared" si="26"/>
        <v>0</v>
      </c>
    </row>
    <row r="103" spans="2:30" x14ac:dyDescent="0.25">
      <c r="B103" s="23" t="str">
        <f t="shared" si="19"/>
        <v/>
      </c>
      <c r="C103" s="308" t="str">
        <f>IF('תנאי סף'!$AF103&lt;&gt;1,"",'תנאי סף'!C103)</f>
        <v/>
      </c>
      <c r="D103" s="308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5"/>
      <c r="H103" s="26" t="str">
        <f>IF($F103="","",IF('תנאי סף'!#REF!="",$AB$1,'תנאי סף'!#REF!))</f>
        <v/>
      </c>
      <c r="I103" s="26"/>
      <c r="J103" s="27"/>
      <c r="K103" s="26"/>
      <c r="L103" s="27"/>
      <c r="M103" s="26"/>
      <c r="N103" s="29"/>
      <c r="O103" s="29"/>
      <c r="P103" s="27" t="str">
        <f>IF($F103="","",#REF!)</f>
        <v/>
      </c>
      <c r="Q103" s="27"/>
      <c r="R103" s="27"/>
      <c r="S103" s="27"/>
      <c r="T103" s="27"/>
      <c r="U103" s="246" t="str">
        <f t="shared" si="20"/>
        <v/>
      </c>
      <c r="V103" s="27" t="str">
        <f t="shared" si="21"/>
        <v/>
      </c>
      <c r="W103" s="27" t="str">
        <f t="shared" si="22"/>
        <v/>
      </c>
      <c r="X103" s="27">
        <v>1</v>
      </c>
      <c r="Y103" s="27" t="str">
        <f t="shared" si="23"/>
        <v/>
      </c>
      <c r="Z103" s="260" t="str">
        <f t="shared" si="24"/>
        <v/>
      </c>
      <c r="AA103" s="1">
        <f t="shared" si="25"/>
        <v>0</v>
      </c>
      <c r="AB103" s="1" t="str">
        <f t="shared" si="18"/>
        <v/>
      </c>
      <c r="AC103" s="1" t="str">
        <f t="shared" si="18"/>
        <v/>
      </c>
      <c r="AD103" s="1">
        <f t="shared" si="26"/>
        <v>0</v>
      </c>
    </row>
    <row r="104" spans="2:30" x14ac:dyDescent="0.25">
      <c r="B104" s="23" t="str">
        <f t="shared" si="19"/>
        <v/>
      </c>
      <c r="C104" s="308" t="str">
        <f>IF('תנאי סף'!$AF104&lt;&gt;1,"",'תנאי סף'!C104)</f>
        <v/>
      </c>
      <c r="D104" s="308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5"/>
      <c r="H104" s="26" t="str">
        <f>IF($F104="","",IF('תנאי סף'!#REF!="",$AB$1,'תנאי סף'!#REF!))</f>
        <v/>
      </c>
      <c r="I104" s="26"/>
      <c r="J104" s="27"/>
      <c r="K104" s="26"/>
      <c r="L104" s="27"/>
      <c r="M104" s="26"/>
      <c r="N104" s="29"/>
      <c r="O104" s="29"/>
      <c r="P104" s="27" t="str">
        <f>IF($F104="","",#REF!)</f>
        <v/>
      </c>
      <c r="Q104" s="27"/>
      <c r="R104" s="27"/>
      <c r="S104" s="27"/>
      <c r="T104" s="27"/>
      <c r="U104" s="246" t="str">
        <f t="shared" si="20"/>
        <v/>
      </c>
      <c r="V104" s="27" t="str">
        <f t="shared" si="21"/>
        <v/>
      </c>
      <c r="W104" s="27" t="str">
        <f t="shared" si="22"/>
        <v/>
      </c>
      <c r="X104" s="27">
        <v>1</v>
      </c>
      <c r="Y104" s="27" t="str">
        <f t="shared" si="23"/>
        <v/>
      </c>
      <c r="Z104" s="260" t="str">
        <f t="shared" si="24"/>
        <v/>
      </c>
      <c r="AA104" s="1">
        <f t="shared" si="25"/>
        <v>0</v>
      </c>
      <c r="AB104" s="1" t="str">
        <f t="shared" si="18"/>
        <v/>
      </c>
      <c r="AC104" s="1" t="str">
        <f t="shared" si="18"/>
        <v/>
      </c>
      <c r="AD104" s="1">
        <f t="shared" si="26"/>
        <v>0</v>
      </c>
    </row>
    <row r="105" spans="2:30" x14ac:dyDescent="0.25">
      <c r="B105" s="23" t="str">
        <f t="shared" si="19"/>
        <v/>
      </c>
      <c r="C105" s="308" t="str">
        <f>IF('תנאי סף'!$AF105&lt;&gt;1,"",'תנאי סף'!C105)</f>
        <v/>
      </c>
      <c r="D105" s="308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5"/>
      <c r="H105" s="26" t="str">
        <f>IF($F105="","",IF('תנאי סף'!#REF!="",$AB$1,'תנאי סף'!#REF!))</f>
        <v/>
      </c>
      <c r="I105" s="26"/>
      <c r="J105" s="27"/>
      <c r="K105" s="26"/>
      <c r="L105" s="27"/>
      <c r="M105" s="26"/>
      <c r="N105" s="29"/>
      <c r="O105" s="29"/>
      <c r="P105" s="27" t="str">
        <f>IF($F105="","",#REF!)</f>
        <v/>
      </c>
      <c r="Q105" s="27"/>
      <c r="R105" s="27"/>
      <c r="S105" s="27"/>
      <c r="T105" s="27"/>
      <c r="U105" s="246" t="str">
        <f t="shared" si="20"/>
        <v/>
      </c>
      <c r="V105" s="27" t="str">
        <f t="shared" si="21"/>
        <v/>
      </c>
      <c r="W105" s="27" t="str">
        <f t="shared" si="22"/>
        <v/>
      </c>
      <c r="X105" s="27">
        <v>1</v>
      </c>
      <c r="Y105" s="27" t="str">
        <f t="shared" si="23"/>
        <v/>
      </c>
      <c r="Z105" s="260" t="str">
        <f t="shared" si="24"/>
        <v/>
      </c>
      <c r="AA105" s="1">
        <f t="shared" si="25"/>
        <v>0</v>
      </c>
      <c r="AB105" s="1" t="str">
        <f t="shared" si="18"/>
        <v/>
      </c>
      <c r="AC105" s="1" t="str">
        <f t="shared" si="18"/>
        <v/>
      </c>
      <c r="AD105" s="1">
        <f t="shared" si="26"/>
        <v>0</v>
      </c>
    </row>
    <row r="106" spans="2:30" x14ac:dyDescent="0.25">
      <c r="B106" s="23" t="str">
        <f t="shared" si="19"/>
        <v/>
      </c>
      <c r="C106" s="308" t="str">
        <f>IF('תנאי סף'!$AF106&lt;&gt;1,"",'תנאי סף'!C106)</f>
        <v/>
      </c>
      <c r="D106" s="308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5"/>
      <c r="H106" s="26" t="str">
        <f>IF($F106="","",IF('תנאי סף'!#REF!="",$AB$1,'תנאי סף'!#REF!))</f>
        <v/>
      </c>
      <c r="I106" s="26"/>
      <c r="J106" s="27"/>
      <c r="K106" s="26"/>
      <c r="L106" s="27"/>
      <c r="M106" s="26"/>
      <c r="N106" s="29"/>
      <c r="O106" s="29"/>
      <c r="P106" s="27" t="str">
        <f>IF($F106="","",#REF!)</f>
        <v/>
      </c>
      <c r="Q106" s="27"/>
      <c r="R106" s="27"/>
      <c r="S106" s="27"/>
      <c r="T106" s="27"/>
      <c r="U106" s="246" t="str">
        <f t="shared" si="20"/>
        <v/>
      </c>
      <c r="V106" s="27" t="str">
        <f t="shared" si="21"/>
        <v/>
      </c>
      <c r="W106" s="27" t="str">
        <f t="shared" si="22"/>
        <v/>
      </c>
      <c r="X106" s="27">
        <v>1</v>
      </c>
      <c r="Y106" s="27" t="str">
        <f t="shared" si="23"/>
        <v/>
      </c>
      <c r="Z106" s="260" t="str">
        <f t="shared" si="24"/>
        <v/>
      </c>
      <c r="AA106" s="1">
        <f t="shared" si="25"/>
        <v>0</v>
      </c>
      <c r="AB106" s="1" t="str">
        <f t="shared" si="18"/>
        <v/>
      </c>
      <c r="AC106" s="1" t="str">
        <f t="shared" si="18"/>
        <v/>
      </c>
      <c r="AD106" s="1">
        <f t="shared" si="26"/>
        <v>0</v>
      </c>
    </row>
    <row r="107" spans="2:30" x14ac:dyDescent="0.25">
      <c r="B107" s="23" t="str">
        <f t="shared" si="19"/>
        <v/>
      </c>
      <c r="C107" s="308" t="str">
        <f>IF('תנאי סף'!$AF107&lt;&gt;1,"",'תנאי סף'!C107)</f>
        <v/>
      </c>
      <c r="D107" s="308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5"/>
      <c r="H107" s="26" t="str">
        <f>IF($F107="","",IF('תנאי סף'!#REF!="",$AB$1,'תנאי סף'!#REF!))</f>
        <v/>
      </c>
      <c r="I107" s="26"/>
      <c r="J107" s="27"/>
      <c r="K107" s="26"/>
      <c r="L107" s="27"/>
      <c r="M107" s="26"/>
      <c r="N107" s="29"/>
      <c r="O107" s="29"/>
      <c r="P107" s="27" t="str">
        <f>IF($F107="","",#REF!)</f>
        <v/>
      </c>
      <c r="Q107" s="27"/>
      <c r="R107" s="27"/>
      <c r="S107" s="27"/>
      <c r="T107" s="27"/>
      <c r="U107" s="246" t="str">
        <f t="shared" si="20"/>
        <v/>
      </c>
      <c r="V107" s="27" t="str">
        <f t="shared" si="21"/>
        <v/>
      </c>
      <c r="W107" s="27" t="str">
        <f t="shared" si="22"/>
        <v/>
      </c>
      <c r="X107" s="27">
        <v>1</v>
      </c>
      <c r="Y107" s="27" t="str">
        <f t="shared" si="23"/>
        <v/>
      </c>
      <c r="Z107" s="260" t="str">
        <f t="shared" si="24"/>
        <v/>
      </c>
      <c r="AA107" s="1">
        <f t="shared" si="25"/>
        <v>0</v>
      </c>
      <c r="AB107" s="1" t="str">
        <f t="shared" si="18"/>
        <v/>
      </c>
      <c r="AC107" s="1" t="str">
        <f t="shared" si="18"/>
        <v/>
      </c>
      <c r="AD107" s="1">
        <f t="shared" si="26"/>
        <v>0</v>
      </c>
    </row>
    <row r="108" spans="2:30" x14ac:dyDescent="0.25">
      <c r="B108" s="23" t="str">
        <f t="shared" si="19"/>
        <v/>
      </c>
      <c r="C108" s="308" t="str">
        <f>IF('תנאי סף'!$AF108&lt;&gt;1,"",'תנאי סף'!C108)</f>
        <v/>
      </c>
      <c r="D108" s="308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5"/>
      <c r="H108" s="26" t="str">
        <f>IF($F108="","",IF('תנאי סף'!#REF!="",$AB$1,'תנאי סף'!#REF!))</f>
        <v/>
      </c>
      <c r="I108" s="26"/>
      <c r="J108" s="27"/>
      <c r="K108" s="26"/>
      <c r="L108" s="27"/>
      <c r="M108" s="26"/>
      <c r="N108" s="29"/>
      <c r="O108" s="29"/>
      <c r="P108" s="27" t="str">
        <f>IF($F108="","",#REF!)</f>
        <v/>
      </c>
      <c r="Q108" s="27"/>
      <c r="R108" s="27"/>
      <c r="S108" s="27"/>
      <c r="T108" s="27"/>
      <c r="U108" s="246" t="str">
        <f t="shared" si="20"/>
        <v/>
      </c>
      <c r="V108" s="27" t="str">
        <f t="shared" si="21"/>
        <v/>
      </c>
      <c r="W108" s="27" t="str">
        <f t="shared" si="22"/>
        <v/>
      </c>
      <c r="X108" s="27">
        <v>1</v>
      </c>
      <c r="Y108" s="27" t="str">
        <f t="shared" si="23"/>
        <v/>
      </c>
      <c r="Z108" s="260" t="str">
        <f t="shared" si="24"/>
        <v/>
      </c>
      <c r="AA108" s="1">
        <f t="shared" si="25"/>
        <v>0</v>
      </c>
      <c r="AB108" s="1" t="str">
        <f t="shared" si="18"/>
        <v/>
      </c>
      <c r="AC108" s="1" t="str">
        <f t="shared" si="18"/>
        <v/>
      </c>
      <c r="AD108" s="1">
        <f t="shared" si="26"/>
        <v>0</v>
      </c>
    </row>
    <row r="109" spans="2:30" x14ac:dyDescent="0.25">
      <c r="B109" s="23" t="str">
        <f t="shared" si="19"/>
        <v/>
      </c>
      <c r="C109" s="308" t="str">
        <f>IF('תנאי סף'!$AF109&lt;&gt;1,"",'תנאי סף'!C109)</f>
        <v/>
      </c>
      <c r="D109" s="308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5"/>
      <c r="H109" s="26" t="str">
        <f>IF($F109="","",IF('תנאי סף'!#REF!="",$AB$1,'תנאי סף'!#REF!))</f>
        <v/>
      </c>
      <c r="I109" s="26"/>
      <c r="J109" s="27"/>
      <c r="K109" s="26"/>
      <c r="L109" s="27"/>
      <c r="M109" s="26"/>
      <c r="N109" s="29"/>
      <c r="O109" s="29"/>
      <c r="P109" s="27" t="str">
        <f>IF($F109="","",#REF!)</f>
        <v/>
      </c>
      <c r="Q109" s="27"/>
      <c r="R109" s="27"/>
      <c r="S109" s="27"/>
      <c r="T109" s="27"/>
      <c r="U109" s="246" t="str">
        <f t="shared" si="20"/>
        <v/>
      </c>
      <c r="V109" s="27" t="str">
        <f t="shared" si="21"/>
        <v/>
      </c>
      <c r="W109" s="27" t="str">
        <f t="shared" si="22"/>
        <v/>
      </c>
      <c r="X109" s="27">
        <v>1</v>
      </c>
      <c r="Y109" s="27" t="str">
        <f t="shared" si="23"/>
        <v/>
      </c>
      <c r="Z109" s="260" t="str">
        <f t="shared" si="24"/>
        <v/>
      </c>
      <c r="AA109" s="1">
        <f t="shared" si="25"/>
        <v>0</v>
      </c>
      <c r="AB109" s="1" t="str">
        <f t="shared" si="18"/>
        <v/>
      </c>
      <c r="AC109" s="1" t="str">
        <f t="shared" si="18"/>
        <v/>
      </c>
      <c r="AD109" s="1">
        <f t="shared" si="26"/>
        <v>0</v>
      </c>
    </row>
    <row r="110" spans="2:30" x14ac:dyDescent="0.25">
      <c r="B110" s="23" t="str">
        <f t="shared" si="19"/>
        <v/>
      </c>
      <c r="C110" s="308" t="str">
        <f>IF('תנאי סף'!$AF110&lt;&gt;1,"",'תנאי סף'!C110)</f>
        <v/>
      </c>
      <c r="D110" s="308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5"/>
      <c r="H110" s="26" t="str">
        <f>IF($F110="","",IF('תנאי סף'!#REF!="",$AB$1,'תנאי סף'!#REF!))</f>
        <v/>
      </c>
      <c r="I110" s="26"/>
      <c r="J110" s="27"/>
      <c r="K110" s="26"/>
      <c r="L110" s="27"/>
      <c r="M110" s="26"/>
      <c r="N110" s="29"/>
      <c r="O110" s="29"/>
      <c r="P110" s="27" t="str">
        <f>IF($F110="","",#REF!)</f>
        <v/>
      </c>
      <c r="Q110" s="27"/>
      <c r="R110" s="27"/>
      <c r="S110" s="27"/>
      <c r="T110" s="27"/>
      <c r="U110" s="246" t="str">
        <f t="shared" si="20"/>
        <v/>
      </c>
      <c r="V110" s="27" t="str">
        <f t="shared" si="21"/>
        <v/>
      </c>
      <c r="W110" s="27" t="str">
        <f t="shared" si="22"/>
        <v/>
      </c>
      <c r="X110" s="27">
        <v>1</v>
      </c>
      <c r="Y110" s="27" t="str">
        <f t="shared" si="23"/>
        <v/>
      </c>
      <c r="Z110" s="260" t="str">
        <f t="shared" si="24"/>
        <v/>
      </c>
      <c r="AA110" s="1">
        <f t="shared" si="25"/>
        <v>0</v>
      </c>
      <c r="AB110" s="1" t="str">
        <f t="shared" si="18"/>
        <v/>
      </c>
      <c r="AC110" s="1" t="str">
        <f t="shared" si="18"/>
        <v/>
      </c>
      <c r="AD110" s="1">
        <f t="shared" si="26"/>
        <v>0</v>
      </c>
    </row>
    <row r="111" spans="2:30" x14ac:dyDescent="0.25">
      <c r="B111" s="23" t="str">
        <f t="shared" si="19"/>
        <v/>
      </c>
      <c r="C111" s="308" t="str">
        <f>IF('תנאי סף'!$AF111&lt;&gt;1,"",'תנאי סף'!C111)</f>
        <v/>
      </c>
      <c r="D111" s="308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5"/>
      <c r="H111" s="26" t="str">
        <f>IF($F111="","",IF('תנאי סף'!#REF!="",$AB$1,'תנאי סף'!#REF!))</f>
        <v/>
      </c>
      <c r="I111" s="26"/>
      <c r="J111" s="27"/>
      <c r="K111" s="26"/>
      <c r="L111" s="27"/>
      <c r="M111" s="26"/>
      <c r="N111" s="29"/>
      <c r="O111" s="29"/>
      <c r="P111" s="27" t="str">
        <f>IF($F111="","",#REF!)</f>
        <v/>
      </c>
      <c r="Q111" s="27"/>
      <c r="R111" s="27"/>
      <c r="S111" s="27"/>
      <c r="T111" s="27"/>
      <c r="U111" s="246" t="str">
        <f t="shared" si="20"/>
        <v/>
      </c>
      <c r="V111" s="27" t="str">
        <f t="shared" si="21"/>
        <v/>
      </c>
      <c r="W111" s="27" t="str">
        <f t="shared" si="22"/>
        <v/>
      </c>
      <c r="X111" s="27">
        <v>1</v>
      </c>
      <c r="Y111" s="27" t="str">
        <f t="shared" si="23"/>
        <v/>
      </c>
      <c r="Z111" s="260" t="str">
        <f t="shared" si="24"/>
        <v/>
      </c>
      <c r="AA111" s="1">
        <f t="shared" si="25"/>
        <v>0</v>
      </c>
      <c r="AB111" s="1" t="str">
        <f t="shared" si="18"/>
        <v/>
      </c>
      <c r="AC111" s="1" t="str">
        <f t="shared" si="18"/>
        <v/>
      </c>
      <c r="AD111" s="1">
        <f t="shared" si="26"/>
        <v>0</v>
      </c>
    </row>
    <row r="112" spans="2:30" x14ac:dyDescent="0.25">
      <c r="B112" s="23" t="str">
        <f t="shared" si="19"/>
        <v/>
      </c>
      <c r="C112" s="308" t="str">
        <f>IF('תנאי סף'!$AF112&lt;&gt;1,"",'תנאי סף'!C112)</f>
        <v/>
      </c>
      <c r="D112" s="308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5"/>
      <c r="H112" s="26" t="str">
        <f>IF($F112="","",IF('תנאי סף'!#REF!="",$AB$1,'תנאי סף'!#REF!))</f>
        <v/>
      </c>
      <c r="I112" s="26"/>
      <c r="J112" s="27"/>
      <c r="K112" s="26"/>
      <c r="L112" s="27"/>
      <c r="M112" s="26"/>
      <c r="N112" s="29"/>
      <c r="O112" s="29"/>
      <c r="P112" s="27" t="str">
        <f>IF($F112="","",#REF!)</f>
        <v/>
      </c>
      <c r="Q112" s="27"/>
      <c r="R112" s="27"/>
      <c r="S112" s="27"/>
      <c r="T112" s="27"/>
      <c r="U112" s="246" t="str">
        <f t="shared" si="20"/>
        <v/>
      </c>
      <c r="V112" s="27" t="str">
        <f t="shared" si="21"/>
        <v/>
      </c>
      <c r="W112" s="27" t="str">
        <f t="shared" si="22"/>
        <v/>
      </c>
      <c r="X112" s="27">
        <v>1</v>
      </c>
      <c r="Y112" s="27" t="str">
        <f t="shared" si="23"/>
        <v/>
      </c>
      <c r="Z112" s="260" t="str">
        <f t="shared" si="24"/>
        <v/>
      </c>
      <c r="AA112" s="1">
        <f t="shared" si="25"/>
        <v>0</v>
      </c>
      <c r="AB112" s="1" t="str">
        <f t="shared" si="18"/>
        <v/>
      </c>
      <c r="AC112" s="1" t="str">
        <f t="shared" si="18"/>
        <v/>
      </c>
      <c r="AD112" s="1">
        <f t="shared" si="26"/>
        <v>0</v>
      </c>
    </row>
    <row r="113" spans="2:30" x14ac:dyDescent="0.25">
      <c r="B113" s="23" t="str">
        <f t="shared" si="19"/>
        <v/>
      </c>
      <c r="C113" s="308" t="str">
        <f>IF('תנאי סף'!$AF113&lt;&gt;1,"",'תנאי סף'!C113)</f>
        <v/>
      </c>
      <c r="D113" s="308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5"/>
      <c r="H113" s="26" t="str">
        <f>IF($F113="","",IF('תנאי סף'!#REF!="",$AB$1,'תנאי סף'!#REF!))</f>
        <v/>
      </c>
      <c r="I113" s="26"/>
      <c r="J113" s="27"/>
      <c r="K113" s="26"/>
      <c r="L113" s="27"/>
      <c r="M113" s="26"/>
      <c r="N113" s="29"/>
      <c r="O113" s="29"/>
      <c r="P113" s="27" t="str">
        <f>IF($F113="","",#REF!)</f>
        <v/>
      </c>
      <c r="Q113" s="27"/>
      <c r="R113" s="27"/>
      <c r="S113" s="27"/>
      <c r="T113" s="27"/>
      <c r="U113" s="246" t="str">
        <f t="shared" si="20"/>
        <v/>
      </c>
      <c r="V113" s="27" t="str">
        <f t="shared" si="21"/>
        <v/>
      </c>
      <c r="W113" s="27" t="str">
        <f t="shared" si="22"/>
        <v/>
      </c>
      <c r="X113" s="27">
        <v>1</v>
      </c>
      <c r="Y113" s="27" t="str">
        <f t="shared" si="23"/>
        <v/>
      </c>
      <c r="Z113" s="260" t="str">
        <f t="shared" si="24"/>
        <v/>
      </c>
      <c r="AA113" s="1">
        <f t="shared" si="25"/>
        <v>0</v>
      </c>
      <c r="AB113" s="1" t="str">
        <f t="shared" si="18"/>
        <v/>
      </c>
      <c r="AC113" s="1" t="str">
        <f t="shared" si="18"/>
        <v/>
      </c>
      <c r="AD113" s="1">
        <f t="shared" si="26"/>
        <v>0</v>
      </c>
    </row>
    <row r="114" spans="2:30" x14ac:dyDescent="0.25">
      <c r="B114" s="23" t="str">
        <f t="shared" si="19"/>
        <v/>
      </c>
      <c r="C114" s="308" t="str">
        <f>IF('תנאי סף'!$AF114&lt;&gt;1,"",'תנאי סף'!C114)</f>
        <v/>
      </c>
      <c r="D114" s="308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5"/>
      <c r="H114" s="26" t="str">
        <f>IF($F114="","",IF('תנאי סף'!#REF!="",$AB$1,'תנאי סף'!#REF!))</f>
        <v/>
      </c>
      <c r="I114" s="26"/>
      <c r="J114" s="27"/>
      <c r="K114" s="26"/>
      <c r="L114" s="27"/>
      <c r="M114" s="26"/>
      <c r="N114" s="29"/>
      <c r="O114" s="29"/>
      <c r="P114" s="27" t="str">
        <f>IF($F114="","",#REF!)</f>
        <v/>
      </c>
      <c r="Q114" s="27"/>
      <c r="R114" s="27"/>
      <c r="S114" s="27"/>
      <c r="T114" s="27"/>
      <c r="U114" s="246" t="str">
        <f t="shared" si="20"/>
        <v/>
      </c>
      <c r="V114" s="27" t="str">
        <f t="shared" si="21"/>
        <v/>
      </c>
      <c r="W114" s="27" t="str">
        <f t="shared" si="22"/>
        <v/>
      </c>
      <c r="X114" s="27">
        <v>1</v>
      </c>
      <c r="Y114" s="27" t="str">
        <f t="shared" si="23"/>
        <v/>
      </c>
      <c r="Z114" s="260" t="str">
        <f t="shared" si="24"/>
        <v/>
      </c>
      <c r="AA114" s="1">
        <f t="shared" si="25"/>
        <v>0</v>
      </c>
      <c r="AB114" s="1" t="str">
        <f t="shared" si="18"/>
        <v/>
      </c>
      <c r="AC114" s="1" t="str">
        <f t="shared" si="18"/>
        <v/>
      </c>
      <c r="AD114" s="1">
        <f t="shared" si="26"/>
        <v>0</v>
      </c>
    </row>
    <row r="115" spans="2:30" x14ac:dyDescent="0.25">
      <c r="B115" s="23" t="str">
        <f t="shared" si="19"/>
        <v/>
      </c>
      <c r="C115" s="308" t="str">
        <f>IF('תנאי סף'!$AF115&lt;&gt;1,"",'תנאי סף'!C115)</f>
        <v/>
      </c>
      <c r="D115" s="308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5"/>
      <c r="H115" s="26" t="str">
        <f>IF($F115="","",IF('תנאי סף'!#REF!="",$AB$1,'תנאי סף'!#REF!))</f>
        <v/>
      </c>
      <c r="I115" s="26"/>
      <c r="J115" s="27"/>
      <c r="K115" s="26"/>
      <c r="L115" s="27"/>
      <c r="M115" s="26"/>
      <c r="N115" s="29"/>
      <c r="O115" s="29"/>
      <c r="P115" s="27" t="str">
        <f>IF($F115="","",#REF!)</f>
        <v/>
      </c>
      <c r="Q115" s="27"/>
      <c r="R115" s="27"/>
      <c r="S115" s="27"/>
      <c r="T115" s="27"/>
      <c r="U115" s="246" t="str">
        <f t="shared" si="20"/>
        <v/>
      </c>
      <c r="V115" s="27" t="str">
        <f t="shared" si="21"/>
        <v/>
      </c>
      <c r="W115" s="27" t="str">
        <f t="shared" si="22"/>
        <v/>
      </c>
      <c r="X115" s="27">
        <v>1</v>
      </c>
      <c r="Y115" s="27" t="str">
        <f t="shared" si="23"/>
        <v/>
      </c>
      <c r="Z115" s="260" t="str">
        <f t="shared" si="24"/>
        <v/>
      </c>
      <c r="AA115" s="1">
        <f t="shared" si="25"/>
        <v>0</v>
      </c>
      <c r="AB115" s="1" t="str">
        <f t="shared" si="18"/>
        <v/>
      </c>
      <c r="AC115" s="1" t="str">
        <f t="shared" si="18"/>
        <v/>
      </c>
      <c r="AD115" s="1">
        <f t="shared" si="26"/>
        <v>0</v>
      </c>
    </row>
    <row r="116" spans="2:30" x14ac:dyDescent="0.25">
      <c r="B116" s="23" t="str">
        <f t="shared" si="19"/>
        <v/>
      </c>
      <c r="C116" s="308" t="str">
        <f>IF('תנאי סף'!$AF116&lt;&gt;1,"",'תנאי סף'!C116)</f>
        <v/>
      </c>
      <c r="D116" s="308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5"/>
      <c r="H116" s="26" t="str">
        <f>IF($F116="","",IF('תנאי סף'!#REF!="",$AB$1,'תנאי סף'!#REF!))</f>
        <v/>
      </c>
      <c r="I116" s="26"/>
      <c r="J116" s="27"/>
      <c r="K116" s="26"/>
      <c r="L116" s="27"/>
      <c r="M116" s="26"/>
      <c r="N116" s="29"/>
      <c r="O116" s="29"/>
      <c r="P116" s="27" t="str">
        <f>IF($F116="","",#REF!)</f>
        <v/>
      </c>
      <c r="Q116" s="27"/>
      <c r="R116" s="27"/>
      <c r="S116" s="27"/>
      <c r="T116" s="27"/>
      <c r="U116" s="246" t="str">
        <f t="shared" si="20"/>
        <v/>
      </c>
      <c r="V116" s="27" t="str">
        <f t="shared" si="21"/>
        <v/>
      </c>
      <c r="W116" s="27" t="str">
        <f t="shared" si="22"/>
        <v/>
      </c>
      <c r="X116" s="27">
        <v>1</v>
      </c>
      <c r="Y116" s="27" t="str">
        <f t="shared" si="23"/>
        <v/>
      </c>
      <c r="Z116" s="260" t="str">
        <f t="shared" si="24"/>
        <v/>
      </c>
      <c r="AA116" s="1">
        <f t="shared" si="25"/>
        <v>0</v>
      </c>
      <c r="AB116" s="1" t="str">
        <f t="shared" si="18"/>
        <v/>
      </c>
      <c r="AC116" s="1" t="str">
        <f t="shared" si="18"/>
        <v/>
      </c>
      <c r="AD116" s="1">
        <f t="shared" si="26"/>
        <v>0</v>
      </c>
    </row>
    <row r="117" spans="2:30" x14ac:dyDescent="0.25">
      <c r="B117" s="23" t="str">
        <f t="shared" si="19"/>
        <v/>
      </c>
      <c r="C117" s="308" t="str">
        <f>IF('תנאי סף'!$AF117&lt;&gt;1,"",'תנאי סף'!C117)</f>
        <v/>
      </c>
      <c r="D117" s="308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5"/>
      <c r="H117" s="26" t="str">
        <f>IF($F117="","",IF('תנאי סף'!#REF!="",$AB$1,'תנאי סף'!#REF!))</f>
        <v/>
      </c>
      <c r="I117" s="26"/>
      <c r="J117" s="27"/>
      <c r="K117" s="26"/>
      <c r="L117" s="27"/>
      <c r="M117" s="26"/>
      <c r="N117" s="29"/>
      <c r="O117" s="29"/>
      <c r="P117" s="27" t="str">
        <f>IF($F117="","",#REF!)</f>
        <v/>
      </c>
      <c r="Q117" s="27"/>
      <c r="R117" s="27"/>
      <c r="S117" s="27"/>
      <c r="T117" s="27"/>
      <c r="U117" s="246" t="str">
        <f t="shared" si="20"/>
        <v/>
      </c>
      <c r="V117" s="27" t="str">
        <f t="shared" si="21"/>
        <v/>
      </c>
      <c r="W117" s="27" t="str">
        <f t="shared" si="22"/>
        <v/>
      </c>
      <c r="X117" s="27">
        <v>1</v>
      </c>
      <c r="Y117" s="27" t="str">
        <f t="shared" si="23"/>
        <v/>
      </c>
      <c r="Z117" s="260" t="str">
        <f t="shared" si="24"/>
        <v/>
      </c>
      <c r="AA117" s="1">
        <f t="shared" si="25"/>
        <v>0</v>
      </c>
      <c r="AB117" s="1" t="str">
        <f t="shared" si="18"/>
        <v/>
      </c>
      <c r="AC117" s="1" t="str">
        <f t="shared" si="18"/>
        <v/>
      </c>
      <c r="AD117" s="1">
        <f t="shared" si="26"/>
        <v>0</v>
      </c>
    </row>
    <row r="118" spans="2:30" x14ac:dyDescent="0.25">
      <c r="B118" s="23" t="str">
        <f t="shared" si="19"/>
        <v/>
      </c>
      <c r="C118" s="308" t="str">
        <f>IF('תנאי סף'!$AF118&lt;&gt;1,"",'תנאי סף'!C118)</f>
        <v/>
      </c>
      <c r="D118" s="308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5"/>
      <c r="H118" s="26" t="str">
        <f>IF($F118="","",IF('תנאי סף'!#REF!="",$AB$1,'תנאי סף'!#REF!))</f>
        <v/>
      </c>
      <c r="I118" s="26"/>
      <c r="J118" s="27"/>
      <c r="K118" s="26"/>
      <c r="L118" s="27"/>
      <c r="M118" s="26"/>
      <c r="N118" s="29"/>
      <c r="O118" s="29"/>
      <c r="P118" s="27" t="str">
        <f>IF($F118="","",#REF!)</f>
        <v/>
      </c>
      <c r="Q118" s="27"/>
      <c r="R118" s="27"/>
      <c r="S118" s="27"/>
      <c r="T118" s="27"/>
      <c r="U118" s="246" t="str">
        <f t="shared" si="20"/>
        <v/>
      </c>
      <c r="V118" s="27" t="str">
        <f t="shared" si="21"/>
        <v/>
      </c>
      <c r="W118" s="27" t="str">
        <f t="shared" si="22"/>
        <v/>
      </c>
      <c r="X118" s="27">
        <v>1</v>
      </c>
      <c r="Y118" s="27" t="str">
        <f t="shared" si="23"/>
        <v/>
      </c>
      <c r="Z118" s="260" t="str">
        <f t="shared" si="24"/>
        <v/>
      </c>
      <c r="AA118" s="1">
        <f t="shared" si="25"/>
        <v>0</v>
      </c>
      <c r="AB118" s="1" t="str">
        <f t="shared" si="18"/>
        <v/>
      </c>
      <c r="AC118" s="1" t="str">
        <f t="shared" si="18"/>
        <v/>
      </c>
      <c r="AD118" s="1">
        <f t="shared" si="26"/>
        <v>0</v>
      </c>
    </row>
    <row r="119" spans="2:30" x14ac:dyDescent="0.25">
      <c r="B119" s="23" t="str">
        <f t="shared" si="19"/>
        <v/>
      </c>
      <c r="C119" s="308" t="str">
        <f>IF('תנאי סף'!$AF119&lt;&gt;1,"",'תנאי סף'!C119)</f>
        <v/>
      </c>
      <c r="D119" s="308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5"/>
      <c r="H119" s="26" t="str">
        <f>IF($F119="","",IF('תנאי סף'!#REF!="",$AB$1,'תנאי סף'!#REF!))</f>
        <v/>
      </c>
      <c r="I119" s="26"/>
      <c r="J119" s="27"/>
      <c r="K119" s="26"/>
      <c r="L119" s="27"/>
      <c r="M119" s="26"/>
      <c r="N119" s="29"/>
      <c r="O119" s="29"/>
      <c r="P119" s="27" t="str">
        <f>IF($F119="","",#REF!)</f>
        <v/>
      </c>
      <c r="Q119" s="27"/>
      <c r="R119" s="27"/>
      <c r="S119" s="27"/>
      <c r="T119" s="27"/>
      <c r="U119" s="246" t="str">
        <f t="shared" si="20"/>
        <v/>
      </c>
      <c r="V119" s="27" t="str">
        <f t="shared" si="21"/>
        <v/>
      </c>
      <c r="W119" s="27" t="str">
        <f t="shared" si="22"/>
        <v/>
      </c>
      <c r="X119" s="27">
        <v>1</v>
      </c>
      <c r="Y119" s="27" t="str">
        <f t="shared" si="23"/>
        <v/>
      </c>
      <c r="Z119" s="260" t="str">
        <f t="shared" si="24"/>
        <v/>
      </c>
      <c r="AA119" s="1">
        <f t="shared" si="25"/>
        <v>0</v>
      </c>
      <c r="AB119" s="1" t="str">
        <f t="shared" si="18"/>
        <v/>
      </c>
      <c r="AC119" s="1" t="str">
        <f t="shared" si="18"/>
        <v/>
      </c>
      <c r="AD119" s="1">
        <f t="shared" si="26"/>
        <v>0</v>
      </c>
    </row>
    <row r="120" spans="2:30" x14ac:dyDescent="0.25">
      <c r="B120" s="23" t="str">
        <f t="shared" si="19"/>
        <v/>
      </c>
      <c r="C120" s="308" t="str">
        <f>IF('תנאי סף'!$AF120&lt;&gt;1,"",'תנאי סף'!C120)</f>
        <v/>
      </c>
      <c r="D120" s="308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5"/>
      <c r="H120" s="26" t="str">
        <f>IF($F120="","",IF('תנאי סף'!#REF!="",$AB$1,'תנאי סף'!#REF!))</f>
        <v/>
      </c>
      <c r="I120" s="26"/>
      <c r="J120" s="27"/>
      <c r="K120" s="26"/>
      <c r="L120" s="27"/>
      <c r="M120" s="26"/>
      <c r="N120" s="29"/>
      <c r="O120" s="29"/>
      <c r="P120" s="27" t="str">
        <f>IF($F120="","",#REF!)</f>
        <v/>
      </c>
      <c r="Q120" s="27"/>
      <c r="R120" s="27"/>
      <c r="S120" s="27"/>
      <c r="T120" s="27"/>
      <c r="U120" s="246" t="str">
        <f t="shared" si="20"/>
        <v/>
      </c>
      <c r="V120" s="27" t="str">
        <f t="shared" si="21"/>
        <v/>
      </c>
      <c r="W120" s="27" t="str">
        <f t="shared" si="22"/>
        <v/>
      </c>
      <c r="X120" s="27">
        <v>1</v>
      </c>
      <c r="Y120" s="27" t="str">
        <f t="shared" si="23"/>
        <v/>
      </c>
      <c r="Z120" s="260" t="str">
        <f t="shared" si="24"/>
        <v/>
      </c>
      <c r="AA120" s="1">
        <f t="shared" si="25"/>
        <v>0</v>
      </c>
      <c r="AB120" s="1" t="str">
        <f t="shared" si="18"/>
        <v/>
      </c>
      <c r="AC120" s="1" t="str">
        <f t="shared" si="18"/>
        <v/>
      </c>
      <c r="AD120" s="1">
        <f t="shared" si="26"/>
        <v>0</v>
      </c>
    </row>
    <row r="121" spans="2:30" x14ac:dyDescent="0.25">
      <c r="B121" s="23" t="str">
        <f t="shared" si="19"/>
        <v/>
      </c>
      <c r="C121" s="308" t="str">
        <f>IF('תנאי סף'!$AF121&lt;&gt;1,"",'תנאי סף'!C121)</f>
        <v/>
      </c>
      <c r="D121" s="308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5"/>
      <c r="H121" s="26" t="str">
        <f>IF($F121="","",IF('תנאי סף'!#REF!="",$AB$1,'תנאי סף'!#REF!))</f>
        <v/>
      </c>
      <c r="I121" s="26"/>
      <c r="J121" s="27"/>
      <c r="K121" s="26"/>
      <c r="L121" s="27"/>
      <c r="M121" s="26"/>
      <c r="N121" s="29"/>
      <c r="O121" s="29"/>
      <c r="P121" s="27" t="str">
        <f>IF($F121="","",#REF!)</f>
        <v/>
      </c>
      <c r="Q121" s="27"/>
      <c r="R121" s="27"/>
      <c r="S121" s="27"/>
      <c r="T121" s="27"/>
      <c r="U121" s="246" t="str">
        <f t="shared" si="20"/>
        <v/>
      </c>
      <c r="V121" s="27" t="str">
        <f t="shared" si="21"/>
        <v/>
      </c>
      <c r="W121" s="27" t="str">
        <f t="shared" si="22"/>
        <v/>
      </c>
      <c r="X121" s="27">
        <v>1</v>
      </c>
      <c r="Y121" s="27" t="str">
        <f t="shared" si="23"/>
        <v/>
      </c>
      <c r="Z121" s="260" t="str">
        <f t="shared" si="24"/>
        <v/>
      </c>
      <c r="AA121" s="1">
        <f t="shared" si="25"/>
        <v>0</v>
      </c>
      <c r="AB121" s="1" t="str">
        <f t="shared" si="18"/>
        <v/>
      </c>
      <c r="AC121" s="1" t="str">
        <f t="shared" si="18"/>
        <v/>
      </c>
      <c r="AD121" s="1">
        <f t="shared" si="26"/>
        <v>0</v>
      </c>
    </row>
    <row r="122" spans="2:30" x14ac:dyDescent="0.25">
      <c r="B122" s="23" t="str">
        <f t="shared" si="19"/>
        <v/>
      </c>
      <c r="C122" s="308" t="str">
        <f>IF('תנאי סף'!$AF122&lt;&gt;1,"",'תנאי סף'!C122)</f>
        <v/>
      </c>
      <c r="D122" s="308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5"/>
      <c r="H122" s="26" t="str">
        <f>IF($F122="","",IF('תנאי סף'!#REF!="",$AB$1,'תנאי סף'!#REF!))</f>
        <v/>
      </c>
      <c r="I122" s="26"/>
      <c r="J122" s="27"/>
      <c r="K122" s="26"/>
      <c r="L122" s="27"/>
      <c r="M122" s="26"/>
      <c r="N122" s="29"/>
      <c r="O122" s="29"/>
      <c r="P122" s="27" t="str">
        <f>IF($F122="","",#REF!)</f>
        <v/>
      </c>
      <c r="Q122" s="27"/>
      <c r="R122" s="27"/>
      <c r="S122" s="27"/>
      <c r="T122" s="27"/>
      <c r="U122" s="246" t="str">
        <f t="shared" si="20"/>
        <v/>
      </c>
      <c r="V122" s="27" t="str">
        <f t="shared" si="21"/>
        <v/>
      </c>
      <c r="W122" s="27" t="str">
        <f t="shared" si="22"/>
        <v/>
      </c>
      <c r="X122" s="27">
        <v>1</v>
      </c>
      <c r="Y122" s="27" t="str">
        <f t="shared" si="23"/>
        <v/>
      </c>
      <c r="Z122" s="260" t="str">
        <f t="shared" si="24"/>
        <v/>
      </c>
      <c r="AA122" s="1">
        <f t="shared" si="25"/>
        <v>0</v>
      </c>
      <c r="AB122" s="1" t="str">
        <f t="shared" si="18"/>
        <v/>
      </c>
      <c r="AC122" s="1" t="str">
        <f t="shared" si="18"/>
        <v/>
      </c>
      <c r="AD122" s="1">
        <f t="shared" si="26"/>
        <v>0</v>
      </c>
    </row>
    <row r="123" spans="2:30" x14ac:dyDescent="0.25">
      <c r="B123" s="23" t="str">
        <f t="shared" si="19"/>
        <v/>
      </c>
      <c r="C123" s="308" t="str">
        <f>IF('תנאי סף'!$AF123&lt;&gt;1,"",'תנאי סף'!C123)</f>
        <v/>
      </c>
      <c r="D123" s="308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5"/>
      <c r="H123" s="26" t="str">
        <f>IF($F123="","",IF('תנאי סף'!#REF!="",$AB$1,'תנאי סף'!#REF!))</f>
        <v/>
      </c>
      <c r="I123" s="26"/>
      <c r="J123" s="27"/>
      <c r="K123" s="26"/>
      <c r="L123" s="27"/>
      <c r="M123" s="26"/>
      <c r="N123" s="29"/>
      <c r="O123" s="29"/>
      <c r="P123" s="27" t="str">
        <f>IF($F123="","",#REF!)</f>
        <v/>
      </c>
      <c r="Q123" s="27"/>
      <c r="R123" s="27"/>
      <c r="S123" s="27"/>
      <c r="T123" s="27"/>
      <c r="U123" s="246" t="str">
        <f t="shared" si="20"/>
        <v/>
      </c>
      <c r="V123" s="27" t="str">
        <f t="shared" si="21"/>
        <v/>
      </c>
      <c r="W123" s="27" t="str">
        <f t="shared" si="22"/>
        <v/>
      </c>
      <c r="X123" s="27">
        <v>1</v>
      </c>
      <c r="Y123" s="27" t="str">
        <f t="shared" si="23"/>
        <v/>
      </c>
      <c r="Z123" s="260" t="str">
        <f t="shared" si="24"/>
        <v/>
      </c>
      <c r="AA123" s="1">
        <f t="shared" si="25"/>
        <v>0</v>
      </c>
      <c r="AB123" s="1" t="str">
        <f t="shared" si="18"/>
        <v/>
      </c>
      <c r="AC123" s="1" t="str">
        <f t="shared" si="18"/>
        <v/>
      </c>
      <c r="AD123" s="1">
        <f t="shared" si="26"/>
        <v>0</v>
      </c>
    </row>
    <row r="124" spans="2:30" x14ac:dyDescent="0.25">
      <c r="B124" s="23" t="str">
        <f t="shared" si="19"/>
        <v/>
      </c>
      <c r="C124" s="308" t="str">
        <f>IF('תנאי סף'!$AF124&lt;&gt;1,"",'תנאי סף'!C124)</f>
        <v/>
      </c>
      <c r="D124" s="308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5"/>
      <c r="H124" s="26" t="str">
        <f>IF($F124="","",IF('תנאי סף'!#REF!="",$AB$1,'תנאי סף'!#REF!))</f>
        <v/>
      </c>
      <c r="I124" s="26"/>
      <c r="J124" s="27"/>
      <c r="K124" s="26"/>
      <c r="L124" s="27"/>
      <c r="M124" s="26"/>
      <c r="N124" s="29"/>
      <c r="O124" s="29"/>
      <c r="P124" s="27" t="str">
        <f>IF($F124="","",#REF!)</f>
        <v/>
      </c>
      <c r="Q124" s="27"/>
      <c r="R124" s="27"/>
      <c r="S124" s="27"/>
      <c r="T124" s="27"/>
      <c r="U124" s="246" t="str">
        <f t="shared" si="20"/>
        <v/>
      </c>
      <c r="V124" s="27" t="str">
        <f t="shared" si="21"/>
        <v/>
      </c>
      <c r="W124" s="27" t="str">
        <f t="shared" si="22"/>
        <v/>
      </c>
      <c r="X124" s="27">
        <v>1</v>
      </c>
      <c r="Y124" s="27" t="str">
        <f t="shared" si="23"/>
        <v/>
      </c>
      <c r="Z124" s="260" t="str">
        <f t="shared" si="24"/>
        <v/>
      </c>
      <c r="AA124" s="1">
        <f t="shared" si="25"/>
        <v>0</v>
      </c>
      <c r="AB124" s="1" t="str">
        <f t="shared" si="18"/>
        <v/>
      </c>
      <c r="AC124" s="1" t="str">
        <f t="shared" si="18"/>
        <v/>
      </c>
      <c r="AD124" s="1">
        <f t="shared" si="26"/>
        <v>0</v>
      </c>
    </row>
    <row r="125" spans="2:30" x14ac:dyDescent="0.25">
      <c r="B125" s="23" t="str">
        <f t="shared" si="19"/>
        <v/>
      </c>
      <c r="C125" s="308" t="str">
        <f>IF('תנאי סף'!$AF125&lt;&gt;1,"",'תנאי סף'!C125)</f>
        <v/>
      </c>
      <c r="D125" s="308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5"/>
      <c r="H125" s="26" t="str">
        <f>IF($F125="","",IF('תנאי סף'!#REF!="",$AB$1,'תנאי סף'!#REF!))</f>
        <v/>
      </c>
      <c r="I125" s="26"/>
      <c r="J125" s="27"/>
      <c r="K125" s="26"/>
      <c r="L125" s="27"/>
      <c r="M125" s="26"/>
      <c r="N125" s="29"/>
      <c r="O125" s="29"/>
      <c r="P125" s="27" t="str">
        <f>IF($F125="","",#REF!)</f>
        <v/>
      </c>
      <c r="Q125" s="27"/>
      <c r="R125" s="27"/>
      <c r="S125" s="27"/>
      <c r="T125" s="27"/>
      <c r="U125" s="246" t="str">
        <f t="shared" si="20"/>
        <v/>
      </c>
      <c r="V125" s="27" t="str">
        <f t="shared" si="21"/>
        <v/>
      </c>
      <c r="W125" s="27" t="str">
        <f t="shared" si="22"/>
        <v/>
      </c>
      <c r="X125" s="27">
        <v>1</v>
      </c>
      <c r="Y125" s="27" t="str">
        <f t="shared" si="23"/>
        <v/>
      </c>
      <c r="Z125" s="260" t="str">
        <f t="shared" si="24"/>
        <v/>
      </c>
      <c r="AA125" s="1">
        <f t="shared" si="25"/>
        <v>0</v>
      </c>
      <c r="AB125" s="1" t="str">
        <f t="shared" si="18"/>
        <v/>
      </c>
      <c r="AC125" s="1" t="str">
        <f t="shared" si="18"/>
        <v/>
      </c>
      <c r="AD125" s="1">
        <f t="shared" si="26"/>
        <v>0</v>
      </c>
    </row>
    <row r="126" spans="2:30" x14ac:dyDescent="0.25">
      <c r="B126" s="23" t="str">
        <f t="shared" si="19"/>
        <v/>
      </c>
      <c r="C126" s="308" t="str">
        <f>IF('תנאי סף'!$AF126&lt;&gt;1,"",'תנאי סף'!C126)</f>
        <v/>
      </c>
      <c r="D126" s="308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5"/>
      <c r="H126" s="26" t="str">
        <f>IF($F126="","",IF('תנאי סף'!#REF!="",$AB$1,'תנאי סף'!#REF!))</f>
        <v/>
      </c>
      <c r="I126" s="26"/>
      <c r="J126" s="27"/>
      <c r="K126" s="26"/>
      <c r="L126" s="27"/>
      <c r="M126" s="26"/>
      <c r="N126" s="29"/>
      <c r="O126" s="29"/>
      <c r="P126" s="27" t="str">
        <f>IF($F126="","",#REF!)</f>
        <v/>
      </c>
      <c r="Q126" s="27"/>
      <c r="R126" s="27"/>
      <c r="S126" s="27"/>
      <c r="T126" s="27"/>
      <c r="U126" s="246" t="str">
        <f t="shared" si="20"/>
        <v/>
      </c>
      <c r="V126" s="27" t="str">
        <f t="shared" si="21"/>
        <v/>
      </c>
      <c r="W126" s="27" t="str">
        <f t="shared" si="22"/>
        <v/>
      </c>
      <c r="X126" s="27">
        <v>1</v>
      </c>
      <c r="Y126" s="27" t="str">
        <f t="shared" si="23"/>
        <v/>
      </c>
      <c r="Z126" s="260" t="str">
        <f t="shared" si="24"/>
        <v/>
      </c>
      <c r="AA126" s="1">
        <f t="shared" si="25"/>
        <v>0</v>
      </c>
      <c r="AB126" s="1" t="str">
        <f t="shared" si="18"/>
        <v/>
      </c>
      <c r="AC126" s="1" t="str">
        <f t="shared" si="18"/>
        <v/>
      </c>
      <c r="AD126" s="1">
        <f t="shared" si="26"/>
        <v>0</v>
      </c>
    </row>
    <row r="127" spans="2:30" x14ac:dyDescent="0.25">
      <c r="B127" s="23" t="str">
        <f t="shared" si="19"/>
        <v/>
      </c>
      <c r="C127" s="308" t="str">
        <f>IF('תנאי סף'!$AF127&lt;&gt;1,"",'תנאי סף'!C127)</f>
        <v/>
      </c>
      <c r="D127" s="308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5"/>
      <c r="H127" s="26" t="str">
        <f>IF($F127="","",IF('תנאי סף'!#REF!="",$AB$1,'תנאי סף'!#REF!))</f>
        <v/>
      </c>
      <c r="I127" s="26"/>
      <c r="J127" s="27"/>
      <c r="K127" s="26"/>
      <c r="L127" s="27"/>
      <c r="M127" s="26"/>
      <c r="N127" s="29"/>
      <c r="O127" s="29"/>
      <c r="P127" s="27" t="str">
        <f>IF($F127="","",#REF!)</f>
        <v/>
      </c>
      <c r="Q127" s="27"/>
      <c r="R127" s="27"/>
      <c r="S127" s="27"/>
      <c r="T127" s="27"/>
      <c r="U127" s="246" t="str">
        <f t="shared" si="20"/>
        <v/>
      </c>
      <c r="V127" s="27" t="str">
        <f t="shared" si="21"/>
        <v/>
      </c>
      <c r="W127" s="27" t="str">
        <f t="shared" si="22"/>
        <v/>
      </c>
      <c r="X127" s="27">
        <v>1</v>
      </c>
      <c r="Y127" s="27" t="str">
        <f t="shared" si="23"/>
        <v/>
      </c>
      <c r="Z127" s="260" t="str">
        <f t="shared" si="24"/>
        <v/>
      </c>
      <c r="AA127" s="1">
        <f t="shared" si="25"/>
        <v>0</v>
      </c>
      <c r="AB127" s="1" t="str">
        <f t="shared" si="18"/>
        <v/>
      </c>
      <c r="AC127" s="1" t="str">
        <f t="shared" si="18"/>
        <v/>
      </c>
      <c r="AD127" s="1">
        <f t="shared" si="26"/>
        <v>0</v>
      </c>
    </row>
    <row r="128" spans="2:30" x14ac:dyDescent="0.25">
      <c r="B128" s="23" t="str">
        <f t="shared" si="19"/>
        <v/>
      </c>
      <c r="C128" s="308" t="str">
        <f>IF('תנאי סף'!$AF128&lt;&gt;1,"",'תנאי סף'!C128)</f>
        <v/>
      </c>
      <c r="D128" s="308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5"/>
      <c r="H128" s="26" t="str">
        <f>IF($F128="","",IF('תנאי סף'!#REF!="",$AB$1,'תנאי סף'!#REF!))</f>
        <v/>
      </c>
      <c r="I128" s="26"/>
      <c r="J128" s="27"/>
      <c r="K128" s="26"/>
      <c r="L128" s="27"/>
      <c r="M128" s="26"/>
      <c r="N128" s="29"/>
      <c r="O128" s="29"/>
      <c r="P128" s="27" t="str">
        <f>IF($F128="","",#REF!)</f>
        <v/>
      </c>
      <c r="Q128" s="27"/>
      <c r="R128" s="27"/>
      <c r="S128" s="27"/>
      <c r="T128" s="27"/>
      <c r="U128" s="246" t="str">
        <f t="shared" si="20"/>
        <v/>
      </c>
      <c r="V128" s="27" t="str">
        <f t="shared" si="21"/>
        <v/>
      </c>
      <c r="W128" s="27" t="str">
        <f t="shared" si="22"/>
        <v/>
      </c>
      <c r="X128" s="27">
        <v>1</v>
      </c>
      <c r="Y128" s="27" t="str">
        <f t="shared" si="23"/>
        <v/>
      </c>
      <c r="Z128" s="260" t="str">
        <f t="shared" si="24"/>
        <v/>
      </c>
      <c r="AA128" s="1">
        <f t="shared" si="25"/>
        <v>0</v>
      </c>
      <c r="AB128" s="1" t="str">
        <f t="shared" si="18"/>
        <v/>
      </c>
      <c r="AC128" s="1" t="str">
        <f t="shared" si="18"/>
        <v/>
      </c>
      <c r="AD128" s="1">
        <f t="shared" si="26"/>
        <v>0</v>
      </c>
    </row>
    <row r="129" spans="2:30" x14ac:dyDescent="0.25">
      <c r="B129" s="23" t="str">
        <f t="shared" si="19"/>
        <v/>
      </c>
      <c r="C129" s="308" t="str">
        <f>IF('תנאי סף'!$AF129&lt;&gt;1,"",'תנאי סף'!C129)</f>
        <v/>
      </c>
      <c r="D129" s="308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5"/>
      <c r="H129" s="26" t="str">
        <f>IF($F129="","",IF('תנאי סף'!#REF!="",$AB$1,'תנאי סף'!#REF!))</f>
        <v/>
      </c>
      <c r="I129" s="26"/>
      <c r="J129" s="27"/>
      <c r="K129" s="26"/>
      <c r="L129" s="27"/>
      <c r="M129" s="26"/>
      <c r="N129" s="29"/>
      <c r="O129" s="29"/>
      <c r="P129" s="27" t="str">
        <f>IF($F129="","",#REF!)</f>
        <v/>
      </c>
      <c r="Q129" s="27"/>
      <c r="R129" s="27"/>
      <c r="S129" s="27"/>
      <c r="T129" s="27"/>
      <c r="U129" s="246" t="str">
        <f t="shared" si="20"/>
        <v/>
      </c>
      <c r="V129" s="27" t="str">
        <f t="shared" si="21"/>
        <v/>
      </c>
      <c r="W129" s="27" t="str">
        <f t="shared" si="22"/>
        <v/>
      </c>
      <c r="X129" s="27">
        <v>1</v>
      </c>
      <c r="Y129" s="27" t="str">
        <f t="shared" si="23"/>
        <v/>
      </c>
      <c r="Z129" s="260" t="str">
        <f t="shared" si="24"/>
        <v/>
      </c>
      <c r="AA129" s="1">
        <f t="shared" si="25"/>
        <v>0</v>
      </c>
      <c r="AB129" s="1" t="str">
        <f t="shared" si="18"/>
        <v/>
      </c>
      <c r="AC129" s="1" t="str">
        <f t="shared" si="18"/>
        <v/>
      </c>
      <c r="AD129" s="1">
        <f t="shared" si="26"/>
        <v>0</v>
      </c>
    </row>
    <row r="130" spans="2:30" ht="16.5" thickBot="1" x14ac:dyDescent="0.3">
      <c r="B130" s="23" t="str">
        <f t="shared" si="19"/>
        <v/>
      </c>
      <c r="C130" s="308" t="str">
        <f>IF('תנאי סף'!$AF130&lt;&gt;1,"",'תנאי סף'!C130)</f>
        <v/>
      </c>
      <c r="D130" s="308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5"/>
      <c r="H130" s="26" t="str">
        <f>IF($F130="","",IF('תנאי סף'!#REF!="",$AB$1,'תנאי סף'!#REF!))</f>
        <v/>
      </c>
      <c r="I130" s="26"/>
      <c r="J130" s="27"/>
      <c r="K130" s="26"/>
      <c r="L130" s="27"/>
      <c r="M130" s="26"/>
      <c r="N130" s="29"/>
      <c r="O130" s="29"/>
      <c r="P130" s="27" t="str">
        <f>IF($F130="","",#REF!)</f>
        <v/>
      </c>
      <c r="Q130" s="27"/>
      <c r="R130" s="27"/>
      <c r="S130" s="27"/>
      <c r="T130" s="27"/>
      <c r="U130" s="246" t="str">
        <f t="shared" si="20"/>
        <v/>
      </c>
      <c r="V130" s="27" t="str">
        <f t="shared" si="21"/>
        <v/>
      </c>
      <c r="W130" s="27" t="str">
        <f t="shared" si="22"/>
        <v/>
      </c>
      <c r="X130" s="27">
        <v>1</v>
      </c>
      <c r="Y130" s="27" t="str">
        <f t="shared" si="23"/>
        <v/>
      </c>
      <c r="Z130" s="260" t="str">
        <f t="shared" si="24"/>
        <v/>
      </c>
      <c r="AA130" s="1">
        <f t="shared" si="25"/>
        <v>0</v>
      </c>
      <c r="AB130" s="1" t="str">
        <f t="shared" si="18"/>
        <v/>
      </c>
      <c r="AC130" s="1" t="str">
        <f t="shared" si="18"/>
        <v/>
      </c>
      <c r="AD130" s="1">
        <f t="shared" si="26"/>
        <v>0</v>
      </c>
    </row>
    <row r="131" spans="2:30" ht="19.5" thickBot="1" x14ac:dyDescent="0.35">
      <c r="B131" s="442" t="s">
        <v>64</v>
      </c>
      <c r="C131" s="443"/>
      <c r="D131" s="443"/>
      <c r="E131" s="443"/>
      <c r="F131" s="443"/>
      <c r="G131" s="28">
        <f>SUM(G31:G130)</f>
        <v>99</v>
      </c>
      <c r="H131" s="28" t="e">
        <f t="shared" ref="H131:Z131" si="27">SUM(H31:H130)</f>
        <v>#REF!</v>
      </c>
      <c r="I131" s="28">
        <f t="shared" si="27"/>
        <v>0</v>
      </c>
      <c r="J131" s="28">
        <f t="shared" si="27"/>
        <v>0</v>
      </c>
      <c r="K131" s="28">
        <f t="shared" si="27"/>
        <v>0</v>
      </c>
      <c r="L131" s="28">
        <f t="shared" si="27"/>
        <v>0</v>
      </c>
      <c r="M131" s="28">
        <f t="shared" si="27"/>
        <v>0</v>
      </c>
      <c r="N131" s="28">
        <f t="shared" si="27"/>
        <v>0</v>
      </c>
      <c r="O131" s="28">
        <f t="shared" si="27"/>
        <v>0</v>
      </c>
      <c r="P131" s="28" t="e">
        <f t="shared" si="27"/>
        <v>#REF!</v>
      </c>
      <c r="Q131" s="28">
        <f t="shared" si="27"/>
        <v>0</v>
      </c>
      <c r="R131" s="28">
        <f t="shared" si="27"/>
        <v>0</v>
      </c>
      <c r="S131" s="28">
        <f t="shared" si="27"/>
        <v>0</v>
      </c>
      <c r="T131" s="28">
        <f t="shared" si="27"/>
        <v>0</v>
      </c>
      <c r="U131" s="28">
        <f t="shared" si="27"/>
        <v>18.679245283018869</v>
      </c>
      <c r="V131" s="28">
        <f t="shared" si="27"/>
        <v>18.679245283018869</v>
      </c>
      <c r="W131" s="28">
        <f t="shared" si="27"/>
        <v>133.3926664293343</v>
      </c>
      <c r="X131" s="28">
        <f t="shared" si="27"/>
        <v>100</v>
      </c>
      <c r="Y131" s="28">
        <f t="shared" si="27"/>
        <v>133.3926664293343</v>
      </c>
      <c r="Z131" s="183">
        <f t="shared" si="27"/>
        <v>0.99999999999999978</v>
      </c>
    </row>
  </sheetData>
  <sheetProtection algorithmName="SHA-512" hashValue="nfCWw60yDpeFwSLXwoXw1Ald/Vxe4k3YkRtsytCDNOfwYCk8pPXKCCpZwsJnV/UHIW4pov4puAfrTm6yp5sbBQ==" saltValue="yZ/35v4dsfC0VuTQVqMBCA==" spinCount="100000" sheet="1" scenarios="1" formatCells="0" formatColumns="0" formatRows="0" autoFilter="0"/>
  <mergeCells count="19">
    <mergeCell ref="Y29:Y30"/>
    <mergeCell ref="Z29:Z30"/>
    <mergeCell ref="P29:P30"/>
    <mergeCell ref="H29:H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B131:F131"/>
    <mergeCell ref="Q29:Q30"/>
    <mergeCell ref="R29:R30"/>
    <mergeCell ref="S29:S30"/>
    <mergeCell ref="T29:T30"/>
  </mergeCells>
  <conditionalFormatting sqref="B31:O130">
    <cfRule type="expression" dxfId="120" priority="1" stopIfTrue="1">
      <formula>AND($F31="",B31&lt;&gt;"")</formula>
    </cfRule>
    <cfRule type="expression" dxfId="119" priority="2">
      <formula>$F31=""</formula>
    </cfRule>
    <cfRule type="expression" dxfId="118" priority="3">
      <formula>B$30&lt;&gt;""</formula>
    </cfRule>
  </conditionalFormatting>
  <conditionalFormatting sqref="P31:T31 P32:U130">
    <cfRule type="expression" dxfId="117" priority="34">
      <formula>$F31=""</formula>
    </cfRule>
    <cfRule type="expression" dxfId="116" priority="35">
      <formula>P$30&lt;&gt;""</formula>
    </cfRule>
  </conditionalFormatting>
  <conditionalFormatting sqref="P32:U130 P31:T31">
    <cfRule type="expression" dxfId="115" priority="33" stopIfTrue="1">
      <formula>AND($F31="",P31&lt;&gt;"")</formula>
    </cfRule>
  </conditionalFormatting>
  <conditionalFormatting sqref="U31:Z130">
    <cfRule type="expression" dxfId="114" priority="9" stopIfTrue="1">
      <formula>AND($F31="",U31&lt;&gt;"")</formula>
    </cfRule>
    <cfRule type="expression" dxfId="113" priority="10">
      <formula>$F31=""</formula>
    </cfRule>
    <cfRule type="expression" dxfId="112" priority="11">
      <formula>U$30&lt;&gt;""</formula>
    </cfRule>
  </conditionalFormatting>
  <dataValidations count="9">
    <dataValidation type="decimal" operator="notBetween" allowBlank="1" showInputMessage="1" showErrorMessage="1" errorTitle="נתון שגוי." error="ניתן להזין רק מספר" sqref="H31:H130" xr:uid="{00000000-0002-0000-07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7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7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7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700-000005000000}">
      <formula1>0</formula1>
    </dataValidation>
    <dataValidation type="whole" operator="greaterThanOrEqual" allowBlank="1" showInputMessage="1" showErrorMessage="1" errorTitle="נתון שגוי." error="ניתן להזין רק מספר שלום גדול או שווה ל-0." sqref="G31:G130" xr:uid="{00000000-0002-0000-0700-000006000000}">
      <formula1>0</formula1>
    </dataValidation>
    <dataValidation type="list" allowBlank="1" showInputMessage="1" showErrorMessage="1" sqref="O31:O130" xr:uid="{00000000-0002-0000-0700-000007000000}">
      <formula1>$BA31:$BJ31</formula1>
    </dataValidation>
    <dataValidation type="list" allowBlank="1" showInputMessage="1" showErrorMessage="1" sqref="I30:O30 G30" xr:uid="{00000000-0002-0000-0700-000008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ignoredErrors>
    <ignoredError sqref="G27:U27 W27 Y27:Z27" evalError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40042625-48C7-4DF9-A5A4-A29391076220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B31:O130</xm:sqref>
        </x14:conditionalFormatting>
        <x14:conditionalFormatting xmlns:xm="http://schemas.microsoft.com/office/excel/2006/main">
          <x14:cfRule type="containsText" priority="36" operator="containsText" id="{ED7C0634-1624-447A-897C-8F9EA0842732}">
            <xm:f>NOT(ISERROR(SEARCH($AB$1,P31)))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P31:T31 P32:U130</xm:sqref>
        </x14:conditionalFormatting>
        <x14:conditionalFormatting xmlns:xm="http://schemas.microsoft.com/office/excel/2006/main">
          <x14:cfRule type="containsText" priority="12" operator="containsText" id="{186B9240-A630-4252-A94C-88BCCB0356A0}">
            <xm:f>NOT(ISERROR(SEARCH($AB$1,U31)))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U31:Z130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29">
    <tabColor theme="4" tint="-0.249977111117893"/>
  </sheetPr>
  <dimension ref="A1:BJ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4.85546875" style="1" bestFit="1" customWidth="1"/>
    <col min="4" max="4" width="17.5703125" style="1" bestFit="1" customWidth="1"/>
    <col min="5" max="5" width="32.28515625" style="1" bestFit="1" customWidth="1"/>
    <col min="6" max="6" width="42" style="1" customWidth="1"/>
    <col min="7" max="7" width="21.140625" style="1" customWidth="1"/>
    <col min="8" max="8" width="23" style="1" hidden="1" customWidth="1"/>
    <col min="9" max="15" width="21.42578125" style="1" hidden="1" customWidth="1"/>
    <col min="16" max="16" width="14.5703125" style="1" hidden="1" customWidth="1"/>
    <col min="17" max="20" width="21.42578125" style="1" hidden="1" customWidth="1"/>
    <col min="21" max="21" width="17.7109375" style="1" customWidth="1"/>
    <col min="22" max="25" width="21.42578125" style="1" hidden="1" customWidth="1"/>
    <col min="26" max="26" width="14.28515625" style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62" width="9.140625" style="1" hidden="1" customWidth="1"/>
    <col min="63" max="200" width="0" style="1" hidden="1" customWidth="1"/>
    <col min="201" max="16384" width="9.140625" style="1"/>
  </cols>
  <sheetData>
    <row r="1" spans="2:52" ht="21" customHeight="1" thickBot="1" x14ac:dyDescent="0.3">
      <c r="B1" s="436" t="str">
        <f ca="1">MID(CELL("filename",AC2),FIND("]",CELL("filename",AC2),1)+1,99)</f>
        <v>מחזור הפעילות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W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1</v>
      </c>
      <c r="AG2" s="1">
        <f>IF(IFERROR(IF(G31=TRUNC(G31),1,"bad"),"bad")="bad",0,1)</f>
        <v>1</v>
      </c>
      <c r="AH2" s="1">
        <f>IF(AND(IF(IFERROR(G31*1,"bad")="bad",0,1)=1,G31&gt;=0),1,0)</f>
        <v>1</v>
      </c>
      <c r="AI2" s="1">
        <f>IF(AND(IF(IFERROR(IF(G31=TRUNC(G31),1,"bad"),"bad")="bad",0,1)=1,G31&gt;=0),1,0)</f>
        <v>1</v>
      </c>
      <c r="AJ2" s="1">
        <f>IF(AND(IF(IFERROR(G31*1,"bad")="bad",0,1)=1,G31&gt;0),1,0)</f>
        <v>1</v>
      </c>
      <c r="AK2" s="1">
        <f>IF(AND(IF(IFERROR(IF(G31=TRUNC(G31),1,"bad"),"bad")="bad",0,1)=1,G31&gt;0),1,0)</f>
        <v>1</v>
      </c>
      <c r="AL2" s="1">
        <v>1</v>
      </c>
      <c r="AM2" s="1">
        <f>IF(IFERROR(HLOOKUP(G31,$BA$30:$BK$30,1,0),"bad")="bad",0,1)</f>
        <v>0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hidden="1" outlineLevel="1" thickBot="1" x14ac:dyDescent="0.3">
      <c r="F4" s="225" t="str">
        <f>'פרמטרים לקריטריונים'!B211</f>
        <v>סעיף</v>
      </c>
      <c r="G4" s="314" t="str">
        <f>'פרמטרים לקריטריונים'!C211</f>
        <v>סכום</v>
      </c>
      <c r="H4" s="226" t="str">
        <f>'פרמטרים לקריטריונים'!D211</f>
        <v>ניקוד</v>
      </c>
      <c r="U4" s="226" t="str">
        <f>H4</f>
        <v>ניקוד</v>
      </c>
      <c r="AD4" s="1" t="s">
        <v>100</v>
      </c>
      <c r="AE4" s="8">
        <f t="array" ref="AE4:AF4">TRANSPOSE($F$7:$F$8)</f>
        <v>0</v>
      </c>
      <c r="AF4" s="9">
        <v>0</v>
      </c>
      <c r="AG4" s="9"/>
      <c r="AH4" s="9"/>
      <c r="AI4" s="9"/>
      <c r="AJ4" s="9"/>
      <c r="AK4" s="9"/>
      <c r="AL4" s="9"/>
      <c r="AM4" s="9"/>
      <c r="AN4" s="10"/>
    </row>
    <row r="5" spans="2:52" ht="31.5" hidden="1" outlineLevel="1" x14ac:dyDescent="0.25">
      <c r="F5" s="193" t="str">
        <f>'פרמטרים לקריטריונים'!B212</f>
        <v>יתקבל ניקוד עבור מכפלת הסכום הבא שהוא מעל התקציב המינימלי:</v>
      </c>
      <c r="G5" s="334">
        <f>'פרמטרים לקריטריונים'!C212</f>
        <v>10000</v>
      </c>
      <c r="H5" s="223">
        <f>'פרמטרים לקריטריונים'!D212</f>
        <v>1</v>
      </c>
      <c r="U5" s="223">
        <f>H5</f>
        <v>1</v>
      </c>
    </row>
    <row r="6" spans="2:52" ht="16.5" hidden="1" outlineLevel="1" thickBot="1" x14ac:dyDescent="0.3">
      <c r="F6" s="194" t="str">
        <f>'פרמטרים לקריטריונים'!B213</f>
        <v>תקציב מינימלי</v>
      </c>
      <c r="G6" s="275">
        <f>'פרמטרים לקריטריונים'!C213</f>
        <v>100000</v>
      </c>
      <c r="H6" s="276"/>
      <c r="U6" s="276"/>
    </row>
    <row r="7" spans="2:52" hidden="1" outlineLevel="1" x14ac:dyDescent="0.25"/>
    <row r="8" spans="2:52" ht="16.5" outlineLevel="1" thickBot="1" x14ac:dyDescent="0.3"/>
    <row r="9" spans="2:52" hidden="1" outlineLevel="1" x14ac:dyDescent="0.25"/>
    <row r="10" spans="2:52" hidden="1" outlineLevel="1" x14ac:dyDescent="0.25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54" hidden="1" outlineLevel="1" x14ac:dyDescent="0.25"/>
    <row r="18" spans="1:54" hidden="1" outlineLevel="1" x14ac:dyDescent="0.25"/>
    <row r="19" spans="1:54" hidden="1" outlineLevel="1" x14ac:dyDescent="0.25"/>
    <row r="20" spans="1:54" hidden="1" outlineLevel="1" x14ac:dyDescent="0.25"/>
    <row r="21" spans="1:54" ht="9.75" hidden="1" customHeight="1" x14ac:dyDescent="0.25"/>
    <row r="22" spans="1:54" hidden="1" x14ac:dyDescent="0.25"/>
    <row r="23" spans="1:54" hidden="1" x14ac:dyDescent="0.25">
      <c r="F23" s="316"/>
      <c r="G23" s="347"/>
    </row>
    <row r="24" spans="1:54" ht="16.5" hidden="1" thickBot="1" x14ac:dyDescent="0.3"/>
    <row r="25" spans="1:54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54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0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54" hidden="1" x14ac:dyDescent="0.25">
      <c r="B27" s="15" t="s">
        <v>125</v>
      </c>
      <c r="C27" s="15"/>
      <c r="D27" s="15"/>
      <c r="E27" s="15"/>
      <c r="F27" s="15"/>
      <c r="G27" s="14">
        <f>AVERAGE(G31:G130)</f>
        <v>679985</v>
      </c>
      <c r="H27" s="14" t="e">
        <f t="shared" ref="H27:Z27" si="2">AVERAGE(H31:H130)</f>
        <v>#DIV/0!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#DIV/0!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679985</v>
      </c>
      <c r="V27" s="14">
        <f t="shared" si="2"/>
        <v>679985</v>
      </c>
      <c r="W27" s="14">
        <f t="shared" si="2"/>
        <v>876624825589.5</v>
      </c>
      <c r="X27" s="14">
        <f t="shared" si="2"/>
        <v>1</v>
      </c>
      <c r="Y27" s="14">
        <f t="shared" si="2"/>
        <v>876624825589.5</v>
      </c>
      <c r="Z27" s="14">
        <f t="shared" si="2"/>
        <v>0.25</v>
      </c>
    </row>
    <row r="28" spans="1:54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2719940</v>
      </c>
      <c r="H28" s="14">
        <f t="shared" ref="H28:Y28" si="3">SUM(H31:H130)</f>
        <v>0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>
        <f t="shared" si="3"/>
        <v>0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2719940</v>
      </c>
      <c r="V28" s="14">
        <f t="shared" si="3"/>
        <v>2719940</v>
      </c>
      <c r="W28" s="14">
        <f t="shared" si="3"/>
        <v>3506499302358</v>
      </c>
      <c r="X28" s="14">
        <f t="shared" si="3"/>
        <v>100</v>
      </c>
      <c r="Y28" s="14">
        <f t="shared" si="3"/>
        <v>3506499302358</v>
      </c>
      <c r="AA28" s="14">
        <f>IF(SUM(AA31:AA130)=COUNT(AA31:AA130),1,0)</f>
        <v>1</v>
      </c>
    </row>
    <row r="29" spans="1:54" ht="44.25" customHeight="1" thickBot="1" x14ac:dyDescent="0.3">
      <c r="A29" s="16">
        <v>100</v>
      </c>
      <c r="B29" s="438" t="s">
        <v>126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434" t="str">
        <f>'תנאי סף'!W29</f>
        <v>מחזור הפעילות בשנת 2022</v>
      </c>
      <c r="H29" s="17"/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187</v>
      </c>
      <c r="O29" s="18" t="s">
        <v>181</v>
      </c>
      <c r="P29" s="18">
        <f>COLUMN()</f>
        <v>16</v>
      </c>
      <c r="Q29" s="18">
        <f>COLUMN()</f>
        <v>17</v>
      </c>
      <c r="R29" s="18">
        <f>COLUMN()</f>
        <v>18</v>
      </c>
      <c r="S29" s="18">
        <f>COLUMN()</f>
        <v>19</v>
      </c>
      <c r="T29" s="18">
        <f>COLUMN()</f>
        <v>20</v>
      </c>
      <c r="U29" s="434" t="s">
        <v>171</v>
      </c>
      <c r="V29" s="444" t="s">
        <v>182</v>
      </c>
      <c r="W29" s="444" t="s">
        <v>183</v>
      </c>
      <c r="X29" s="444" t="s">
        <v>184</v>
      </c>
      <c r="Y29" s="444" t="s">
        <v>185</v>
      </c>
      <c r="Z29" s="446" t="s">
        <v>172</v>
      </c>
      <c r="AA29" s="19" t="s">
        <v>155</v>
      </c>
      <c r="AD29" s="1" t="str">
        <f>"בקרת "&amp;G29</f>
        <v>בקרת מחזור הפעילות בשנת 2022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מספר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54" ht="23.25" customHeight="1" thickBot="1" x14ac:dyDescent="0.3">
      <c r="A30" s="20"/>
      <c r="B30" s="439"/>
      <c r="C30" s="435"/>
      <c r="D30" s="435"/>
      <c r="E30" s="441"/>
      <c r="F30" s="441"/>
      <c r="G30" s="435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435"/>
      <c r="V30" s="445"/>
      <c r="W30" s="445"/>
      <c r="X30" s="445"/>
      <c r="Y30" s="445"/>
      <c r="Z30" s="447"/>
      <c r="AB30" s="1">
        <v>0</v>
      </c>
      <c r="AC30" s="1">
        <v>1</v>
      </c>
      <c r="AD30" s="1">
        <f>G30</f>
        <v>0</v>
      </c>
      <c r="AE30" s="1">
        <f>H30</f>
        <v>0</v>
      </c>
      <c r="AF30" s="1">
        <f t="shared" ref="AF30:AV30" si="5">I30</f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>
        <f>AE4</f>
        <v>0</v>
      </c>
      <c r="BB30" s="1">
        <f>AF4</f>
        <v>0</v>
      </c>
    </row>
    <row r="31" spans="1:54" x14ac:dyDescent="0.25">
      <c r="B31" s="23">
        <f>IF(F31="","",ROW()-30)</f>
        <v>1</v>
      </c>
      <c r="C31" s="308">
        <f>IF('תנאי סף'!$AF31&lt;&gt;1,"",'תנאי סף'!C31)</f>
        <v>580538015</v>
      </c>
      <c r="D31" s="308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6">
        <f>IF($F31="","",'תנאי סף'!W31)</f>
        <v>199400</v>
      </c>
      <c r="H31" s="26"/>
      <c r="I31" s="26"/>
      <c r="J31" s="27"/>
      <c r="K31" s="26"/>
      <c r="L31" s="27"/>
      <c r="M31" s="26"/>
      <c r="N31" s="29"/>
      <c r="O31" s="181"/>
      <c r="P31" s="27"/>
      <c r="Q31" s="27"/>
      <c r="R31" s="27"/>
      <c r="S31" s="27"/>
      <c r="T31" s="27"/>
      <c r="U31" s="27">
        <f>IF($F31="","",IF($AA31&lt;&gt;1,$AB$1,IFERROR(G31,$AB$1)))</f>
        <v>199400</v>
      </c>
      <c r="V31" s="27">
        <f>IF($F31="","",U31)</f>
        <v>199400</v>
      </c>
      <c r="W31" s="27">
        <f>IF($F31="","",IF($AA31&lt;&gt;1,$AB$1,IFERROR(U31*V31,$AB$1)))</f>
        <v>39760360000</v>
      </c>
      <c r="X31" s="27">
        <v>1</v>
      </c>
      <c r="Y31" s="27">
        <f>IF($F31="","",IF($AA31&lt;&gt;1,$AB$1,IFERROR(W31*X31,$AB$1)))</f>
        <v>39760360000</v>
      </c>
      <c r="Z31" s="259">
        <f>IF($F31="","",IF(OR($AA31&lt;&gt;1,Y31=$AB$1),$AB$1,IFERROR(Y31/SUM($Y$31:$Y$130),0)))</f>
        <v>1.1339046887379252E-2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>
        <f>IF($F31="","",BA$30)</f>
        <v>0</v>
      </c>
      <c r="BB31" s="1">
        <f t="shared" ref="BB31:BB46" si="6">IF($F31="","",BB$30)</f>
        <v>0</v>
      </c>
    </row>
    <row r="32" spans="1:54" x14ac:dyDescent="0.25">
      <c r="B32" s="23">
        <f t="shared" ref="B32:B95" si="7">IF(F32="","",ROW()-30)</f>
        <v>2</v>
      </c>
      <c r="C32" s="308">
        <f>IF('תנאי סף'!$AF32&lt;&gt;1,"",'תנאי סף'!C32)</f>
        <v>510662190</v>
      </c>
      <c r="D32" s="308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6">
        <f>IF($F32="","",'תנאי סף'!W32)</f>
        <v>231103</v>
      </c>
      <c r="H32" s="26"/>
      <c r="I32" s="26"/>
      <c r="J32" s="27"/>
      <c r="K32" s="26"/>
      <c r="L32" s="27"/>
      <c r="M32" s="26"/>
      <c r="N32" s="29"/>
      <c r="O32" s="29"/>
      <c r="P32" s="27"/>
      <c r="Q32" s="27"/>
      <c r="R32" s="27"/>
      <c r="S32" s="27"/>
      <c r="T32" s="27"/>
      <c r="U32" s="27">
        <f t="shared" ref="U32:U95" si="8">IF($F32="","",IF($AA32&lt;&gt;1,$AB$1,IFERROR(G32,$AB$1)))</f>
        <v>231103</v>
      </c>
      <c r="V32" s="27">
        <f t="shared" ref="V32:V95" si="9">IF($F32="","",U32)</f>
        <v>231103</v>
      </c>
      <c r="W32" s="27">
        <f t="shared" ref="W32:W95" si="10">IF($F32="","",IF($AA32&lt;&gt;1,$AB$1,IFERROR(U32*V32,$AB$1)))</f>
        <v>53408596609</v>
      </c>
      <c r="X32" s="27">
        <v>1</v>
      </c>
      <c r="Y32" s="27">
        <f t="shared" ref="Y32:Y95" si="11">IF($F32="","",IF($AA32&lt;&gt;1,$AB$1,IFERROR(W32*X32,$AB$1)))</f>
        <v>53408596609</v>
      </c>
      <c r="Z32" s="259">
        <f t="shared" ref="Z32:Z95" si="12">IF($F32="","",IF(OR($AA32&lt;&gt;1,Y32=$AB$1),$AB$1,IFERROR(Y32/SUM($Y$31:$Y$130),0)))</f>
        <v>1.5231315338658291E-2</v>
      </c>
      <c r="AA32" s="1">
        <f t="shared" ref="AA32:AA95" si="13">IF(SUM(AD32:AV32)=COUNT(AD32:AV32),1,0)</f>
        <v>1</v>
      </c>
      <c r="AB32" s="1">
        <f t="shared" ref="AB32:AC63" si="14">IF($F32="","",AB$30)</f>
        <v>0</v>
      </c>
      <c r="AC32" s="1">
        <f t="shared" si="14"/>
        <v>1</v>
      </c>
      <c r="AD32" s="1">
        <f t="shared" ref="AD32:AD95" si="15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BA32" s="1">
        <f t="shared" ref="BA32:BB63" si="16">IF($F32="","",BA$30)</f>
        <v>0</v>
      </c>
      <c r="BB32" s="1">
        <f t="shared" si="6"/>
        <v>0</v>
      </c>
    </row>
    <row r="33" spans="2:54" x14ac:dyDescent="0.25">
      <c r="B33" s="23">
        <f t="shared" si="7"/>
        <v>3</v>
      </c>
      <c r="C33" s="308">
        <f>IF('תנאי סף'!$AF33&lt;&gt;1,"",'תנאי סף'!C33)</f>
        <v>580350841</v>
      </c>
      <c r="D33" s="308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6">
        <f>IF($F33="","",'תנאי סף'!W33)</f>
        <v>1774230</v>
      </c>
      <c r="H33" s="26"/>
      <c r="I33" s="26"/>
      <c r="J33" s="27"/>
      <c r="K33" s="26"/>
      <c r="L33" s="27"/>
      <c r="M33" s="26"/>
      <c r="N33" s="29"/>
      <c r="O33" s="29"/>
      <c r="P33" s="27"/>
      <c r="Q33" s="27"/>
      <c r="R33" s="27"/>
      <c r="S33" s="27"/>
      <c r="T33" s="27"/>
      <c r="U33" s="27">
        <f t="shared" si="8"/>
        <v>1774230</v>
      </c>
      <c r="V33" s="27">
        <f t="shared" si="9"/>
        <v>1774230</v>
      </c>
      <c r="W33" s="27">
        <f t="shared" si="10"/>
        <v>3147892092900</v>
      </c>
      <c r="X33" s="27">
        <v>1</v>
      </c>
      <c r="Y33" s="27">
        <f t="shared" si="11"/>
        <v>3147892092900</v>
      </c>
      <c r="Z33" s="259">
        <f t="shared" si="12"/>
        <v>0.89773070560235135</v>
      </c>
      <c r="AA33" s="1">
        <f t="shared" si="13"/>
        <v>1</v>
      </c>
      <c r="AB33" s="1">
        <f t="shared" si="14"/>
        <v>0</v>
      </c>
      <c r="AC33" s="1">
        <f t="shared" si="14"/>
        <v>1</v>
      </c>
      <c r="AD33" s="1">
        <f t="shared" si="15"/>
        <v>1</v>
      </c>
      <c r="BA33" s="1">
        <f t="shared" si="16"/>
        <v>0</v>
      </c>
      <c r="BB33" s="1">
        <f t="shared" si="6"/>
        <v>0</v>
      </c>
    </row>
    <row r="34" spans="2:54" x14ac:dyDescent="0.25">
      <c r="B34" s="23" t="str">
        <f t="shared" si="7"/>
        <v/>
      </c>
      <c r="C34" s="308" t="str">
        <f>IF('תנאי סף'!$AF34&lt;&gt;1,"",'תנאי סף'!C34)</f>
        <v/>
      </c>
      <c r="D34" s="308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6" t="str">
        <f>IF($F34="","",'תנאי סף'!W34)</f>
        <v/>
      </c>
      <c r="H34" s="26"/>
      <c r="I34" s="26"/>
      <c r="J34" s="27"/>
      <c r="K34" s="26"/>
      <c r="L34" s="27"/>
      <c r="M34" s="26"/>
      <c r="N34" s="29"/>
      <c r="O34" s="29"/>
      <c r="P34" s="27"/>
      <c r="Q34" s="27"/>
      <c r="R34" s="27"/>
      <c r="S34" s="27"/>
      <c r="T34" s="27"/>
      <c r="U34" s="27" t="str">
        <f t="shared" si="8"/>
        <v/>
      </c>
      <c r="V34" s="27" t="str">
        <f t="shared" si="9"/>
        <v/>
      </c>
      <c r="W34" s="27" t="str">
        <f t="shared" si="10"/>
        <v/>
      </c>
      <c r="X34" s="27">
        <v>1</v>
      </c>
      <c r="Y34" s="27" t="str">
        <f t="shared" si="11"/>
        <v/>
      </c>
      <c r="Z34" s="259" t="str">
        <f t="shared" si="12"/>
        <v/>
      </c>
      <c r="AA34" s="1">
        <f t="shared" si="13"/>
        <v>1</v>
      </c>
      <c r="AB34" s="1" t="str">
        <f t="shared" si="14"/>
        <v/>
      </c>
      <c r="AC34" s="1" t="str">
        <f t="shared" si="14"/>
        <v/>
      </c>
      <c r="AD34" s="1">
        <f t="shared" si="15"/>
        <v>1</v>
      </c>
      <c r="BA34" s="1" t="str">
        <f t="shared" si="16"/>
        <v/>
      </c>
      <c r="BB34" s="1" t="str">
        <f t="shared" si="6"/>
        <v/>
      </c>
    </row>
    <row r="35" spans="2:54" x14ac:dyDescent="0.25">
      <c r="B35" s="23" t="str">
        <f t="shared" si="7"/>
        <v/>
      </c>
      <c r="C35" s="308" t="str">
        <f>IF('תנאי סף'!$AF35&lt;&gt;1,"",'תנאי סף'!C35)</f>
        <v/>
      </c>
      <c r="D35" s="308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6" t="str">
        <f>IF($F35="","",'תנאי סף'!W35)</f>
        <v/>
      </c>
      <c r="H35" s="26"/>
      <c r="I35" s="26"/>
      <c r="J35" s="27"/>
      <c r="K35" s="26"/>
      <c r="L35" s="27"/>
      <c r="M35" s="26"/>
      <c r="N35" s="29"/>
      <c r="O35" s="29"/>
      <c r="P35" s="27"/>
      <c r="Q35" s="27"/>
      <c r="R35" s="27"/>
      <c r="S35" s="27"/>
      <c r="T35" s="27"/>
      <c r="U35" s="27" t="str">
        <f t="shared" si="8"/>
        <v/>
      </c>
      <c r="V35" s="27" t="str">
        <f t="shared" si="9"/>
        <v/>
      </c>
      <c r="W35" s="27" t="str">
        <f t="shared" si="10"/>
        <v/>
      </c>
      <c r="X35" s="27">
        <v>1</v>
      </c>
      <c r="Y35" s="27" t="str">
        <f t="shared" si="11"/>
        <v/>
      </c>
      <c r="Z35" s="259" t="str">
        <f t="shared" si="12"/>
        <v/>
      </c>
      <c r="AA35" s="1">
        <f t="shared" si="13"/>
        <v>1</v>
      </c>
      <c r="AB35" s="1" t="str">
        <f t="shared" si="14"/>
        <v/>
      </c>
      <c r="AC35" s="1" t="str">
        <f t="shared" si="14"/>
        <v/>
      </c>
      <c r="AD35" s="1">
        <f t="shared" si="15"/>
        <v>1</v>
      </c>
      <c r="BA35" s="1" t="str">
        <f t="shared" si="16"/>
        <v/>
      </c>
      <c r="BB35" s="1" t="str">
        <f t="shared" si="6"/>
        <v/>
      </c>
    </row>
    <row r="36" spans="2:54" x14ac:dyDescent="0.25">
      <c r="B36" s="23">
        <f t="shared" si="7"/>
        <v>6</v>
      </c>
      <c r="C36" s="308">
        <f>IF('תנאי סף'!$AF36&lt;&gt;1,"",'תנאי סף'!C36)</f>
        <v>510632219</v>
      </c>
      <c r="D36" s="308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6">
        <f>IF($F36="","",'תנאי סף'!W36)</f>
        <v>515207</v>
      </c>
      <c r="H36" s="26"/>
      <c r="I36" s="26"/>
      <c r="J36" s="27"/>
      <c r="K36" s="26"/>
      <c r="L36" s="27"/>
      <c r="M36" s="26"/>
      <c r="N36" s="29"/>
      <c r="O36" s="29"/>
      <c r="P36" s="27"/>
      <c r="Q36" s="27"/>
      <c r="R36" s="27"/>
      <c r="S36" s="27"/>
      <c r="T36" s="27"/>
      <c r="U36" s="27">
        <f t="shared" si="8"/>
        <v>515207</v>
      </c>
      <c r="V36" s="27">
        <f t="shared" si="9"/>
        <v>515207</v>
      </c>
      <c r="W36" s="27">
        <f t="shared" si="10"/>
        <v>265438252849</v>
      </c>
      <c r="X36" s="27">
        <v>1</v>
      </c>
      <c r="Y36" s="27">
        <f t="shared" si="11"/>
        <v>265438252849</v>
      </c>
      <c r="Z36" s="259">
        <f t="shared" si="12"/>
        <v>7.5698932171611139E-2</v>
      </c>
      <c r="AA36" s="1">
        <f t="shared" si="13"/>
        <v>1</v>
      </c>
      <c r="AB36" s="1">
        <f t="shared" si="14"/>
        <v>0</v>
      </c>
      <c r="AC36" s="1">
        <f t="shared" si="14"/>
        <v>1</v>
      </c>
      <c r="AD36" s="1">
        <f t="shared" si="15"/>
        <v>1</v>
      </c>
      <c r="BA36" s="1">
        <f t="shared" si="16"/>
        <v>0</v>
      </c>
      <c r="BB36" s="1">
        <f t="shared" si="6"/>
        <v>0</v>
      </c>
    </row>
    <row r="37" spans="2:54" x14ac:dyDescent="0.25">
      <c r="B37" s="23" t="str">
        <f t="shared" si="7"/>
        <v/>
      </c>
      <c r="C37" s="308" t="str">
        <f>IF('תנאי סף'!$AF37&lt;&gt;1,"",'תנאי סף'!C37)</f>
        <v/>
      </c>
      <c r="D37" s="308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6" t="str">
        <f>IF($F37="","",'תנאי סף'!W37)</f>
        <v/>
      </c>
      <c r="H37" s="26"/>
      <c r="I37" s="26"/>
      <c r="J37" s="27"/>
      <c r="K37" s="26"/>
      <c r="L37" s="27"/>
      <c r="M37" s="26"/>
      <c r="N37" s="29"/>
      <c r="O37" s="29"/>
      <c r="P37" s="27"/>
      <c r="Q37" s="27"/>
      <c r="R37" s="27"/>
      <c r="S37" s="27"/>
      <c r="T37" s="27"/>
      <c r="U37" s="27" t="str">
        <f t="shared" si="8"/>
        <v/>
      </c>
      <c r="V37" s="27" t="str">
        <f t="shared" si="9"/>
        <v/>
      </c>
      <c r="W37" s="27" t="str">
        <f t="shared" si="10"/>
        <v/>
      </c>
      <c r="X37" s="27">
        <v>1</v>
      </c>
      <c r="Y37" s="27" t="str">
        <f t="shared" si="11"/>
        <v/>
      </c>
      <c r="Z37" s="259" t="str">
        <f t="shared" si="12"/>
        <v/>
      </c>
      <c r="AA37" s="1">
        <f t="shared" si="13"/>
        <v>1</v>
      </c>
      <c r="AB37" s="1" t="str">
        <f t="shared" si="14"/>
        <v/>
      </c>
      <c r="AC37" s="1" t="str">
        <f t="shared" si="14"/>
        <v/>
      </c>
      <c r="AD37" s="1">
        <f t="shared" si="15"/>
        <v>1</v>
      </c>
      <c r="BA37" s="1" t="str">
        <f t="shared" si="16"/>
        <v/>
      </c>
      <c r="BB37" s="1" t="str">
        <f t="shared" si="6"/>
        <v/>
      </c>
    </row>
    <row r="38" spans="2:54" x14ac:dyDescent="0.25">
      <c r="B38" s="23" t="str">
        <f t="shared" si="7"/>
        <v/>
      </c>
      <c r="C38" s="308" t="str">
        <f>IF('תנאי סף'!$AF38&lt;&gt;1,"",'תנאי סף'!C38)</f>
        <v/>
      </c>
      <c r="D38" s="307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6" t="str">
        <f>IF($F38="","",'תנאי סף'!W38)</f>
        <v/>
      </c>
      <c r="H38" s="26"/>
      <c r="I38" s="26"/>
      <c r="J38" s="27"/>
      <c r="K38" s="26"/>
      <c r="L38" s="27"/>
      <c r="M38" s="26"/>
      <c r="N38" s="29"/>
      <c r="O38" s="29"/>
      <c r="P38" s="27"/>
      <c r="Q38" s="27"/>
      <c r="R38" s="27"/>
      <c r="S38" s="27"/>
      <c r="T38" s="27"/>
      <c r="U38" s="27" t="str">
        <f t="shared" si="8"/>
        <v/>
      </c>
      <c r="V38" s="27" t="str">
        <f t="shared" si="9"/>
        <v/>
      </c>
      <c r="W38" s="27" t="str">
        <f t="shared" si="10"/>
        <v/>
      </c>
      <c r="X38" s="27">
        <v>1</v>
      </c>
      <c r="Y38" s="27" t="str">
        <f t="shared" si="11"/>
        <v/>
      </c>
      <c r="Z38" s="259" t="str">
        <f t="shared" si="12"/>
        <v/>
      </c>
      <c r="AA38" s="1">
        <f t="shared" si="13"/>
        <v>1</v>
      </c>
      <c r="AB38" s="1" t="str">
        <f t="shared" si="14"/>
        <v/>
      </c>
      <c r="AC38" s="1" t="str">
        <f t="shared" si="14"/>
        <v/>
      </c>
      <c r="AD38" s="1">
        <f t="shared" si="15"/>
        <v>1</v>
      </c>
      <c r="BA38" s="1" t="str">
        <f t="shared" si="16"/>
        <v/>
      </c>
      <c r="BB38" s="1" t="str">
        <f t="shared" si="6"/>
        <v/>
      </c>
    </row>
    <row r="39" spans="2:54" x14ac:dyDescent="0.25">
      <c r="B39" s="23" t="str">
        <f t="shared" si="7"/>
        <v/>
      </c>
      <c r="C39" s="308" t="str">
        <f>IF('תנאי סף'!$AF39&lt;&gt;1,"",'תנאי סף'!C39)</f>
        <v/>
      </c>
      <c r="D39" s="307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6" t="str">
        <f>IF($F39="","",'תנאי סף'!W39)</f>
        <v/>
      </c>
      <c r="H39" s="26"/>
      <c r="I39" s="26"/>
      <c r="J39" s="27"/>
      <c r="K39" s="26"/>
      <c r="L39" s="27"/>
      <c r="M39" s="26"/>
      <c r="N39" s="29"/>
      <c r="O39" s="29"/>
      <c r="P39" s="27"/>
      <c r="Q39" s="27"/>
      <c r="R39" s="27"/>
      <c r="S39" s="27"/>
      <c r="T39" s="27"/>
      <c r="U39" s="27" t="str">
        <f t="shared" si="8"/>
        <v/>
      </c>
      <c r="V39" s="27" t="str">
        <f t="shared" si="9"/>
        <v/>
      </c>
      <c r="W39" s="27" t="str">
        <f t="shared" si="10"/>
        <v/>
      </c>
      <c r="X39" s="27">
        <v>1</v>
      </c>
      <c r="Y39" s="27" t="str">
        <f t="shared" si="11"/>
        <v/>
      </c>
      <c r="Z39" s="259" t="str">
        <f t="shared" si="12"/>
        <v/>
      </c>
      <c r="AA39" s="1">
        <f t="shared" si="13"/>
        <v>1</v>
      </c>
      <c r="AB39" s="1" t="str">
        <f t="shared" si="14"/>
        <v/>
      </c>
      <c r="AC39" s="1" t="str">
        <f t="shared" si="14"/>
        <v/>
      </c>
      <c r="AD39" s="1">
        <f t="shared" si="15"/>
        <v>1</v>
      </c>
      <c r="BA39" s="1" t="str">
        <f t="shared" si="16"/>
        <v/>
      </c>
      <c r="BB39" s="1" t="str">
        <f t="shared" si="6"/>
        <v/>
      </c>
    </row>
    <row r="40" spans="2:54" ht="16.5" thickBot="1" x14ac:dyDescent="0.3">
      <c r="B40" s="23" t="str">
        <f t="shared" si="7"/>
        <v/>
      </c>
      <c r="C40" s="308" t="str">
        <f>IF('תנאי סף'!$AF40&lt;&gt;1,"",'תנאי סף'!C40)</f>
        <v/>
      </c>
      <c r="D40" s="307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6" t="str">
        <f>IF($F40="","",'תנאי סף'!W40)</f>
        <v/>
      </c>
      <c r="H40" s="26"/>
      <c r="I40" s="26"/>
      <c r="J40" s="27"/>
      <c r="K40" s="26"/>
      <c r="L40" s="27"/>
      <c r="M40" s="26"/>
      <c r="N40" s="29"/>
      <c r="O40" s="182"/>
      <c r="P40" s="27"/>
      <c r="Q40" s="27"/>
      <c r="R40" s="27"/>
      <c r="S40" s="27"/>
      <c r="T40" s="27"/>
      <c r="U40" s="27" t="str">
        <f t="shared" si="8"/>
        <v/>
      </c>
      <c r="V40" s="27" t="str">
        <f t="shared" si="9"/>
        <v/>
      </c>
      <c r="W40" s="27" t="str">
        <f t="shared" si="10"/>
        <v/>
      </c>
      <c r="X40" s="27">
        <v>1</v>
      </c>
      <c r="Y40" s="27" t="str">
        <f t="shared" si="11"/>
        <v/>
      </c>
      <c r="Z40" s="259" t="str">
        <f t="shared" si="12"/>
        <v/>
      </c>
      <c r="AA40" s="1">
        <f t="shared" si="13"/>
        <v>1</v>
      </c>
      <c r="AB40" s="1" t="str">
        <f t="shared" si="14"/>
        <v/>
      </c>
      <c r="AC40" s="1" t="str">
        <f t="shared" si="14"/>
        <v/>
      </c>
      <c r="AD40" s="1">
        <f t="shared" si="15"/>
        <v>1</v>
      </c>
      <c r="BA40" s="1" t="str">
        <f t="shared" si="16"/>
        <v/>
      </c>
      <c r="BB40" s="1" t="str">
        <f t="shared" si="6"/>
        <v/>
      </c>
    </row>
    <row r="41" spans="2:54" x14ac:dyDescent="0.25">
      <c r="B41" s="23" t="str">
        <f t="shared" si="7"/>
        <v/>
      </c>
      <c r="C41" s="308" t="str">
        <f>IF('תנאי סף'!$AF41&lt;&gt;1,"",'תנאי סף'!C41)</f>
        <v/>
      </c>
      <c r="D41" s="307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6" t="str">
        <f>IF($F41="","",'תנאי סף'!W41)</f>
        <v/>
      </c>
      <c r="H41" s="26"/>
      <c r="I41" s="26"/>
      <c r="J41" s="27"/>
      <c r="K41" s="26"/>
      <c r="L41" s="27"/>
      <c r="M41" s="26"/>
      <c r="N41" s="29"/>
      <c r="O41" s="29"/>
      <c r="P41" s="27"/>
      <c r="Q41" s="27"/>
      <c r="R41" s="27"/>
      <c r="S41" s="27"/>
      <c r="T41" s="27"/>
      <c r="U41" s="27" t="str">
        <f t="shared" si="8"/>
        <v/>
      </c>
      <c r="V41" s="27" t="str">
        <f t="shared" si="9"/>
        <v/>
      </c>
      <c r="W41" s="27" t="str">
        <f t="shared" si="10"/>
        <v/>
      </c>
      <c r="X41" s="27">
        <v>1</v>
      </c>
      <c r="Y41" s="27" t="str">
        <f t="shared" si="11"/>
        <v/>
      </c>
      <c r="Z41" s="259" t="str">
        <f t="shared" si="12"/>
        <v/>
      </c>
      <c r="AA41" s="1">
        <f t="shared" si="13"/>
        <v>1</v>
      </c>
      <c r="AB41" s="1" t="str">
        <f t="shared" si="14"/>
        <v/>
      </c>
      <c r="AC41" s="1" t="str">
        <f t="shared" si="14"/>
        <v/>
      </c>
      <c r="AD41" s="1">
        <f t="shared" si="15"/>
        <v>1</v>
      </c>
      <c r="BA41" s="1" t="str">
        <f t="shared" si="16"/>
        <v/>
      </c>
      <c r="BB41" s="1" t="str">
        <f t="shared" si="6"/>
        <v/>
      </c>
    </row>
    <row r="42" spans="2:54" x14ac:dyDescent="0.25">
      <c r="B42" s="23" t="str">
        <f t="shared" si="7"/>
        <v/>
      </c>
      <c r="C42" s="308" t="str">
        <f>IF('תנאי סף'!$AF42&lt;&gt;1,"",'תנאי סף'!C42)</f>
        <v/>
      </c>
      <c r="D42" s="307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6" t="str">
        <f>IF($F42="","",'תנאי סף'!W42)</f>
        <v/>
      </c>
      <c r="H42" s="26"/>
      <c r="I42" s="26"/>
      <c r="J42" s="27"/>
      <c r="K42" s="26"/>
      <c r="L42" s="27"/>
      <c r="M42" s="26"/>
      <c r="N42" s="29"/>
      <c r="O42" s="29"/>
      <c r="P42" s="27"/>
      <c r="Q42" s="27"/>
      <c r="R42" s="27"/>
      <c r="S42" s="27"/>
      <c r="T42" s="27"/>
      <c r="U42" s="27" t="str">
        <f t="shared" si="8"/>
        <v/>
      </c>
      <c r="V42" s="27" t="str">
        <f t="shared" si="9"/>
        <v/>
      </c>
      <c r="W42" s="27" t="str">
        <f t="shared" si="10"/>
        <v/>
      </c>
      <c r="X42" s="27">
        <v>1</v>
      </c>
      <c r="Y42" s="27" t="str">
        <f t="shared" si="11"/>
        <v/>
      </c>
      <c r="Z42" s="259" t="str">
        <f t="shared" si="12"/>
        <v/>
      </c>
      <c r="AA42" s="1">
        <f t="shared" si="13"/>
        <v>1</v>
      </c>
      <c r="AB42" s="1" t="str">
        <f t="shared" si="14"/>
        <v/>
      </c>
      <c r="AC42" s="1" t="str">
        <f t="shared" si="14"/>
        <v/>
      </c>
      <c r="AD42" s="1">
        <f t="shared" si="15"/>
        <v>1</v>
      </c>
      <c r="BA42" s="1" t="str">
        <f t="shared" si="16"/>
        <v/>
      </c>
      <c r="BB42" s="1" t="str">
        <f t="shared" si="6"/>
        <v/>
      </c>
    </row>
    <row r="43" spans="2:54" x14ac:dyDescent="0.25">
      <c r="B43" s="23" t="str">
        <f t="shared" si="7"/>
        <v/>
      </c>
      <c r="C43" s="308" t="str">
        <f>IF('תנאי סף'!$AF43&lt;&gt;1,"",'תנאי סף'!C43)</f>
        <v/>
      </c>
      <c r="D43" s="307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6" t="str">
        <f>IF($F43="","",'תנאי סף'!W43)</f>
        <v/>
      </c>
      <c r="H43" s="26"/>
      <c r="I43" s="26"/>
      <c r="J43" s="27"/>
      <c r="K43" s="26"/>
      <c r="L43" s="27"/>
      <c r="M43" s="26"/>
      <c r="N43" s="29"/>
      <c r="O43" s="29"/>
      <c r="P43" s="27"/>
      <c r="Q43" s="27"/>
      <c r="R43" s="27"/>
      <c r="S43" s="27"/>
      <c r="T43" s="27"/>
      <c r="U43" s="27" t="str">
        <f t="shared" si="8"/>
        <v/>
      </c>
      <c r="V43" s="27" t="str">
        <f t="shared" si="9"/>
        <v/>
      </c>
      <c r="W43" s="27" t="str">
        <f t="shared" si="10"/>
        <v/>
      </c>
      <c r="X43" s="27">
        <v>1</v>
      </c>
      <c r="Y43" s="27" t="str">
        <f t="shared" si="11"/>
        <v/>
      </c>
      <c r="Z43" s="259" t="str">
        <f t="shared" si="12"/>
        <v/>
      </c>
      <c r="AA43" s="1">
        <f t="shared" si="13"/>
        <v>1</v>
      </c>
      <c r="AB43" s="1" t="str">
        <f t="shared" si="14"/>
        <v/>
      </c>
      <c r="AC43" s="1" t="str">
        <f t="shared" si="14"/>
        <v/>
      </c>
      <c r="AD43" s="1">
        <f t="shared" si="15"/>
        <v>1</v>
      </c>
      <c r="BA43" s="1" t="str">
        <f t="shared" si="16"/>
        <v/>
      </c>
      <c r="BB43" s="1" t="str">
        <f t="shared" si="6"/>
        <v/>
      </c>
    </row>
    <row r="44" spans="2:54" x14ac:dyDescent="0.25">
      <c r="B44" s="23" t="str">
        <f t="shared" si="7"/>
        <v/>
      </c>
      <c r="C44" s="308" t="str">
        <f>IF('תנאי סף'!$AF44&lt;&gt;1,"",'תנאי סף'!C44)</f>
        <v/>
      </c>
      <c r="D44" s="307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6" t="str">
        <f>IF($F44="","",'תנאי סף'!W44)</f>
        <v/>
      </c>
      <c r="H44" s="26"/>
      <c r="I44" s="26"/>
      <c r="J44" s="27"/>
      <c r="K44" s="26"/>
      <c r="L44" s="27"/>
      <c r="M44" s="26"/>
      <c r="N44" s="29"/>
      <c r="O44" s="29"/>
      <c r="P44" s="27"/>
      <c r="Q44" s="27"/>
      <c r="R44" s="27"/>
      <c r="S44" s="27"/>
      <c r="T44" s="27"/>
      <c r="U44" s="27" t="str">
        <f t="shared" si="8"/>
        <v/>
      </c>
      <c r="V44" s="27" t="str">
        <f t="shared" si="9"/>
        <v/>
      </c>
      <c r="W44" s="27" t="str">
        <f t="shared" si="10"/>
        <v/>
      </c>
      <c r="X44" s="27">
        <v>1</v>
      </c>
      <c r="Y44" s="27" t="str">
        <f t="shared" si="11"/>
        <v/>
      </c>
      <c r="Z44" s="259" t="str">
        <f t="shared" si="12"/>
        <v/>
      </c>
      <c r="AA44" s="1">
        <f t="shared" si="13"/>
        <v>1</v>
      </c>
      <c r="AB44" s="1" t="str">
        <f t="shared" si="14"/>
        <v/>
      </c>
      <c r="AC44" s="1" t="str">
        <f t="shared" si="14"/>
        <v/>
      </c>
      <c r="AD44" s="1">
        <f t="shared" si="15"/>
        <v>1</v>
      </c>
      <c r="BA44" s="1" t="str">
        <f t="shared" si="16"/>
        <v/>
      </c>
      <c r="BB44" s="1" t="str">
        <f t="shared" si="6"/>
        <v/>
      </c>
    </row>
    <row r="45" spans="2:54" x14ac:dyDescent="0.25">
      <c r="B45" s="23" t="str">
        <f t="shared" si="7"/>
        <v/>
      </c>
      <c r="C45" s="308" t="str">
        <f>IF('תנאי סף'!$AF45&lt;&gt;1,"",'תנאי סף'!C45)</f>
        <v/>
      </c>
      <c r="D45" s="307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6" t="str">
        <f>IF($F45="","",'תנאי סף'!W45)</f>
        <v/>
      </c>
      <c r="H45" s="26"/>
      <c r="I45" s="26"/>
      <c r="J45" s="27"/>
      <c r="K45" s="26"/>
      <c r="L45" s="27"/>
      <c r="M45" s="26"/>
      <c r="N45" s="29"/>
      <c r="O45" s="29"/>
      <c r="P45" s="27"/>
      <c r="Q45" s="27"/>
      <c r="R45" s="27"/>
      <c r="S45" s="27"/>
      <c r="T45" s="27"/>
      <c r="U45" s="27" t="str">
        <f t="shared" si="8"/>
        <v/>
      </c>
      <c r="V45" s="27" t="str">
        <f t="shared" si="9"/>
        <v/>
      </c>
      <c r="W45" s="27" t="str">
        <f t="shared" si="10"/>
        <v/>
      </c>
      <c r="X45" s="27">
        <v>1</v>
      </c>
      <c r="Y45" s="27" t="str">
        <f t="shared" si="11"/>
        <v/>
      </c>
      <c r="Z45" s="259" t="str">
        <f t="shared" si="12"/>
        <v/>
      </c>
      <c r="AA45" s="1">
        <f t="shared" si="13"/>
        <v>1</v>
      </c>
      <c r="AB45" s="1" t="str">
        <f t="shared" si="14"/>
        <v/>
      </c>
      <c r="AC45" s="1" t="str">
        <f t="shared" si="14"/>
        <v/>
      </c>
      <c r="AD45" s="1">
        <f t="shared" si="15"/>
        <v>1</v>
      </c>
      <c r="BA45" s="1" t="str">
        <f t="shared" si="16"/>
        <v/>
      </c>
      <c r="BB45" s="1" t="str">
        <f t="shared" si="6"/>
        <v/>
      </c>
    </row>
    <row r="46" spans="2:54" x14ac:dyDescent="0.25">
      <c r="B46" s="23" t="str">
        <f t="shared" si="7"/>
        <v/>
      </c>
      <c r="C46" s="308" t="str">
        <f>IF('תנאי סף'!$AF46&lt;&gt;1,"",'תנאי סף'!C46)</f>
        <v/>
      </c>
      <c r="D46" s="307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6" t="str">
        <f>IF($F46="","",'תנאי סף'!W46)</f>
        <v/>
      </c>
      <c r="H46" s="26"/>
      <c r="I46" s="26"/>
      <c r="J46" s="27"/>
      <c r="K46" s="26"/>
      <c r="L46" s="27"/>
      <c r="M46" s="26"/>
      <c r="N46" s="29"/>
      <c r="O46" s="29"/>
      <c r="P46" s="27"/>
      <c r="Q46" s="27"/>
      <c r="R46" s="27"/>
      <c r="S46" s="27"/>
      <c r="T46" s="27"/>
      <c r="U46" s="27" t="str">
        <f t="shared" si="8"/>
        <v/>
      </c>
      <c r="V46" s="27" t="str">
        <f t="shared" si="9"/>
        <v/>
      </c>
      <c r="W46" s="27" t="str">
        <f t="shared" si="10"/>
        <v/>
      </c>
      <c r="X46" s="27">
        <v>1</v>
      </c>
      <c r="Y46" s="27" t="str">
        <f t="shared" si="11"/>
        <v/>
      </c>
      <c r="Z46" s="259" t="str">
        <f t="shared" si="12"/>
        <v/>
      </c>
      <c r="AA46" s="1">
        <f t="shared" si="13"/>
        <v>1</v>
      </c>
      <c r="AB46" s="1" t="str">
        <f t="shared" si="14"/>
        <v/>
      </c>
      <c r="AC46" s="1" t="str">
        <f t="shared" si="14"/>
        <v/>
      </c>
      <c r="AD46" s="1">
        <f t="shared" si="15"/>
        <v>1</v>
      </c>
      <c r="BA46" s="1" t="str">
        <f t="shared" si="16"/>
        <v/>
      </c>
      <c r="BB46" s="1" t="str">
        <f t="shared" si="6"/>
        <v/>
      </c>
    </row>
    <row r="47" spans="2:54" x14ac:dyDescent="0.25">
      <c r="B47" s="23" t="str">
        <f t="shared" si="7"/>
        <v/>
      </c>
      <c r="C47" s="308" t="str">
        <f>IF('תנאי סף'!$AF47&lt;&gt;1,"",'תנאי סף'!C47)</f>
        <v/>
      </c>
      <c r="D47" s="307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6" t="str">
        <f>IF($F47="","",'תנאי סף'!W47)</f>
        <v/>
      </c>
      <c r="H47" s="26"/>
      <c r="I47" s="26"/>
      <c r="J47" s="27"/>
      <c r="K47" s="26"/>
      <c r="L47" s="27"/>
      <c r="M47" s="26"/>
      <c r="N47" s="29"/>
      <c r="O47" s="29"/>
      <c r="P47" s="27"/>
      <c r="Q47" s="27"/>
      <c r="R47" s="27"/>
      <c r="S47" s="27"/>
      <c r="T47" s="27"/>
      <c r="U47" s="27" t="str">
        <f t="shared" si="8"/>
        <v/>
      </c>
      <c r="V47" s="27" t="str">
        <f t="shared" si="9"/>
        <v/>
      </c>
      <c r="W47" s="27" t="str">
        <f t="shared" si="10"/>
        <v/>
      </c>
      <c r="X47" s="27">
        <v>1</v>
      </c>
      <c r="Y47" s="27" t="str">
        <f t="shared" si="11"/>
        <v/>
      </c>
      <c r="Z47" s="259" t="str">
        <f t="shared" si="12"/>
        <v/>
      </c>
      <c r="AA47" s="1">
        <f t="shared" si="13"/>
        <v>1</v>
      </c>
      <c r="AB47" s="1" t="str">
        <f t="shared" si="14"/>
        <v/>
      </c>
      <c r="AC47" s="1" t="str">
        <f t="shared" si="14"/>
        <v/>
      </c>
      <c r="AD47" s="1">
        <f t="shared" si="15"/>
        <v>1</v>
      </c>
      <c r="BA47" s="1" t="str">
        <f t="shared" si="16"/>
        <v/>
      </c>
      <c r="BB47" s="1" t="str">
        <f t="shared" si="16"/>
        <v/>
      </c>
    </row>
    <row r="48" spans="2:54" x14ac:dyDescent="0.25">
      <c r="B48" s="23" t="str">
        <f t="shared" si="7"/>
        <v/>
      </c>
      <c r="C48" s="308" t="str">
        <f>IF('תנאי סף'!$AF48&lt;&gt;1,"",'תנאי סף'!C48)</f>
        <v/>
      </c>
      <c r="D48" s="307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6" t="str">
        <f>IF($F48="","",'תנאי סף'!W48)</f>
        <v/>
      </c>
      <c r="H48" s="26"/>
      <c r="I48" s="26"/>
      <c r="J48" s="27"/>
      <c r="K48" s="26"/>
      <c r="L48" s="27"/>
      <c r="M48" s="26"/>
      <c r="N48" s="29"/>
      <c r="O48" s="29"/>
      <c r="P48" s="27"/>
      <c r="Q48" s="27"/>
      <c r="R48" s="27"/>
      <c r="S48" s="27"/>
      <c r="T48" s="27"/>
      <c r="U48" s="27" t="str">
        <f t="shared" si="8"/>
        <v/>
      </c>
      <c r="V48" s="27" t="str">
        <f t="shared" si="9"/>
        <v/>
      </c>
      <c r="W48" s="27" t="str">
        <f t="shared" si="10"/>
        <v/>
      </c>
      <c r="X48" s="27">
        <v>1</v>
      </c>
      <c r="Y48" s="27" t="str">
        <f t="shared" si="11"/>
        <v/>
      </c>
      <c r="Z48" s="259" t="str">
        <f t="shared" si="12"/>
        <v/>
      </c>
      <c r="AA48" s="1">
        <f t="shared" si="13"/>
        <v>1</v>
      </c>
      <c r="AB48" s="1" t="str">
        <f t="shared" si="14"/>
        <v/>
      </c>
      <c r="AC48" s="1" t="str">
        <f t="shared" si="14"/>
        <v/>
      </c>
      <c r="AD48" s="1">
        <f t="shared" si="15"/>
        <v>1</v>
      </c>
      <c r="BA48" s="1" t="str">
        <f t="shared" si="16"/>
        <v/>
      </c>
      <c r="BB48" s="1" t="str">
        <f t="shared" si="16"/>
        <v/>
      </c>
    </row>
    <row r="49" spans="2:54" x14ac:dyDescent="0.25">
      <c r="B49" s="23" t="str">
        <f t="shared" si="7"/>
        <v/>
      </c>
      <c r="C49" s="308" t="str">
        <f>IF('תנאי סף'!$AF49&lt;&gt;1,"",'תנאי סף'!C49)</f>
        <v/>
      </c>
      <c r="D49" s="307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6" t="str">
        <f>IF($F49="","",'תנאי סף'!W49)</f>
        <v/>
      </c>
      <c r="H49" s="26"/>
      <c r="I49" s="26"/>
      <c r="J49" s="27"/>
      <c r="K49" s="26"/>
      <c r="L49" s="27"/>
      <c r="M49" s="26"/>
      <c r="N49" s="29"/>
      <c r="O49" s="29"/>
      <c r="P49" s="27"/>
      <c r="Q49" s="27"/>
      <c r="R49" s="27"/>
      <c r="S49" s="27"/>
      <c r="T49" s="27"/>
      <c r="U49" s="27" t="str">
        <f t="shared" si="8"/>
        <v/>
      </c>
      <c r="V49" s="27" t="str">
        <f t="shared" si="9"/>
        <v/>
      </c>
      <c r="W49" s="27" t="str">
        <f t="shared" si="10"/>
        <v/>
      </c>
      <c r="X49" s="27">
        <v>1</v>
      </c>
      <c r="Y49" s="27" t="str">
        <f t="shared" si="11"/>
        <v/>
      </c>
      <c r="Z49" s="259" t="str">
        <f t="shared" si="12"/>
        <v/>
      </c>
      <c r="AA49" s="1">
        <f t="shared" si="13"/>
        <v>1</v>
      </c>
      <c r="AB49" s="1" t="str">
        <f t="shared" si="14"/>
        <v/>
      </c>
      <c r="AC49" s="1" t="str">
        <f t="shared" si="14"/>
        <v/>
      </c>
      <c r="AD49" s="1">
        <f t="shared" si="15"/>
        <v>1</v>
      </c>
      <c r="BA49" s="1" t="str">
        <f t="shared" si="16"/>
        <v/>
      </c>
      <c r="BB49" s="1" t="str">
        <f t="shared" si="16"/>
        <v/>
      </c>
    </row>
    <row r="50" spans="2:54" x14ac:dyDescent="0.25">
      <c r="B50" s="23" t="str">
        <f t="shared" si="7"/>
        <v/>
      </c>
      <c r="C50" s="308" t="str">
        <f>IF('תנאי סף'!$AF50&lt;&gt;1,"",'תנאי סף'!C50)</f>
        <v/>
      </c>
      <c r="D50" s="307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6" t="str">
        <f>IF($F50="","",'תנאי סף'!W50)</f>
        <v/>
      </c>
      <c r="H50" s="26"/>
      <c r="I50" s="26"/>
      <c r="J50" s="27"/>
      <c r="K50" s="26"/>
      <c r="L50" s="27"/>
      <c r="M50" s="26"/>
      <c r="N50" s="29"/>
      <c r="O50" s="29"/>
      <c r="P50" s="27"/>
      <c r="Q50" s="27"/>
      <c r="R50" s="27"/>
      <c r="S50" s="27"/>
      <c r="T50" s="27"/>
      <c r="U50" s="27" t="str">
        <f t="shared" si="8"/>
        <v/>
      </c>
      <c r="V50" s="27" t="str">
        <f t="shared" si="9"/>
        <v/>
      </c>
      <c r="W50" s="27" t="str">
        <f t="shared" si="10"/>
        <v/>
      </c>
      <c r="X50" s="27">
        <v>1</v>
      </c>
      <c r="Y50" s="27" t="str">
        <f t="shared" si="11"/>
        <v/>
      </c>
      <c r="Z50" s="259" t="str">
        <f t="shared" si="12"/>
        <v/>
      </c>
      <c r="AA50" s="1">
        <f t="shared" si="13"/>
        <v>1</v>
      </c>
      <c r="AB50" s="1" t="str">
        <f t="shared" si="14"/>
        <v/>
      </c>
      <c r="AC50" s="1" t="str">
        <f t="shared" si="14"/>
        <v/>
      </c>
      <c r="AD50" s="1">
        <f t="shared" si="15"/>
        <v>1</v>
      </c>
      <c r="BA50" s="1" t="str">
        <f t="shared" si="16"/>
        <v/>
      </c>
      <c r="BB50" s="1" t="str">
        <f t="shared" si="16"/>
        <v/>
      </c>
    </row>
    <row r="51" spans="2:54" x14ac:dyDescent="0.25">
      <c r="B51" s="23" t="str">
        <f t="shared" si="7"/>
        <v/>
      </c>
      <c r="C51" s="308" t="str">
        <f>IF('תנאי סף'!$AF51&lt;&gt;1,"",'תנאי סף'!C51)</f>
        <v/>
      </c>
      <c r="D51" s="307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6" t="str">
        <f>IF($F51="","",'תנאי סף'!W51)</f>
        <v/>
      </c>
      <c r="H51" s="26"/>
      <c r="I51" s="26"/>
      <c r="J51" s="27"/>
      <c r="K51" s="26"/>
      <c r="L51" s="27"/>
      <c r="M51" s="26"/>
      <c r="N51" s="29"/>
      <c r="O51" s="29"/>
      <c r="P51" s="27"/>
      <c r="Q51" s="27"/>
      <c r="R51" s="27"/>
      <c r="S51" s="27"/>
      <c r="T51" s="27"/>
      <c r="U51" s="27" t="str">
        <f t="shared" si="8"/>
        <v/>
      </c>
      <c r="V51" s="27" t="str">
        <f t="shared" si="9"/>
        <v/>
      </c>
      <c r="W51" s="27" t="str">
        <f t="shared" si="10"/>
        <v/>
      </c>
      <c r="X51" s="27">
        <v>1</v>
      </c>
      <c r="Y51" s="27" t="str">
        <f t="shared" si="11"/>
        <v/>
      </c>
      <c r="Z51" s="259" t="str">
        <f t="shared" si="12"/>
        <v/>
      </c>
      <c r="AA51" s="1">
        <f t="shared" si="13"/>
        <v>1</v>
      </c>
      <c r="AB51" s="1" t="str">
        <f t="shared" si="14"/>
        <v/>
      </c>
      <c r="AC51" s="1" t="str">
        <f t="shared" si="14"/>
        <v/>
      </c>
      <c r="AD51" s="1">
        <f t="shared" si="15"/>
        <v>1</v>
      </c>
      <c r="BA51" s="1" t="str">
        <f t="shared" si="16"/>
        <v/>
      </c>
      <c r="BB51" s="1" t="str">
        <f t="shared" si="16"/>
        <v/>
      </c>
    </row>
    <row r="52" spans="2:54" x14ac:dyDescent="0.25">
      <c r="B52" s="23" t="str">
        <f t="shared" si="7"/>
        <v/>
      </c>
      <c r="C52" s="308" t="str">
        <f>IF('תנאי סף'!$AF52&lt;&gt;1,"",'תנאי סף'!C52)</f>
        <v/>
      </c>
      <c r="D52" s="307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6" t="str">
        <f>IF($F52="","",'תנאי סף'!W52)</f>
        <v/>
      </c>
      <c r="H52" s="26"/>
      <c r="I52" s="26"/>
      <c r="J52" s="27"/>
      <c r="K52" s="26"/>
      <c r="L52" s="27"/>
      <c r="M52" s="26"/>
      <c r="N52" s="29"/>
      <c r="O52" s="29"/>
      <c r="P52" s="27"/>
      <c r="Q52" s="27"/>
      <c r="R52" s="27"/>
      <c r="S52" s="27"/>
      <c r="T52" s="27"/>
      <c r="U52" s="27" t="str">
        <f t="shared" si="8"/>
        <v/>
      </c>
      <c r="V52" s="27" t="str">
        <f t="shared" si="9"/>
        <v/>
      </c>
      <c r="W52" s="27" t="str">
        <f t="shared" si="10"/>
        <v/>
      </c>
      <c r="X52" s="27">
        <v>1</v>
      </c>
      <c r="Y52" s="27" t="str">
        <f t="shared" si="11"/>
        <v/>
      </c>
      <c r="Z52" s="259" t="str">
        <f t="shared" si="12"/>
        <v/>
      </c>
      <c r="AA52" s="1">
        <f t="shared" si="13"/>
        <v>1</v>
      </c>
      <c r="AB52" s="1" t="str">
        <f t="shared" si="14"/>
        <v/>
      </c>
      <c r="AC52" s="1" t="str">
        <f t="shared" si="14"/>
        <v/>
      </c>
      <c r="AD52" s="1">
        <f t="shared" si="15"/>
        <v>1</v>
      </c>
      <c r="BA52" s="1" t="str">
        <f t="shared" si="16"/>
        <v/>
      </c>
      <c r="BB52" s="1" t="str">
        <f t="shared" si="16"/>
        <v/>
      </c>
    </row>
    <row r="53" spans="2:54" x14ac:dyDescent="0.25">
      <c r="B53" s="23" t="str">
        <f t="shared" si="7"/>
        <v/>
      </c>
      <c r="C53" s="308" t="str">
        <f>IF('תנאי סף'!$AF53&lt;&gt;1,"",'תנאי סף'!C53)</f>
        <v/>
      </c>
      <c r="D53" s="307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6" t="str">
        <f>IF($F53="","",'תנאי סף'!W53)</f>
        <v/>
      </c>
      <c r="H53" s="26"/>
      <c r="I53" s="26"/>
      <c r="J53" s="27"/>
      <c r="K53" s="26"/>
      <c r="L53" s="27"/>
      <c r="M53" s="26"/>
      <c r="N53" s="29"/>
      <c r="O53" s="29"/>
      <c r="P53" s="27"/>
      <c r="Q53" s="27"/>
      <c r="R53" s="27"/>
      <c r="S53" s="27"/>
      <c r="T53" s="27"/>
      <c r="U53" s="27" t="str">
        <f t="shared" si="8"/>
        <v/>
      </c>
      <c r="V53" s="27" t="str">
        <f t="shared" si="9"/>
        <v/>
      </c>
      <c r="W53" s="27" t="str">
        <f t="shared" si="10"/>
        <v/>
      </c>
      <c r="X53" s="27">
        <v>1</v>
      </c>
      <c r="Y53" s="27" t="str">
        <f t="shared" si="11"/>
        <v/>
      </c>
      <c r="Z53" s="259" t="str">
        <f t="shared" si="12"/>
        <v/>
      </c>
      <c r="AA53" s="1">
        <f t="shared" si="13"/>
        <v>1</v>
      </c>
      <c r="AB53" s="1" t="str">
        <f t="shared" si="14"/>
        <v/>
      </c>
      <c r="AC53" s="1" t="str">
        <f t="shared" si="14"/>
        <v/>
      </c>
      <c r="AD53" s="1">
        <f t="shared" si="15"/>
        <v>1</v>
      </c>
      <c r="BA53" s="1" t="str">
        <f t="shared" si="16"/>
        <v/>
      </c>
      <c r="BB53" s="1" t="str">
        <f t="shared" si="16"/>
        <v/>
      </c>
    </row>
    <row r="54" spans="2:54" x14ac:dyDescent="0.25">
      <c r="B54" s="23" t="str">
        <f t="shared" si="7"/>
        <v/>
      </c>
      <c r="C54" s="308" t="str">
        <f>IF('תנאי סף'!$AF54&lt;&gt;1,"",'תנאי סף'!C54)</f>
        <v/>
      </c>
      <c r="D54" s="307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6" t="str">
        <f>IF($F54="","",'תנאי סף'!W54)</f>
        <v/>
      </c>
      <c r="H54" s="26"/>
      <c r="I54" s="26"/>
      <c r="J54" s="27"/>
      <c r="K54" s="26"/>
      <c r="L54" s="27"/>
      <c r="M54" s="26"/>
      <c r="N54" s="29"/>
      <c r="O54" s="29"/>
      <c r="P54" s="27"/>
      <c r="Q54" s="27"/>
      <c r="R54" s="27"/>
      <c r="S54" s="27"/>
      <c r="T54" s="27"/>
      <c r="U54" s="27" t="str">
        <f t="shared" si="8"/>
        <v/>
      </c>
      <c r="V54" s="27" t="str">
        <f t="shared" si="9"/>
        <v/>
      </c>
      <c r="W54" s="27" t="str">
        <f t="shared" si="10"/>
        <v/>
      </c>
      <c r="X54" s="27">
        <v>1</v>
      </c>
      <c r="Y54" s="27" t="str">
        <f t="shared" si="11"/>
        <v/>
      </c>
      <c r="Z54" s="259" t="str">
        <f t="shared" si="12"/>
        <v/>
      </c>
      <c r="AA54" s="1">
        <f t="shared" si="13"/>
        <v>1</v>
      </c>
      <c r="AB54" s="1" t="str">
        <f t="shared" si="14"/>
        <v/>
      </c>
      <c r="AC54" s="1" t="str">
        <f t="shared" si="14"/>
        <v/>
      </c>
      <c r="AD54" s="1">
        <f t="shared" si="15"/>
        <v>1</v>
      </c>
      <c r="BA54" s="1" t="str">
        <f t="shared" si="16"/>
        <v/>
      </c>
      <c r="BB54" s="1" t="str">
        <f t="shared" si="16"/>
        <v/>
      </c>
    </row>
    <row r="55" spans="2:54" x14ac:dyDescent="0.25">
      <c r="B55" s="23" t="str">
        <f t="shared" si="7"/>
        <v/>
      </c>
      <c r="C55" s="308" t="str">
        <f>IF('תנאי סף'!$AF55&lt;&gt;1,"",'תנאי סף'!C55)</f>
        <v/>
      </c>
      <c r="D55" s="307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6" t="str">
        <f>IF($F55="","",'תנאי סף'!W55)</f>
        <v/>
      </c>
      <c r="H55" s="26"/>
      <c r="I55" s="26"/>
      <c r="J55" s="27"/>
      <c r="K55" s="26"/>
      <c r="L55" s="27"/>
      <c r="M55" s="26"/>
      <c r="N55" s="29"/>
      <c r="O55" s="29"/>
      <c r="P55" s="27"/>
      <c r="Q55" s="27"/>
      <c r="R55" s="27"/>
      <c r="S55" s="27"/>
      <c r="T55" s="27"/>
      <c r="U55" s="27" t="str">
        <f t="shared" si="8"/>
        <v/>
      </c>
      <c r="V55" s="27" t="str">
        <f t="shared" si="9"/>
        <v/>
      </c>
      <c r="W55" s="27" t="str">
        <f t="shared" si="10"/>
        <v/>
      </c>
      <c r="X55" s="27">
        <v>1</v>
      </c>
      <c r="Y55" s="27" t="str">
        <f t="shared" si="11"/>
        <v/>
      </c>
      <c r="Z55" s="259" t="str">
        <f t="shared" si="12"/>
        <v/>
      </c>
      <c r="AA55" s="1">
        <f t="shared" si="13"/>
        <v>1</v>
      </c>
      <c r="AB55" s="1" t="str">
        <f t="shared" si="14"/>
        <v/>
      </c>
      <c r="AC55" s="1" t="str">
        <f t="shared" si="14"/>
        <v/>
      </c>
      <c r="AD55" s="1">
        <f t="shared" si="15"/>
        <v>1</v>
      </c>
      <c r="BA55" s="1" t="str">
        <f t="shared" si="16"/>
        <v/>
      </c>
      <c r="BB55" s="1" t="str">
        <f t="shared" si="16"/>
        <v/>
      </c>
    </row>
    <row r="56" spans="2:54" x14ac:dyDescent="0.25">
      <c r="B56" s="23" t="str">
        <f t="shared" si="7"/>
        <v/>
      </c>
      <c r="C56" s="308" t="str">
        <f>IF('תנאי סף'!$AF56&lt;&gt;1,"",'תנאי סף'!C56)</f>
        <v/>
      </c>
      <c r="D56" s="307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6" t="str">
        <f>IF($F56="","",'תנאי סף'!W56)</f>
        <v/>
      </c>
      <c r="H56" s="26"/>
      <c r="I56" s="26"/>
      <c r="J56" s="27"/>
      <c r="K56" s="26"/>
      <c r="L56" s="27"/>
      <c r="M56" s="26"/>
      <c r="N56" s="29"/>
      <c r="O56" s="29"/>
      <c r="P56" s="27"/>
      <c r="Q56" s="27"/>
      <c r="R56" s="27"/>
      <c r="S56" s="27"/>
      <c r="T56" s="27"/>
      <c r="U56" s="27" t="str">
        <f t="shared" si="8"/>
        <v/>
      </c>
      <c r="V56" s="27" t="str">
        <f t="shared" si="9"/>
        <v/>
      </c>
      <c r="W56" s="27" t="str">
        <f t="shared" si="10"/>
        <v/>
      </c>
      <c r="X56" s="27">
        <v>1</v>
      </c>
      <c r="Y56" s="27" t="str">
        <f t="shared" si="11"/>
        <v/>
      </c>
      <c r="Z56" s="259" t="str">
        <f t="shared" si="12"/>
        <v/>
      </c>
      <c r="AA56" s="1">
        <f t="shared" si="13"/>
        <v>1</v>
      </c>
      <c r="AB56" s="1" t="str">
        <f t="shared" si="14"/>
        <v/>
      </c>
      <c r="AC56" s="1" t="str">
        <f t="shared" si="14"/>
        <v/>
      </c>
      <c r="AD56" s="1">
        <f t="shared" si="15"/>
        <v>1</v>
      </c>
      <c r="BA56" s="1" t="str">
        <f t="shared" si="16"/>
        <v/>
      </c>
      <c r="BB56" s="1" t="str">
        <f t="shared" si="16"/>
        <v/>
      </c>
    </row>
    <row r="57" spans="2:54" x14ac:dyDescent="0.25">
      <c r="B57" s="23" t="str">
        <f t="shared" si="7"/>
        <v/>
      </c>
      <c r="C57" s="308" t="str">
        <f>IF('תנאי סף'!$AF57&lt;&gt;1,"",'תנאי סף'!C57)</f>
        <v/>
      </c>
      <c r="D57" s="307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6" t="str">
        <f>IF($F57="","",'תנאי סף'!W57)</f>
        <v/>
      </c>
      <c r="H57" s="26"/>
      <c r="I57" s="26"/>
      <c r="J57" s="27"/>
      <c r="K57" s="26"/>
      <c r="L57" s="27"/>
      <c r="M57" s="26"/>
      <c r="N57" s="29"/>
      <c r="O57" s="29"/>
      <c r="P57" s="27"/>
      <c r="Q57" s="27"/>
      <c r="R57" s="27"/>
      <c r="S57" s="27"/>
      <c r="T57" s="27"/>
      <c r="U57" s="27" t="str">
        <f t="shared" si="8"/>
        <v/>
      </c>
      <c r="V57" s="27" t="str">
        <f t="shared" si="9"/>
        <v/>
      </c>
      <c r="W57" s="27" t="str">
        <f t="shared" si="10"/>
        <v/>
      </c>
      <c r="X57" s="27">
        <v>1</v>
      </c>
      <c r="Y57" s="27" t="str">
        <f t="shared" si="11"/>
        <v/>
      </c>
      <c r="Z57" s="259" t="str">
        <f t="shared" si="12"/>
        <v/>
      </c>
      <c r="AA57" s="1">
        <f t="shared" si="13"/>
        <v>1</v>
      </c>
      <c r="AB57" s="1" t="str">
        <f t="shared" si="14"/>
        <v/>
      </c>
      <c r="AC57" s="1" t="str">
        <f t="shared" si="14"/>
        <v/>
      </c>
      <c r="AD57" s="1">
        <f t="shared" si="15"/>
        <v>1</v>
      </c>
      <c r="BA57" s="1" t="str">
        <f t="shared" si="16"/>
        <v/>
      </c>
      <c r="BB57" s="1" t="str">
        <f t="shared" si="16"/>
        <v/>
      </c>
    </row>
    <row r="58" spans="2:54" x14ac:dyDescent="0.25">
      <c r="B58" s="23" t="str">
        <f t="shared" si="7"/>
        <v/>
      </c>
      <c r="C58" s="308" t="str">
        <f>IF('תנאי סף'!$AF58&lt;&gt;1,"",'תנאי סף'!C58)</f>
        <v/>
      </c>
      <c r="D58" s="307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6" t="str">
        <f>IF($F58="","",'תנאי סף'!W58)</f>
        <v/>
      </c>
      <c r="H58" s="26"/>
      <c r="I58" s="26"/>
      <c r="J58" s="27"/>
      <c r="K58" s="26"/>
      <c r="L58" s="27"/>
      <c r="M58" s="26"/>
      <c r="N58" s="29"/>
      <c r="O58" s="29"/>
      <c r="P58" s="27"/>
      <c r="Q58" s="27"/>
      <c r="R58" s="27"/>
      <c r="S58" s="27"/>
      <c r="T58" s="27"/>
      <c r="U58" s="27" t="str">
        <f t="shared" si="8"/>
        <v/>
      </c>
      <c r="V58" s="27" t="str">
        <f t="shared" si="9"/>
        <v/>
      </c>
      <c r="W58" s="27" t="str">
        <f t="shared" si="10"/>
        <v/>
      </c>
      <c r="X58" s="27">
        <v>1</v>
      </c>
      <c r="Y58" s="27" t="str">
        <f t="shared" si="11"/>
        <v/>
      </c>
      <c r="Z58" s="259" t="str">
        <f t="shared" si="12"/>
        <v/>
      </c>
      <c r="AA58" s="1">
        <f t="shared" si="13"/>
        <v>1</v>
      </c>
      <c r="AB58" s="1" t="str">
        <f t="shared" si="14"/>
        <v/>
      </c>
      <c r="AC58" s="1" t="str">
        <f t="shared" si="14"/>
        <v/>
      </c>
      <c r="AD58" s="1">
        <f t="shared" si="15"/>
        <v>1</v>
      </c>
      <c r="BA58" s="1" t="str">
        <f t="shared" si="16"/>
        <v/>
      </c>
      <c r="BB58" s="1" t="str">
        <f t="shared" si="16"/>
        <v/>
      </c>
    </row>
    <row r="59" spans="2:54" x14ac:dyDescent="0.25">
      <c r="B59" s="23" t="str">
        <f t="shared" si="7"/>
        <v/>
      </c>
      <c r="C59" s="308" t="str">
        <f>IF('תנאי סף'!$AF59&lt;&gt;1,"",'תנאי סף'!C59)</f>
        <v/>
      </c>
      <c r="D59" s="307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6" t="str">
        <f>IF($F59="","",'תנאי סף'!W59)</f>
        <v/>
      </c>
      <c r="H59" s="26"/>
      <c r="I59" s="26"/>
      <c r="J59" s="27"/>
      <c r="K59" s="26"/>
      <c r="L59" s="27"/>
      <c r="M59" s="26"/>
      <c r="N59" s="29"/>
      <c r="O59" s="29"/>
      <c r="P59" s="27"/>
      <c r="Q59" s="27"/>
      <c r="R59" s="27"/>
      <c r="S59" s="27"/>
      <c r="T59" s="27"/>
      <c r="U59" s="27" t="str">
        <f t="shared" si="8"/>
        <v/>
      </c>
      <c r="V59" s="27" t="str">
        <f t="shared" si="9"/>
        <v/>
      </c>
      <c r="W59" s="27" t="str">
        <f t="shared" si="10"/>
        <v/>
      </c>
      <c r="X59" s="27">
        <v>1</v>
      </c>
      <c r="Y59" s="27" t="str">
        <f t="shared" si="11"/>
        <v/>
      </c>
      <c r="Z59" s="259" t="str">
        <f t="shared" si="12"/>
        <v/>
      </c>
      <c r="AA59" s="1">
        <f t="shared" si="13"/>
        <v>1</v>
      </c>
      <c r="AB59" s="1" t="str">
        <f t="shared" si="14"/>
        <v/>
      </c>
      <c r="AC59" s="1" t="str">
        <f t="shared" si="14"/>
        <v/>
      </c>
      <c r="AD59" s="1">
        <f t="shared" si="15"/>
        <v>1</v>
      </c>
      <c r="BA59" s="1" t="str">
        <f t="shared" si="16"/>
        <v/>
      </c>
      <c r="BB59" s="1" t="str">
        <f t="shared" si="16"/>
        <v/>
      </c>
    </row>
    <row r="60" spans="2:54" x14ac:dyDescent="0.25">
      <c r="B60" s="23" t="str">
        <f t="shared" si="7"/>
        <v/>
      </c>
      <c r="C60" s="308" t="str">
        <f>IF('תנאי סף'!$AF60&lt;&gt;1,"",'תנאי סף'!C60)</f>
        <v/>
      </c>
      <c r="D60" s="307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6" t="str">
        <f>IF($F60="","",'תנאי סף'!W60)</f>
        <v/>
      </c>
      <c r="H60" s="26"/>
      <c r="I60" s="26"/>
      <c r="J60" s="27"/>
      <c r="K60" s="26"/>
      <c r="L60" s="27"/>
      <c r="M60" s="26"/>
      <c r="N60" s="29"/>
      <c r="O60" s="29"/>
      <c r="P60" s="27"/>
      <c r="Q60" s="27"/>
      <c r="R60" s="27"/>
      <c r="S60" s="27"/>
      <c r="T60" s="27"/>
      <c r="U60" s="27" t="str">
        <f t="shared" si="8"/>
        <v/>
      </c>
      <c r="V60" s="27" t="str">
        <f t="shared" si="9"/>
        <v/>
      </c>
      <c r="W60" s="27" t="str">
        <f t="shared" si="10"/>
        <v/>
      </c>
      <c r="X60" s="27">
        <v>1</v>
      </c>
      <c r="Y60" s="27" t="str">
        <f t="shared" si="11"/>
        <v/>
      </c>
      <c r="Z60" s="259" t="str">
        <f t="shared" si="12"/>
        <v/>
      </c>
      <c r="AA60" s="1">
        <f t="shared" si="13"/>
        <v>1</v>
      </c>
      <c r="AB60" s="1" t="str">
        <f t="shared" si="14"/>
        <v/>
      </c>
      <c r="AC60" s="1" t="str">
        <f t="shared" si="14"/>
        <v/>
      </c>
      <c r="AD60" s="1">
        <f t="shared" si="15"/>
        <v>1</v>
      </c>
      <c r="BA60" s="1" t="str">
        <f t="shared" si="16"/>
        <v/>
      </c>
      <c r="BB60" s="1" t="str">
        <f t="shared" si="16"/>
        <v/>
      </c>
    </row>
    <row r="61" spans="2:54" x14ac:dyDescent="0.25">
      <c r="B61" s="23" t="str">
        <f t="shared" si="7"/>
        <v/>
      </c>
      <c r="C61" s="308" t="str">
        <f>IF('תנאי סף'!$AF61&lt;&gt;1,"",'תנאי סף'!C61)</f>
        <v/>
      </c>
      <c r="D61" s="307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6" t="str">
        <f>IF($F61="","",'תנאי סף'!W61)</f>
        <v/>
      </c>
      <c r="H61" s="26"/>
      <c r="I61" s="26"/>
      <c r="J61" s="27"/>
      <c r="K61" s="26"/>
      <c r="L61" s="27"/>
      <c r="M61" s="26"/>
      <c r="N61" s="29"/>
      <c r="O61" s="29"/>
      <c r="P61" s="27"/>
      <c r="Q61" s="27"/>
      <c r="R61" s="27"/>
      <c r="S61" s="27"/>
      <c r="T61" s="27"/>
      <c r="U61" s="27" t="str">
        <f t="shared" si="8"/>
        <v/>
      </c>
      <c r="V61" s="27" t="str">
        <f t="shared" si="9"/>
        <v/>
      </c>
      <c r="W61" s="27" t="str">
        <f t="shared" si="10"/>
        <v/>
      </c>
      <c r="X61" s="27">
        <v>1</v>
      </c>
      <c r="Y61" s="27" t="str">
        <f t="shared" si="11"/>
        <v/>
      </c>
      <c r="Z61" s="259" t="str">
        <f t="shared" si="12"/>
        <v/>
      </c>
      <c r="AA61" s="1">
        <f t="shared" si="13"/>
        <v>1</v>
      </c>
      <c r="AB61" s="1" t="str">
        <f t="shared" si="14"/>
        <v/>
      </c>
      <c r="AC61" s="1" t="str">
        <f t="shared" si="14"/>
        <v/>
      </c>
      <c r="AD61" s="1">
        <f t="shared" si="15"/>
        <v>1</v>
      </c>
      <c r="BA61" s="1" t="str">
        <f t="shared" si="16"/>
        <v/>
      </c>
      <c r="BB61" s="1" t="str">
        <f t="shared" si="16"/>
        <v/>
      </c>
    </row>
    <row r="62" spans="2:54" x14ac:dyDescent="0.25">
      <c r="B62" s="23" t="str">
        <f t="shared" si="7"/>
        <v/>
      </c>
      <c r="C62" s="308" t="str">
        <f>IF('תנאי סף'!$AF62&lt;&gt;1,"",'תנאי סף'!C62)</f>
        <v/>
      </c>
      <c r="D62" s="307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6" t="str">
        <f>IF($F62="","",'תנאי סף'!W62)</f>
        <v/>
      </c>
      <c r="H62" s="26"/>
      <c r="I62" s="26"/>
      <c r="J62" s="27"/>
      <c r="K62" s="26"/>
      <c r="L62" s="27"/>
      <c r="M62" s="26"/>
      <c r="N62" s="29"/>
      <c r="O62" s="29"/>
      <c r="P62" s="27"/>
      <c r="Q62" s="27"/>
      <c r="R62" s="27"/>
      <c r="S62" s="27"/>
      <c r="T62" s="27"/>
      <c r="U62" s="27" t="str">
        <f t="shared" si="8"/>
        <v/>
      </c>
      <c r="V62" s="27" t="str">
        <f t="shared" si="9"/>
        <v/>
      </c>
      <c r="W62" s="27" t="str">
        <f t="shared" si="10"/>
        <v/>
      </c>
      <c r="X62" s="27">
        <v>1</v>
      </c>
      <c r="Y62" s="27" t="str">
        <f t="shared" si="11"/>
        <v/>
      </c>
      <c r="Z62" s="259" t="str">
        <f t="shared" si="12"/>
        <v/>
      </c>
      <c r="AA62" s="1">
        <f t="shared" si="13"/>
        <v>1</v>
      </c>
      <c r="AB62" s="1" t="str">
        <f t="shared" si="14"/>
        <v/>
      </c>
      <c r="AC62" s="1" t="str">
        <f t="shared" si="14"/>
        <v/>
      </c>
      <c r="AD62" s="1">
        <f t="shared" si="15"/>
        <v>1</v>
      </c>
      <c r="BA62" s="1" t="str">
        <f t="shared" si="16"/>
        <v/>
      </c>
      <c r="BB62" s="1" t="str">
        <f t="shared" si="16"/>
        <v/>
      </c>
    </row>
    <row r="63" spans="2:54" x14ac:dyDescent="0.25">
      <c r="B63" s="23" t="str">
        <f t="shared" si="7"/>
        <v/>
      </c>
      <c r="C63" s="308" t="str">
        <f>IF('תנאי סף'!$AF63&lt;&gt;1,"",'תנאי סף'!C63)</f>
        <v/>
      </c>
      <c r="D63" s="307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6" t="str">
        <f>IF($F63="","",'תנאי סף'!W63)</f>
        <v/>
      </c>
      <c r="H63" s="26"/>
      <c r="I63" s="26"/>
      <c r="J63" s="27"/>
      <c r="K63" s="26"/>
      <c r="L63" s="27"/>
      <c r="M63" s="26"/>
      <c r="N63" s="29"/>
      <c r="O63" s="29"/>
      <c r="P63" s="27"/>
      <c r="Q63" s="27"/>
      <c r="R63" s="27"/>
      <c r="S63" s="27"/>
      <c r="T63" s="27"/>
      <c r="U63" s="27" t="str">
        <f t="shared" si="8"/>
        <v/>
      </c>
      <c r="V63" s="27" t="str">
        <f t="shared" si="9"/>
        <v/>
      </c>
      <c r="W63" s="27" t="str">
        <f t="shared" si="10"/>
        <v/>
      </c>
      <c r="X63" s="27">
        <v>1</v>
      </c>
      <c r="Y63" s="27" t="str">
        <f t="shared" si="11"/>
        <v/>
      </c>
      <c r="Z63" s="259" t="str">
        <f t="shared" si="12"/>
        <v/>
      </c>
      <c r="AA63" s="1">
        <f t="shared" si="13"/>
        <v>1</v>
      </c>
      <c r="AB63" s="1" t="str">
        <f t="shared" si="14"/>
        <v/>
      </c>
      <c r="AC63" s="1" t="str">
        <f t="shared" si="14"/>
        <v/>
      </c>
      <c r="AD63" s="1">
        <f t="shared" si="15"/>
        <v>1</v>
      </c>
      <c r="BA63" s="1" t="str">
        <f t="shared" si="16"/>
        <v/>
      </c>
      <c r="BB63" s="1" t="str">
        <f t="shared" si="16"/>
        <v/>
      </c>
    </row>
    <row r="64" spans="2:54" x14ac:dyDescent="0.25">
      <c r="B64" s="23" t="str">
        <f t="shared" si="7"/>
        <v/>
      </c>
      <c r="C64" s="308" t="str">
        <f>IF('תנאי סף'!$AF64&lt;&gt;1,"",'תנאי סף'!C64)</f>
        <v/>
      </c>
      <c r="D64" s="307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6" t="str">
        <f>IF($F64="","",'תנאי סף'!W64)</f>
        <v/>
      </c>
      <c r="H64" s="26"/>
      <c r="I64" s="26"/>
      <c r="J64" s="27"/>
      <c r="K64" s="26"/>
      <c r="L64" s="27"/>
      <c r="M64" s="26"/>
      <c r="N64" s="29"/>
      <c r="O64" s="29"/>
      <c r="P64" s="27"/>
      <c r="Q64" s="27"/>
      <c r="R64" s="27"/>
      <c r="S64" s="27"/>
      <c r="T64" s="27"/>
      <c r="U64" s="27" t="str">
        <f t="shared" si="8"/>
        <v/>
      </c>
      <c r="V64" s="27" t="str">
        <f t="shared" si="9"/>
        <v/>
      </c>
      <c r="W64" s="27" t="str">
        <f t="shared" si="10"/>
        <v/>
      </c>
      <c r="X64" s="27">
        <v>1</v>
      </c>
      <c r="Y64" s="27" t="str">
        <f t="shared" si="11"/>
        <v/>
      </c>
      <c r="Z64" s="259" t="str">
        <f t="shared" si="12"/>
        <v/>
      </c>
      <c r="AA64" s="1">
        <f t="shared" si="13"/>
        <v>1</v>
      </c>
      <c r="AB64" s="1" t="str">
        <f t="shared" ref="AB64:AC91" si="17">IF($F64="","",AB$30)</f>
        <v/>
      </c>
      <c r="AC64" s="1" t="str">
        <f t="shared" si="17"/>
        <v/>
      </c>
      <c r="AD64" s="1">
        <f t="shared" si="15"/>
        <v>1</v>
      </c>
      <c r="BA64" s="1" t="str">
        <f t="shared" ref="BA64:BB95" si="18">IF($F64="","",BA$30)</f>
        <v/>
      </c>
      <c r="BB64" s="1" t="str">
        <f t="shared" si="18"/>
        <v/>
      </c>
    </row>
    <row r="65" spans="2:54" x14ac:dyDescent="0.25">
      <c r="B65" s="23" t="str">
        <f t="shared" si="7"/>
        <v/>
      </c>
      <c r="C65" s="308" t="str">
        <f>IF('תנאי סף'!$AF65&lt;&gt;1,"",'תנאי סף'!C65)</f>
        <v/>
      </c>
      <c r="D65" s="307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6" t="str">
        <f>IF($F65="","",'תנאי סף'!W65)</f>
        <v/>
      </c>
      <c r="H65" s="26"/>
      <c r="I65" s="26"/>
      <c r="J65" s="27"/>
      <c r="K65" s="26"/>
      <c r="L65" s="27"/>
      <c r="M65" s="26"/>
      <c r="N65" s="29"/>
      <c r="O65" s="29"/>
      <c r="P65" s="27"/>
      <c r="Q65" s="27"/>
      <c r="R65" s="27"/>
      <c r="S65" s="27"/>
      <c r="T65" s="27"/>
      <c r="U65" s="27" t="str">
        <f t="shared" si="8"/>
        <v/>
      </c>
      <c r="V65" s="27" t="str">
        <f t="shared" si="9"/>
        <v/>
      </c>
      <c r="W65" s="27" t="str">
        <f t="shared" si="10"/>
        <v/>
      </c>
      <c r="X65" s="27">
        <v>1</v>
      </c>
      <c r="Y65" s="27" t="str">
        <f t="shared" si="11"/>
        <v/>
      </c>
      <c r="Z65" s="259" t="str">
        <f t="shared" si="12"/>
        <v/>
      </c>
      <c r="AA65" s="1">
        <f t="shared" si="13"/>
        <v>1</v>
      </c>
      <c r="AB65" s="1" t="str">
        <f t="shared" si="17"/>
        <v/>
      </c>
      <c r="AC65" s="1" t="str">
        <f t="shared" si="17"/>
        <v/>
      </c>
      <c r="AD65" s="1">
        <f t="shared" si="15"/>
        <v>1</v>
      </c>
      <c r="BA65" s="1" t="str">
        <f t="shared" si="18"/>
        <v/>
      </c>
      <c r="BB65" s="1" t="str">
        <f t="shared" si="18"/>
        <v/>
      </c>
    </row>
    <row r="66" spans="2:54" x14ac:dyDescent="0.25">
      <c r="B66" s="23" t="str">
        <f t="shared" si="7"/>
        <v/>
      </c>
      <c r="C66" s="308" t="str">
        <f>IF('תנאי סף'!$AF66&lt;&gt;1,"",'תנאי סף'!C66)</f>
        <v/>
      </c>
      <c r="D66" s="307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6" t="str">
        <f>IF($F66="","",'תנאי סף'!W66)</f>
        <v/>
      </c>
      <c r="H66" s="26"/>
      <c r="I66" s="26"/>
      <c r="J66" s="27"/>
      <c r="K66" s="26"/>
      <c r="L66" s="27"/>
      <c r="M66" s="26"/>
      <c r="N66" s="29"/>
      <c r="O66" s="29"/>
      <c r="P66" s="27"/>
      <c r="Q66" s="27"/>
      <c r="R66" s="27"/>
      <c r="S66" s="27"/>
      <c r="T66" s="27"/>
      <c r="U66" s="27" t="str">
        <f t="shared" si="8"/>
        <v/>
      </c>
      <c r="V66" s="27" t="str">
        <f t="shared" si="9"/>
        <v/>
      </c>
      <c r="W66" s="27" t="str">
        <f t="shared" si="10"/>
        <v/>
      </c>
      <c r="X66" s="27">
        <v>1</v>
      </c>
      <c r="Y66" s="27" t="str">
        <f t="shared" si="11"/>
        <v/>
      </c>
      <c r="Z66" s="259" t="str">
        <f t="shared" si="12"/>
        <v/>
      </c>
      <c r="AA66" s="1">
        <f t="shared" si="13"/>
        <v>1</v>
      </c>
      <c r="AB66" s="1" t="str">
        <f t="shared" si="17"/>
        <v/>
      </c>
      <c r="AC66" s="1" t="str">
        <f t="shared" si="17"/>
        <v/>
      </c>
      <c r="AD66" s="1">
        <f t="shared" si="15"/>
        <v>1</v>
      </c>
      <c r="BA66" s="1" t="str">
        <f t="shared" si="18"/>
        <v/>
      </c>
      <c r="BB66" s="1" t="str">
        <f t="shared" si="18"/>
        <v/>
      </c>
    </row>
    <row r="67" spans="2:54" x14ac:dyDescent="0.25">
      <c r="B67" s="23" t="str">
        <f t="shared" si="7"/>
        <v/>
      </c>
      <c r="C67" s="308" t="str">
        <f>IF('תנאי סף'!$AF67&lt;&gt;1,"",'תנאי סף'!C67)</f>
        <v/>
      </c>
      <c r="D67" s="307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6" t="str">
        <f>IF($F67="","",'תנאי סף'!W67)</f>
        <v/>
      </c>
      <c r="H67" s="26"/>
      <c r="I67" s="26"/>
      <c r="J67" s="27"/>
      <c r="K67" s="26"/>
      <c r="L67" s="27"/>
      <c r="M67" s="26"/>
      <c r="N67" s="29"/>
      <c r="O67" s="29"/>
      <c r="P67" s="27"/>
      <c r="Q67" s="27"/>
      <c r="R67" s="27"/>
      <c r="S67" s="27"/>
      <c r="T67" s="27"/>
      <c r="U67" s="27" t="str">
        <f t="shared" si="8"/>
        <v/>
      </c>
      <c r="V67" s="27" t="str">
        <f t="shared" si="9"/>
        <v/>
      </c>
      <c r="W67" s="27" t="str">
        <f t="shared" si="10"/>
        <v/>
      </c>
      <c r="X67" s="27">
        <v>1</v>
      </c>
      <c r="Y67" s="27" t="str">
        <f t="shared" si="11"/>
        <v/>
      </c>
      <c r="Z67" s="259" t="str">
        <f t="shared" si="12"/>
        <v/>
      </c>
      <c r="AA67" s="1">
        <f t="shared" si="13"/>
        <v>1</v>
      </c>
      <c r="AB67" s="1" t="str">
        <f t="shared" si="17"/>
        <v/>
      </c>
      <c r="AC67" s="1" t="str">
        <f t="shared" si="17"/>
        <v/>
      </c>
      <c r="AD67" s="1">
        <f t="shared" si="15"/>
        <v>1</v>
      </c>
      <c r="BA67" s="1" t="str">
        <f t="shared" si="18"/>
        <v/>
      </c>
      <c r="BB67" s="1" t="str">
        <f t="shared" si="18"/>
        <v/>
      </c>
    </row>
    <row r="68" spans="2:54" x14ac:dyDescent="0.25">
      <c r="B68" s="23" t="str">
        <f t="shared" si="7"/>
        <v/>
      </c>
      <c r="C68" s="308" t="str">
        <f>IF('תנאי סף'!$AF68&lt;&gt;1,"",'תנאי סף'!C68)</f>
        <v/>
      </c>
      <c r="D68" s="307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6" t="str">
        <f>IF($F68="","",'תנאי סף'!W68)</f>
        <v/>
      </c>
      <c r="H68" s="26"/>
      <c r="I68" s="26"/>
      <c r="J68" s="27"/>
      <c r="K68" s="26"/>
      <c r="L68" s="27"/>
      <c r="M68" s="26"/>
      <c r="N68" s="29"/>
      <c r="O68" s="29"/>
      <c r="P68" s="27"/>
      <c r="Q68" s="27"/>
      <c r="R68" s="27"/>
      <c r="S68" s="27"/>
      <c r="T68" s="27"/>
      <c r="U68" s="27" t="str">
        <f t="shared" si="8"/>
        <v/>
      </c>
      <c r="V68" s="27" t="str">
        <f t="shared" si="9"/>
        <v/>
      </c>
      <c r="W68" s="27" t="str">
        <f t="shared" si="10"/>
        <v/>
      </c>
      <c r="X68" s="27">
        <v>1</v>
      </c>
      <c r="Y68" s="27" t="str">
        <f t="shared" si="11"/>
        <v/>
      </c>
      <c r="Z68" s="259" t="str">
        <f t="shared" si="12"/>
        <v/>
      </c>
      <c r="AA68" s="1">
        <f t="shared" si="13"/>
        <v>1</v>
      </c>
      <c r="AB68" s="1" t="str">
        <f t="shared" si="17"/>
        <v/>
      </c>
      <c r="AC68" s="1" t="str">
        <f t="shared" si="17"/>
        <v/>
      </c>
      <c r="AD68" s="1">
        <f t="shared" si="15"/>
        <v>1</v>
      </c>
      <c r="BA68" s="1" t="str">
        <f t="shared" si="18"/>
        <v/>
      </c>
      <c r="BB68" s="1" t="str">
        <f t="shared" si="18"/>
        <v/>
      </c>
    </row>
    <row r="69" spans="2:54" x14ac:dyDescent="0.25">
      <c r="B69" s="23" t="str">
        <f t="shared" si="7"/>
        <v/>
      </c>
      <c r="C69" s="308" t="str">
        <f>IF('תנאי סף'!$AF69&lt;&gt;1,"",'תנאי סף'!C69)</f>
        <v/>
      </c>
      <c r="D69" s="307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6" t="str">
        <f>IF($F69="","",'תנאי סף'!W69)</f>
        <v/>
      </c>
      <c r="H69" s="26"/>
      <c r="I69" s="26"/>
      <c r="J69" s="27"/>
      <c r="K69" s="26"/>
      <c r="L69" s="27"/>
      <c r="M69" s="26"/>
      <c r="N69" s="29"/>
      <c r="O69" s="29"/>
      <c r="P69" s="27"/>
      <c r="Q69" s="27"/>
      <c r="R69" s="27"/>
      <c r="S69" s="27"/>
      <c r="T69" s="27"/>
      <c r="U69" s="27" t="str">
        <f t="shared" si="8"/>
        <v/>
      </c>
      <c r="V69" s="27" t="str">
        <f t="shared" si="9"/>
        <v/>
      </c>
      <c r="W69" s="27" t="str">
        <f t="shared" si="10"/>
        <v/>
      </c>
      <c r="X69" s="27">
        <v>1</v>
      </c>
      <c r="Y69" s="27" t="str">
        <f t="shared" si="11"/>
        <v/>
      </c>
      <c r="Z69" s="259" t="str">
        <f t="shared" si="12"/>
        <v/>
      </c>
      <c r="AA69" s="1">
        <f t="shared" si="13"/>
        <v>1</v>
      </c>
      <c r="AB69" s="1" t="str">
        <f t="shared" si="17"/>
        <v/>
      </c>
      <c r="AC69" s="1" t="str">
        <f t="shared" si="17"/>
        <v/>
      </c>
      <c r="AD69" s="1">
        <f t="shared" si="15"/>
        <v>1</v>
      </c>
      <c r="BA69" s="1" t="str">
        <f t="shared" si="18"/>
        <v/>
      </c>
      <c r="BB69" s="1" t="str">
        <f t="shared" si="18"/>
        <v/>
      </c>
    </row>
    <row r="70" spans="2:54" x14ac:dyDescent="0.25">
      <c r="B70" s="23" t="str">
        <f t="shared" si="7"/>
        <v/>
      </c>
      <c r="C70" s="308" t="str">
        <f>IF('תנאי סף'!$AF70&lt;&gt;1,"",'תנאי סף'!C70)</f>
        <v/>
      </c>
      <c r="D70" s="307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6" t="str">
        <f>IF($F70="","",'תנאי סף'!W70)</f>
        <v/>
      </c>
      <c r="H70" s="26"/>
      <c r="I70" s="26"/>
      <c r="J70" s="27"/>
      <c r="K70" s="26"/>
      <c r="L70" s="27"/>
      <c r="M70" s="26"/>
      <c r="N70" s="29"/>
      <c r="O70" s="29"/>
      <c r="P70" s="27"/>
      <c r="Q70" s="27"/>
      <c r="R70" s="27"/>
      <c r="S70" s="27"/>
      <c r="T70" s="27"/>
      <c r="U70" s="27" t="str">
        <f t="shared" si="8"/>
        <v/>
      </c>
      <c r="V70" s="27" t="str">
        <f t="shared" si="9"/>
        <v/>
      </c>
      <c r="W70" s="27" t="str">
        <f t="shared" si="10"/>
        <v/>
      </c>
      <c r="X70" s="27">
        <v>1</v>
      </c>
      <c r="Y70" s="27" t="str">
        <f t="shared" si="11"/>
        <v/>
      </c>
      <c r="Z70" s="259" t="str">
        <f t="shared" si="12"/>
        <v/>
      </c>
      <c r="AA70" s="1">
        <f t="shared" si="13"/>
        <v>1</v>
      </c>
      <c r="AB70" s="1" t="str">
        <f t="shared" si="17"/>
        <v/>
      </c>
      <c r="AC70" s="1" t="str">
        <f t="shared" si="17"/>
        <v/>
      </c>
      <c r="AD70" s="1">
        <f t="shared" si="15"/>
        <v>1</v>
      </c>
      <c r="BA70" s="1" t="str">
        <f t="shared" si="18"/>
        <v/>
      </c>
      <c r="BB70" s="1" t="str">
        <f t="shared" si="18"/>
        <v/>
      </c>
    </row>
    <row r="71" spans="2:54" x14ac:dyDescent="0.25">
      <c r="B71" s="23" t="str">
        <f t="shared" si="7"/>
        <v/>
      </c>
      <c r="C71" s="308" t="str">
        <f>IF('תנאי סף'!$AF71&lt;&gt;1,"",'תנאי סף'!C71)</f>
        <v/>
      </c>
      <c r="D71" s="307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6" t="str">
        <f>IF($F71="","",'תנאי סף'!W71)</f>
        <v/>
      </c>
      <c r="H71" s="26"/>
      <c r="I71" s="26"/>
      <c r="J71" s="27"/>
      <c r="K71" s="26"/>
      <c r="L71" s="27"/>
      <c r="M71" s="26"/>
      <c r="N71" s="29"/>
      <c r="O71" s="29"/>
      <c r="P71" s="27"/>
      <c r="Q71" s="27"/>
      <c r="R71" s="27"/>
      <c r="S71" s="27"/>
      <c r="T71" s="27"/>
      <c r="U71" s="27" t="str">
        <f t="shared" si="8"/>
        <v/>
      </c>
      <c r="V71" s="27" t="str">
        <f t="shared" si="9"/>
        <v/>
      </c>
      <c r="W71" s="27" t="str">
        <f t="shared" si="10"/>
        <v/>
      </c>
      <c r="X71" s="27">
        <v>1</v>
      </c>
      <c r="Y71" s="27" t="str">
        <f t="shared" si="11"/>
        <v/>
      </c>
      <c r="Z71" s="259" t="str">
        <f t="shared" si="12"/>
        <v/>
      </c>
      <c r="AA71" s="1">
        <f t="shared" si="13"/>
        <v>1</v>
      </c>
      <c r="AB71" s="1" t="str">
        <f t="shared" si="17"/>
        <v/>
      </c>
      <c r="AC71" s="1" t="str">
        <f t="shared" si="17"/>
        <v/>
      </c>
      <c r="AD71" s="1">
        <f t="shared" si="15"/>
        <v>1</v>
      </c>
      <c r="BA71" s="1" t="str">
        <f t="shared" si="18"/>
        <v/>
      </c>
      <c r="BB71" s="1" t="str">
        <f t="shared" si="18"/>
        <v/>
      </c>
    </row>
    <row r="72" spans="2:54" x14ac:dyDescent="0.25">
      <c r="B72" s="23" t="str">
        <f t="shared" si="7"/>
        <v/>
      </c>
      <c r="C72" s="308" t="str">
        <f>IF('תנאי סף'!$AF72&lt;&gt;1,"",'תנאי סף'!C72)</f>
        <v/>
      </c>
      <c r="D72" s="307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6" t="str">
        <f>IF($F72="","",'תנאי סף'!W72)</f>
        <v/>
      </c>
      <c r="H72" s="26"/>
      <c r="I72" s="26"/>
      <c r="J72" s="27"/>
      <c r="K72" s="26"/>
      <c r="L72" s="27"/>
      <c r="M72" s="26"/>
      <c r="N72" s="29"/>
      <c r="O72" s="29"/>
      <c r="P72" s="27"/>
      <c r="Q72" s="27"/>
      <c r="R72" s="27"/>
      <c r="S72" s="27"/>
      <c r="T72" s="27"/>
      <c r="U72" s="27" t="str">
        <f t="shared" si="8"/>
        <v/>
      </c>
      <c r="V72" s="27" t="str">
        <f t="shared" si="9"/>
        <v/>
      </c>
      <c r="W72" s="27" t="str">
        <f t="shared" si="10"/>
        <v/>
      </c>
      <c r="X72" s="27">
        <v>1</v>
      </c>
      <c r="Y72" s="27" t="str">
        <f t="shared" si="11"/>
        <v/>
      </c>
      <c r="Z72" s="259" t="str">
        <f t="shared" si="12"/>
        <v/>
      </c>
      <c r="AA72" s="1">
        <f t="shared" si="13"/>
        <v>1</v>
      </c>
      <c r="AB72" s="1" t="str">
        <f t="shared" si="17"/>
        <v/>
      </c>
      <c r="AC72" s="1" t="str">
        <f t="shared" si="17"/>
        <v/>
      </c>
      <c r="AD72" s="1">
        <f t="shared" si="15"/>
        <v>1</v>
      </c>
      <c r="BA72" s="1" t="str">
        <f t="shared" si="18"/>
        <v/>
      </c>
      <c r="BB72" s="1" t="str">
        <f t="shared" si="18"/>
        <v/>
      </c>
    </row>
    <row r="73" spans="2:54" x14ac:dyDescent="0.25">
      <c r="B73" s="23" t="str">
        <f t="shared" si="7"/>
        <v/>
      </c>
      <c r="C73" s="308" t="str">
        <f>IF('תנאי סף'!$AF73&lt;&gt;1,"",'תנאי סף'!C73)</f>
        <v/>
      </c>
      <c r="D73" s="307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6" t="str">
        <f>IF($F73="","",'תנאי סף'!W73)</f>
        <v/>
      </c>
      <c r="H73" s="26"/>
      <c r="I73" s="26"/>
      <c r="J73" s="27"/>
      <c r="K73" s="26"/>
      <c r="L73" s="27"/>
      <c r="M73" s="26"/>
      <c r="N73" s="29"/>
      <c r="O73" s="29"/>
      <c r="P73" s="27"/>
      <c r="Q73" s="27"/>
      <c r="R73" s="27"/>
      <c r="S73" s="27"/>
      <c r="T73" s="27"/>
      <c r="U73" s="27" t="str">
        <f t="shared" si="8"/>
        <v/>
      </c>
      <c r="V73" s="27" t="str">
        <f t="shared" si="9"/>
        <v/>
      </c>
      <c r="W73" s="27" t="str">
        <f t="shared" si="10"/>
        <v/>
      </c>
      <c r="X73" s="27">
        <v>1</v>
      </c>
      <c r="Y73" s="27" t="str">
        <f t="shared" si="11"/>
        <v/>
      </c>
      <c r="Z73" s="259" t="str">
        <f t="shared" si="12"/>
        <v/>
      </c>
      <c r="AA73" s="1">
        <f t="shared" si="13"/>
        <v>1</v>
      </c>
      <c r="AB73" s="1" t="str">
        <f t="shared" si="17"/>
        <v/>
      </c>
      <c r="AC73" s="1" t="str">
        <f t="shared" si="17"/>
        <v/>
      </c>
      <c r="AD73" s="1">
        <f t="shared" si="15"/>
        <v>1</v>
      </c>
      <c r="BA73" s="1" t="str">
        <f t="shared" si="18"/>
        <v/>
      </c>
      <c r="BB73" s="1" t="str">
        <f t="shared" si="18"/>
        <v/>
      </c>
    </row>
    <row r="74" spans="2:54" x14ac:dyDescent="0.25">
      <c r="B74" s="23" t="str">
        <f t="shared" si="7"/>
        <v/>
      </c>
      <c r="C74" s="308" t="str">
        <f>IF('תנאי סף'!$AF74&lt;&gt;1,"",'תנאי סף'!C74)</f>
        <v/>
      </c>
      <c r="D74" s="307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6" t="str">
        <f>IF($F74="","",'תנאי סף'!W74)</f>
        <v/>
      </c>
      <c r="H74" s="26"/>
      <c r="I74" s="26"/>
      <c r="J74" s="27"/>
      <c r="K74" s="26"/>
      <c r="L74" s="27"/>
      <c r="M74" s="26"/>
      <c r="N74" s="29"/>
      <c r="O74" s="29"/>
      <c r="P74" s="27"/>
      <c r="Q74" s="27"/>
      <c r="R74" s="27"/>
      <c r="S74" s="27"/>
      <c r="T74" s="27"/>
      <c r="U74" s="27" t="str">
        <f t="shared" si="8"/>
        <v/>
      </c>
      <c r="V74" s="27" t="str">
        <f t="shared" si="9"/>
        <v/>
      </c>
      <c r="W74" s="27" t="str">
        <f t="shared" si="10"/>
        <v/>
      </c>
      <c r="X74" s="27">
        <v>1</v>
      </c>
      <c r="Y74" s="27" t="str">
        <f t="shared" si="11"/>
        <v/>
      </c>
      <c r="Z74" s="259" t="str">
        <f t="shared" si="12"/>
        <v/>
      </c>
      <c r="AA74" s="1">
        <f t="shared" si="13"/>
        <v>1</v>
      </c>
      <c r="AB74" s="1" t="str">
        <f t="shared" si="17"/>
        <v/>
      </c>
      <c r="AC74" s="1" t="str">
        <f t="shared" si="17"/>
        <v/>
      </c>
      <c r="AD74" s="1">
        <f t="shared" si="15"/>
        <v>1</v>
      </c>
      <c r="BA74" s="1" t="str">
        <f t="shared" si="18"/>
        <v/>
      </c>
      <c r="BB74" s="1" t="str">
        <f t="shared" si="18"/>
        <v/>
      </c>
    </row>
    <row r="75" spans="2:54" x14ac:dyDescent="0.25">
      <c r="B75" s="23" t="str">
        <f t="shared" si="7"/>
        <v/>
      </c>
      <c r="C75" s="308" t="str">
        <f>IF('תנאי סף'!$AF75&lt;&gt;1,"",'תנאי סף'!C75)</f>
        <v/>
      </c>
      <c r="D75" s="307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6" t="str">
        <f>IF($F75="","",'תנאי סף'!W75)</f>
        <v/>
      </c>
      <c r="H75" s="26"/>
      <c r="I75" s="26"/>
      <c r="J75" s="27"/>
      <c r="K75" s="26"/>
      <c r="L75" s="27"/>
      <c r="M75" s="26"/>
      <c r="N75" s="29"/>
      <c r="O75" s="29"/>
      <c r="P75" s="27"/>
      <c r="Q75" s="27"/>
      <c r="R75" s="27"/>
      <c r="S75" s="27"/>
      <c r="T75" s="27"/>
      <c r="U75" s="27" t="str">
        <f t="shared" si="8"/>
        <v/>
      </c>
      <c r="V75" s="27" t="str">
        <f t="shared" si="9"/>
        <v/>
      </c>
      <c r="W75" s="27" t="str">
        <f t="shared" si="10"/>
        <v/>
      </c>
      <c r="X75" s="27">
        <v>1</v>
      </c>
      <c r="Y75" s="27" t="str">
        <f t="shared" si="11"/>
        <v/>
      </c>
      <c r="Z75" s="259" t="str">
        <f t="shared" si="12"/>
        <v/>
      </c>
      <c r="AA75" s="1">
        <f t="shared" si="13"/>
        <v>1</v>
      </c>
      <c r="AB75" s="1" t="str">
        <f t="shared" si="17"/>
        <v/>
      </c>
      <c r="AC75" s="1" t="str">
        <f t="shared" si="17"/>
        <v/>
      </c>
      <c r="AD75" s="1">
        <f t="shared" si="15"/>
        <v>1</v>
      </c>
      <c r="BA75" s="1" t="str">
        <f t="shared" si="18"/>
        <v/>
      </c>
      <c r="BB75" s="1" t="str">
        <f t="shared" si="18"/>
        <v/>
      </c>
    </row>
    <row r="76" spans="2:54" x14ac:dyDescent="0.25">
      <c r="B76" s="23" t="str">
        <f t="shared" si="7"/>
        <v/>
      </c>
      <c r="C76" s="308" t="str">
        <f>IF('תנאי סף'!$AF76&lt;&gt;1,"",'תנאי סף'!C76)</f>
        <v/>
      </c>
      <c r="D76" s="307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6" t="str">
        <f>IF($F76="","",'תנאי סף'!W76)</f>
        <v/>
      </c>
      <c r="H76" s="26"/>
      <c r="I76" s="26"/>
      <c r="J76" s="27"/>
      <c r="K76" s="26"/>
      <c r="L76" s="27"/>
      <c r="M76" s="26"/>
      <c r="N76" s="29"/>
      <c r="O76" s="29"/>
      <c r="P76" s="27"/>
      <c r="Q76" s="27"/>
      <c r="R76" s="27"/>
      <c r="S76" s="27"/>
      <c r="T76" s="27"/>
      <c r="U76" s="27" t="str">
        <f t="shared" si="8"/>
        <v/>
      </c>
      <c r="V76" s="27" t="str">
        <f t="shared" si="9"/>
        <v/>
      </c>
      <c r="W76" s="27" t="str">
        <f t="shared" si="10"/>
        <v/>
      </c>
      <c r="X76" s="27">
        <v>1</v>
      </c>
      <c r="Y76" s="27" t="str">
        <f t="shared" si="11"/>
        <v/>
      </c>
      <c r="Z76" s="259" t="str">
        <f t="shared" si="12"/>
        <v/>
      </c>
      <c r="AA76" s="1">
        <f t="shared" si="13"/>
        <v>1</v>
      </c>
      <c r="AB76" s="1" t="str">
        <f t="shared" si="17"/>
        <v/>
      </c>
      <c r="AC76" s="1" t="str">
        <f t="shared" si="17"/>
        <v/>
      </c>
      <c r="AD76" s="1">
        <f t="shared" si="15"/>
        <v>1</v>
      </c>
      <c r="BA76" s="1" t="str">
        <f t="shared" si="18"/>
        <v/>
      </c>
      <c r="BB76" s="1" t="str">
        <f t="shared" si="18"/>
        <v/>
      </c>
    </row>
    <row r="77" spans="2:54" x14ac:dyDescent="0.25">
      <c r="B77" s="23" t="str">
        <f t="shared" si="7"/>
        <v/>
      </c>
      <c r="C77" s="308" t="str">
        <f>IF('תנאי סף'!$AF77&lt;&gt;1,"",'תנאי סף'!C77)</f>
        <v/>
      </c>
      <c r="D77" s="307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6" t="str">
        <f>IF($F77="","",'תנאי סף'!W77)</f>
        <v/>
      </c>
      <c r="H77" s="26"/>
      <c r="I77" s="26"/>
      <c r="J77" s="27"/>
      <c r="K77" s="26"/>
      <c r="L77" s="27"/>
      <c r="M77" s="26"/>
      <c r="N77" s="29"/>
      <c r="O77" s="29"/>
      <c r="P77" s="27"/>
      <c r="Q77" s="27"/>
      <c r="R77" s="27"/>
      <c r="S77" s="27"/>
      <c r="T77" s="27"/>
      <c r="U77" s="27" t="str">
        <f t="shared" si="8"/>
        <v/>
      </c>
      <c r="V77" s="27" t="str">
        <f t="shared" si="9"/>
        <v/>
      </c>
      <c r="W77" s="27" t="str">
        <f t="shared" si="10"/>
        <v/>
      </c>
      <c r="X77" s="27">
        <v>1</v>
      </c>
      <c r="Y77" s="27" t="str">
        <f t="shared" si="11"/>
        <v/>
      </c>
      <c r="Z77" s="259" t="str">
        <f t="shared" si="12"/>
        <v/>
      </c>
      <c r="AA77" s="1">
        <f t="shared" si="13"/>
        <v>1</v>
      </c>
      <c r="AB77" s="1" t="str">
        <f t="shared" si="17"/>
        <v/>
      </c>
      <c r="AC77" s="1" t="str">
        <f t="shared" si="17"/>
        <v/>
      </c>
      <c r="AD77" s="1">
        <f t="shared" si="15"/>
        <v>1</v>
      </c>
      <c r="BA77" s="1" t="str">
        <f t="shared" si="18"/>
        <v/>
      </c>
      <c r="BB77" s="1" t="str">
        <f t="shared" si="18"/>
        <v/>
      </c>
    </row>
    <row r="78" spans="2:54" x14ac:dyDescent="0.25">
      <c r="B78" s="23" t="str">
        <f t="shared" si="7"/>
        <v/>
      </c>
      <c r="C78" s="308" t="str">
        <f>IF('תנאי סף'!$AF78&lt;&gt;1,"",'תנאי סף'!C78)</f>
        <v/>
      </c>
      <c r="D78" s="307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6" t="str">
        <f>IF($F78="","",'תנאי סף'!W78)</f>
        <v/>
      </c>
      <c r="H78" s="26"/>
      <c r="I78" s="26"/>
      <c r="J78" s="27"/>
      <c r="K78" s="26"/>
      <c r="L78" s="27"/>
      <c r="M78" s="26"/>
      <c r="N78" s="29"/>
      <c r="O78" s="29"/>
      <c r="P78" s="27"/>
      <c r="Q78" s="27"/>
      <c r="R78" s="27"/>
      <c r="S78" s="27"/>
      <c r="T78" s="27"/>
      <c r="U78" s="27" t="str">
        <f t="shared" si="8"/>
        <v/>
      </c>
      <c r="V78" s="27" t="str">
        <f t="shared" si="9"/>
        <v/>
      </c>
      <c r="W78" s="27" t="str">
        <f t="shared" si="10"/>
        <v/>
      </c>
      <c r="X78" s="27">
        <v>1</v>
      </c>
      <c r="Y78" s="27" t="str">
        <f t="shared" si="11"/>
        <v/>
      </c>
      <c r="Z78" s="259" t="str">
        <f t="shared" si="12"/>
        <v/>
      </c>
      <c r="AA78" s="1">
        <f t="shared" si="13"/>
        <v>1</v>
      </c>
      <c r="AB78" s="1" t="str">
        <f t="shared" si="17"/>
        <v/>
      </c>
      <c r="AC78" s="1" t="str">
        <f t="shared" si="17"/>
        <v/>
      </c>
      <c r="AD78" s="1">
        <f t="shared" si="15"/>
        <v>1</v>
      </c>
      <c r="BA78" s="1" t="str">
        <f t="shared" si="18"/>
        <v/>
      </c>
      <c r="BB78" s="1" t="str">
        <f t="shared" si="18"/>
        <v/>
      </c>
    </row>
    <row r="79" spans="2:54" x14ac:dyDescent="0.25">
      <c r="B79" s="23" t="str">
        <f t="shared" si="7"/>
        <v/>
      </c>
      <c r="C79" s="308" t="str">
        <f>IF('תנאי סף'!$AF79&lt;&gt;1,"",'תנאי סף'!C79)</f>
        <v/>
      </c>
      <c r="D79" s="307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6" t="str">
        <f>IF($F79="","",'תנאי סף'!W79)</f>
        <v/>
      </c>
      <c r="H79" s="26"/>
      <c r="I79" s="26"/>
      <c r="J79" s="27"/>
      <c r="K79" s="26"/>
      <c r="L79" s="27"/>
      <c r="M79" s="26"/>
      <c r="N79" s="29"/>
      <c r="O79" s="29"/>
      <c r="P79" s="27"/>
      <c r="Q79" s="27"/>
      <c r="R79" s="27"/>
      <c r="S79" s="27"/>
      <c r="T79" s="27"/>
      <c r="U79" s="27" t="str">
        <f t="shared" si="8"/>
        <v/>
      </c>
      <c r="V79" s="27" t="str">
        <f t="shared" si="9"/>
        <v/>
      </c>
      <c r="W79" s="27" t="str">
        <f t="shared" si="10"/>
        <v/>
      </c>
      <c r="X79" s="27">
        <v>1</v>
      </c>
      <c r="Y79" s="27" t="str">
        <f t="shared" si="11"/>
        <v/>
      </c>
      <c r="Z79" s="259" t="str">
        <f t="shared" si="12"/>
        <v/>
      </c>
      <c r="AA79" s="1">
        <f t="shared" si="13"/>
        <v>1</v>
      </c>
      <c r="AB79" s="1" t="str">
        <f t="shared" si="17"/>
        <v/>
      </c>
      <c r="AC79" s="1" t="str">
        <f t="shared" si="17"/>
        <v/>
      </c>
      <c r="AD79" s="1">
        <f t="shared" si="15"/>
        <v>1</v>
      </c>
      <c r="BA79" s="1" t="str">
        <f t="shared" si="18"/>
        <v/>
      </c>
      <c r="BB79" s="1" t="str">
        <f t="shared" si="18"/>
        <v/>
      </c>
    </row>
    <row r="80" spans="2:54" x14ac:dyDescent="0.25">
      <c r="B80" s="23" t="str">
        <f t="shared" si="7"/>
        <v/>
      </c>
      <c r="C80" s="308" t="str">
        <f>IF('תנאי סף'!$AF80&lt;&gt;1,"",'תנאי סף'!C80)</f>
        <v/>
      </c>
      <c r="D80" s="307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6" t="str">
        <f>IF($F80="","",'תנאי סף'!W80)</f>
        <v/>
      </c>
      <c r="H80" s="26"/>
      <c r="I80" s="26"/>
      <c r="J80" s="27"/>
      <c r="K80" s="26"/>
      <c r="L80" s="27"/>
      <c r="M80" s="26"/>
      <c r="N80" s="29"/>
      <c r="O80" s="29"/>
      <c r="P80" s="27"/>
      <c r="Q80" s="27"/>
      <c r="R80" s="27"/>
      <c r="S80" s="27"/>
      <c r="T80" s="27"/>
      <c r="U80" s="27" t="str">
        <f t="shared" si="8"/>
        <v/>
      </c>
      <c r="V80" s="27" t="str">
        <f t="shared" si="9"/>
        <v/>
      </c>
      <c r="W80" s="27" t="str">
        <f t="shared" si="10"/>
        <v/>
      </c>
      <c r="X80" s="27">
        <v>1</v>
      </c>
      <c r="Y80" s="27" t="str">
        <f t="shared" si="11"/>
        <v/>
      </c>
      <c r="Z80" s="259" t="str">
        <f t="shared" si="12"/>
        <v/>
      </c>
      <c r="AA80" s="1">
        <f t="shared" si="13"/>
        <v>1</v>
      </c>
      <c r="AB80" s="1" t="str">
        <f t="shared" si="17"/>
        <v/>
      </c>
      <c r="AC80" s="1" t="str">
        <f t="shared" si="17"/>
        <v/>
      </c>
      <c r="AD80" s="1">
        <f t="shared" si="15"/>
        <v>1</v>
      </c>
      <c r="BA80" s="1" t="str">
        <f t="shared" si="18"/>
        <v/>
      </c>
      <c r="BB80" s="1" t="str">
        <f t="shared" si="18"/>
        <v/>
      </c>
    </row>
    <row r="81" spans="2:54" x14ac:dyDescent="0.25">
      <c r="B81" s="23" t="str">
        <f t="shared" si="7"/>
        <v/>
      </c>
      <c r="C81" s="308" t="str">
        <f>IF('תנאי סף'!$AF81&lt;&gt;1,"",'תנאי סף'!C81)</f>
        <v/>
      </c>
      <c r="D81" s="307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6" t="str">
        <f>IF($F81="","",'תנאי סף'!W81)</f>
        <v/>
      </c>
      <c r="H81" s="26"/>
      <c r="I81" s="26"/>
      <c r="J81" s="27"/>
      <c r="K81" s="26"/>
      <c r="L81" s="27"/>
      <c r="M81" s="26"/>
      <c r="N81" s="29"/>
      <c r="O81" s="29"/>
      <c r="P81" s="27"/>
      <c r="Q81" s="27"/>
      <c r="R81" s="27"/>
      <c r="S81" s="27"/>
      <c r="T81" s="27"/>
      <c r="U81" s="27" t="str">
        <f t="shared" si="8"/>
        <v/>
      </c>
      <c r="V81" s="27" t="str">
        <f t="shared" si="9"/>
        <v/>
      </c>
      <c r="W81" s="27" t="str">
        <f t="shared" si="10"/>
        <v/>
      </c>
      <c r="X81" s="27">
        <v>1</v>
      </c>
      <c r="Y81" s="27" t="str">
        <f t="shared" si="11"/>
        <v/>
      </c>
      <c r="Z81" s="259" t="str">
        <f t="shared" si="12"/>
        <v/>
      </c>
      <c r="AA81" s="1">
        <f t="shared" si="13"/>
        <v>1</v>
      </c>
      <c r="AB81" s="1" t="str">
        <f t="shared" si="17"/>
        <v/>
      </c>
      <c r="AC81" s="1" t="str">
        <f t="shared" si="17"/>
        <v/>
      </c>
      <c r="AD81" s="1">
        <f t="shared" si="15"/>
        <v>1</v>
      </c>
      <c r="BA81" s="1" t="str">
        <f t="shared" si="18"/>
        <v/>
      </c>
      <c r="BB81" s="1" t="str">
        <f t="shared" si="18"/>
        <v/>
      </c>
    </row>
    <row r="82" spans="2:54" x14ac:dyDescent="0.25">
      <c r="B82" s="23" t="str">
        <f t="shared" si="7"/>
        <v/>
      </c>
      <c r="C82" s="308" t="str">
        <f>IF('תנאי סף'!$AF82&lt;&gt;1,"",'תנאי סף'!C82)</f>
        <v/>
      </c>
      <c r="D82" s="307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6" t="str">
        <f>IF($F82="","",'תנאי סף'!W82)</f>
        <v/>
      </c>
      <c r="H82" s="26"/>
      <c r="I82" s="26"/>
      <c r="J82" s="27"/>
      <c r="K82" s="26"/>
      <c r="L82" s="27"/>
      <c r="M82" s="26"/>
      <c r="N82" s="29"/>
      <c r="O82" s="29"/>
      <c r="P82" s="27"/>
      <c r="Q82" s="27"/>
      <c r="R82" s="27"/>
      <c r="S82" s="27"/>
      <c r="T82" s="27"/>
      <c r="U82" s="27" t="str">
        <f t="shared" si="8"/>
        <v/>
      </c>
      <c r="V82" s="27" t="str">
        <f t="shared" si="9"/>
        <v/>
      </c>
      <c r="W82" s="27" t="str">
        <f t="shared" si="10"/>
        <v/>
      </c>
      <c r="X82" s="27">
        <v>1</v>
      </c>
      <c r="Y82" s="27" t="str">
        <f t="shared" si="11"/>
        <v/>
      </c>
      <c r="Z82" s="259" t="str">
        <f t="shared" si="12"/>
        <v/>
      </c>
      <c r="AA82" s="1">
        <f t="shared" si="13"/>
        <v>1</v>
      </c>
      <c r="AB82" s="1" t="str">
        <f t="shared" si="17"/>
        <v/>
      </c>
      <c r="AC82" s="1" t="str">
        <f t="shared" si="17"/>
        <v/>
      </c>
      <c r="AD82" s="1">
        <f t="shared" si="15"/>
        <v>1</v>
      </c>
      <c r="BA82" s="1" t="str">
        <f t="shared" si="18"/>
        <v/>
      </c>
      <c r="BB82" s="1" t="str">
        <f t="shared" si="18"/>
        <v/>
      </c>
    </row>
    <row r="83" spans="2:54" x14ac:dyDescent="0.25">
      <c r="B83" s="23" t="str">
        <f t="shared" si="7"/>
        <v/>
      </c>
      <c r="C83" s="308" t="str">
        <f>IF('תנאי סף'!$AF83&lt;&gt;1,"",'תנאי סף'!C83)</f>
        <v/>
      </c>
      <c r="D83" s="307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6" t="str">
        <f>IF($F83="","",'תנאי סף'!W83)</f>
        <v/>
      </c>
      <c r="H83" s="26"/>
      <c r="I83" s="26"/>
      <c r="J83" s="27"/>
      <c r="K83" s="26"/>
      <c r="L83" s="27"/>
      <c r="M83" s="26"/>
      <c r="N83" s="29"/>
      <c r="O83" s="29"/>
      <c r="P83" s="27"/>
      <c r="Q83" s="27"/>
      <c r="R83" s="27"/>
      <c r="S83" s="27"/>
      <c r="T83" s="27"/>
      <c r="U83" s="27" t="str">
        <f t="shared" si="8"/>
        <v/>
      </c>
      <c r="V83" s="27" t="str">
        <f t="shared" si="9"/>
        <v/>
      </c>
      <c r="W83" s="27" t="str">
        <f t="shared" si="10"/>
        <v/>
      </c>
      <c r="X83" s="27">
        <v>1</v>
      </c>
      <c r="Y83" s="27" t="str">
        <f t="shared" si="11"/>
        <v/>
      </c>
      <c r="Z83" s="259" t="str">
        <f t="shared" si="12"/>
        <v/>
      </c>
      <c r="AA83" s="1">
        <f t="shared" si="13"/>
        <v>1</v>
      </c>
      <c r="AB83" s="1" t="str">
        <f t="shared" si="17"/>
        <v/>
      </c>
      <c r="AC83" s="1" t="str">
        <f t="shared" si="17"/>
        <v/>
      </c>
      <c r="AD83" s="1">
        <f t="shared" si="15"/>
        <v>1</v>
      </c>
      <c r="BA83" s="1" t="str">
        <f t="shared" si="18"/>
        <v/>
      </c>
      <c r="BB83" s="1" t="str">
        <f t="shared" si="18"/>
        <v/>
      </c>
    </row>
    <row r="84" spans="2:54" x14ac:dyDescent="0.25">
      <c r="B84" s="23" t="str">
        <f t="shared" si="7"/>
        <v/>
      </c>
      <c r="C84" s="308" t="str">
        <f>IF('תנאי סף'!$AF84&lt;&gt;1,"",'תנאי סף'!C84)</f>
        <v/>
      </c>
      <c r="D84" s="307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6" t="str">
        <f>IF($F84="","",'תנאי סף'!W84)</f>
        <v/>
      </c>
      <c r="H84" s="26"/>
      <c r="I84" s="26"/>
      <c r="J84" s="27"/>
      <c r="K84" s="26"/>
      <c r="L84" s="27"/>
      <c r="M84" s="26"/>
      <c r="N84" s="29"/>
      <c r="O84" s="29"/>
      <c r="P84" s="27"/>
      <c r="Q84" s="27"/>
      <c r="R84" s="27"/>
      <c r="S84" s="27"/>
      <c r="T84" s="27"/>
      <c r="U84" s="27" t="str">
        <f t="shared" si="8"/>
        <v/>
      </c>
      <c r="V84" s="27" t="str">
        <f t="shared" si="9"/>
        <v/>
      </c>
      <c r="W84" s="27" t="str">
        <f t="shared" si="10"/>
        <v/>
      </c>
      <c r="X84" s="27">
        <v>1</v>
      </c>
      <c r="Y84" s="27" t="str">
        <f t="shared" si="11"/>
        <v/>
      </c>
      <c r="Z84" s="259" t="str">
        <f t="shared" si="12"/>
        <v/>
      </c>
      <c r="AA84" s="1">
        <f t="shared" si="13"/>
        <v>1</v>
      </c>
      <c r="AB84" s="1" t="str">
        <f t="shared" si="17"/>
        <v/>
      </c>
      <c r="AC84" s="1" t="str">
        <f t="shared" si="17"/>
        <v/>
      </c>
      <c r="AD84" s="1">
        <f t="shared" si="15"/>
        <v>1</v>
      </c>
      <c r="BA84" s="1" t="str">
        <f t="shared" si="18"/>
        <v/>
      </c>
      <c r="BB84" s="1" t="str">
        <f t="shared" si="18"/>
        <v/>
      </c>
    </row>
    <row r="85" spans="2:54" x14ac:dyDescent="0.25">
      <c r="B85" s="23" t="str">
        <f t="shared" si="7"/>
        <v/>
      </c>
      <c r="C85" s="308" t="str">
        <f>IF('תנאי סף'!$AF85&lt;&gt;1,"",'תנאי סף'!C85)</f>
        <v/>
      </c>
      <c r="D85" s="307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6" t="str">
        <f>IF($F85="","",'תנאי סף'!W85)</f>
        <v/>
      </c>
      <c r="H85" s="26"/>
      <c r="I85" s="26"/>
      <c r="J85" s="27"/>
      <c r="K85" s="26"/>
      <c r="L85" s="27"/>
      <c r="M85" s="26"/>
      <c r="N85" s="29"/>
      <c r="O85" s="29"/>
      <c r="P85" s="27"/>
      <c r="Q85" s="27"/>
      <c r="R85" s="27"/>
      <c r="S85" s="27"/>
      <c r="T85" s="27"/>
      <c r="U85" s="27" t="str">
        <f t="shared" si="8"/>
        <v/>
      </c>
      <c r="V85" s="27" t="str">
        <f t="shared" si="9"/>
        <v/>
      </c>
      <c r="W85" s="27" t="str">
        <f t="shared" si="10"/>
        <v/>
      </c>
      <c r="X85" s="27">
        <v>1</v>
      </c>
      <c r="Y85" s="27" t="str">
        <f t="shared" si="11"/>
        <v/>
      </c>
      <c r="Z85" s="259" t="str">
        <f t="shared" si="12"/>
        <v/>
      </c>
      <c r="AA85" s="1">
        <f t="shared" si="13"/>
        <v>1</v>
      </c>
      <c r="AB85" s="1" t="str">
        <f t="shared" si="17"/>
        <v/>
      </c>
      <c r="AC85" s="1" t="str">
        <f t="shared" si="17"/>
        <v/>
      </c>
      <c r="AD85" s="1">
        <f t="shared" si="15"/>
        <v>1</v>
      </c>
      <c r="BA85" s="1" t="str">
        <f t="shared" si="18"/>
        <v/>
      </c>
      <c r="BB85" s="1" t="str">
        <f t="shared" si="18"/>
        <v/>
      </c>
    </row>
    <row r="86" spans="2:54" x14ac:dyDescent="0.25">
      <c r="B86" s="23" t="str">
        <f t="shared" si="7"/>
        <v/>
      </c>
      <c r="C86" s="308" t="str">
        <f>IF('תנאי סף'!$AF86&lt;&gt;1,"",'תנאי סף'!C86)</f>
        <v/>
      </c>
      <c r="D86" s="307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6" t="str">
        <f>IF($F86="","",'תנאי סף'!W86)</f>
        <v/>
      </c>
      <c r="H86" s="26"/>
      <c r="I86" s="26"/>
      <c r="J86" s="27"/>
      <c r="K86" s="26"/>
      <c r="L86" s="27"/>
      <c r="M86" s="26"/>
      <c r="N86" s="29"/>
      <c r="O86" s="29"/>
      <c r="P86" s="27"/>
      <c r="Q86" s="27"/>
      <c r="R86" s="27"/>
      <c r="S86" s="27"/>
      <c r="T86" s="27"/>
      <c r="U86" s="27" t="str">
        <f t="shared" si="8"/>
        <v/>
      </c>
      <c r="V86" s="27" t="str">
        <f t="shared" si="9"/>
        <v/>
      </c>
      <c r="W86" s="27" t="str">
        <f t="shared" si="10"/>
        <v/>
      </c>
      <c r="X86" s="27">
        <v>1</v>
      </c>
      <c r="Y86" s="27" t="str">
        <f t="shared" si="11"/>
        <v/>
      </c>
      <c r="Z86" s="259" t="str">
        <f t="shared" si="12"/>
        <v/>
      </c>
      <c r="AA86" s="1">
        <f t="shared" si="13"/>
        <v>1</v>
      </c>
      <c r="AB86" s="1" t="str">
        <f t="shared" si="17"/>
        <v/>
      </c>
      <c r="AC86" s="1" t="str">
        <f t="shared" si="17"/>
        <v/>
      </c>
      <c r="AD86" s="1">
        <f t="shared" si="15"/>
        <v>1</v>
      </c>
      <c r="BA86" s="1" t="str">
        <f t="shared" si="18"/>
        <v/>
      </c>
      <c r="BB86" s="1" t="str">
        <f t="shared" si="18"/>
        <v/>
      </c>
    </row>
    <row r="87" spans="2:54" x14ac:dyDescent="0.25">
      <c r="B87" s="23" t="str">
        <f t="shared" si="7"/>
        <v/>
      </c>
      <c r="C87" s="308" t="str">
        <f>IF('תנאי סף'!$AF87&lt;&gt;1,"",'תנאי סף'!C87)</f>
        <v/>
      </c>
      <c r="D87" s="307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6" t="str">
        <f>IF($F87="","",'תנאי סף'!W87)</f>
        <v/>
      </c>
      <c r="H87" s="26"/>
      <c r="I87" s="26"/>
      <c r="J87" s="27"/>
      <c r="K87" s="26"/>
      <c r="L87" s="27"/>
      <c r="M87" s="26"/>
      <c r="N87" s="29"/>
      <c r="O87" s="29"/>
      <c r="P87" s="27"/>
      <c r="Q87" s="27"/>
      <c r="R87" s="27"/>
      <c r="S87" s="27"/>
      <c r="T87" s="27"/>
      <c r="U87" s="27" t="str">
        <f t="shared" si="8"/>
        <v/>
      </c>
      <c r="V87" s="27" t="str">
        <f t="shared" si="9"/>
        <v/>
      </c>
      <c r="W87" s="27" t="str">
        <f t="shared" si="10"/>
        <v/>
      </c>
      <c r="X87" s="27">
        <v>1</v>
      </c>
      <c r="Y87" s="27" t="str">
        <f t="shared" si="11"/>
        <v/>
      </c>
      <c r="Z87" s="259" t="str">
        <f t="shared" si="12"/>
        <v/>
      </c>
      <c r="AA87" s="1">
        <f t="shared" si="13"/>
        <v>1</v>
      </c>
      <c r="AB87" s="1" t="str">
        <f t="shared" si="17"/>
        <v/>
      </c>
      <c r="AC87" s="1" t="str">
        <f t="shared" si="17"/>
        <v/>
      </c>
      <c r="AD87" s="1">
        <f t="shared" si="15"/>
        <v>1</v>
      </c>
      <c r="BA87" s="1" t="str">
        <f t="shared" si="18"/>
        <v/>
      </c>
      <c r="BB87" s="1" t="str">
        <f t="shared" si="18"/>
        <v/>
      </c>
    </row>
    <row r="88" spans="2:54" x14ac:dyDescent="0.25">
      <c r="B88" s="23" t="str">
        <f t="shared" si="7"/>
        <v/>
      </c>
      <c r="C88" s="308" t="str">
        <f>IF('תנאי סף'!$AF88&lt;&gt;1,"",'תנאי סף'!C88)</f>
        <v/>
      </c>
      <c r="D88" s="307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6" t="str">
        <f>IF($F88="","",'תנאי סף'!W88)</f>
        <v/>
      </c>
      <c r="H88" s="26"/>
      <c r="I88" s="26"/>
      <c r="J88" s="27"/>
      <c r="K88" s="26"/>
      <c r="L88" s="27"/>
      <c r="M88" s="26"/>
      <c r="N88" s="29"/>
      <c r="O88" s="29"/>
      <c r="P88" s="27"/>
      <c r="Q88" s="27"/>
      <c r="R88" s="27"/>
      <c r="S88" s="27"/>
      <c r="T88" s="27"/>
      <c r="U88" s="27" t="str">
        <f t="shared" si="8"/>
        <v/>
      </c>
      <c r="V88" s="27" t="str">
        <f t="shared" si="9"/>
        <v/>
      </c>
      <c r="W88" s="27" t="str">
        <f t="shared" si="10"/>
        <v/>
      </c>
      <c r="X88" s="27">
        <v>1</v>
      </c>
      <c r="Y88" s="27" t="str">
        <f t="shared" si="11"/>
        <v/>
      </c>
      <c r="Z88" s="259" t="str">
        <f t="shared" si="12"/>
        <v/>
      </c>
      <c r="AA88" s="1">
        <f t="shared" si="13"/>
        <v>1</v>
      </c>
      <c r="AB88" s="1" t="str">
        <f t="shared" si="17"/>
        <v/>
      </c>
      <c r="AC88" s="1" t="str">
        <f t="shared" si="17"/>
        <v/>
      </c>
      <c r="AD88" s="1">
        <f t="shared" si="15"/>
        <v>1</v>
      </c>
      <c r="BA88" s="1" t="str">
        <f t="shared" si="18"/>
        <v/>
      </c>
      <c r="BB88" s="1" t="str">
        <f t="shared" si="18"/>
        <v/>
      </c>
    </row>
    <row r="89" spans="2:54" x14ac:dyDescent="0.25">
      <c r="B89" s="23" t="str">
        <f t="shared" si="7"/>
        <v/>
      </c>
      <c r="C89" s="308" t="str">
        <f>IF('תנאי סף'!$AF89&lt;&gt;1,"",'תנאי סף'!C89)</f>
        <v/>
      </c>
      <c r="D89" s="307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6" t="str">
        <f>IF($F89="","",'תנאי סף'!W89)</f>
        <v/>
      </c>
      <c r="H89" s="26"/>
      <c r="I89" s="26"/>
      <c r="J89" s="27"/>
      <c r="K89" s="26"/>
      <c r="L89" s="27"/>
      <c r="M89" s="26"/>
      <c r="N89" s="29"/>
      <c r="O89" s="29"/>
      <c r="P89" s="27"/>
      <c r="Q89" s="27"/>
      <c r="R89" s="27"/>
      <c r="S89" s="27"/>
      <c r="T89" s="27"/>
      <c r="U89" s="27" t="str">
        <f t="shared" si="8"/>
        <v/>
      </c>
      <c r="V89" s="27" t="str">
        <f t="shared" si="9"/>
        <v/>
      </c>
      <c r="W89" s="27" t="str">
        <f t="shared" si="10"/>
        <v/>
      </c>
      <c r="X89" s="27">
        <v>1</v>
      </c>
      <c r="Y89" s="27" t="str">
        <f t="shared" si="11"/>
        <v/>
      </c>
      <c r="Z89" s="259" t="str">
        <f t="shared" si="12"/>
        <v/>
      </c>
      <c r="AA89" s="1">
        <f t="shared" si="13"/>
        <v>1</v>
      </c>
      <c r="AB89" s="1" t="str">
        <f t="shared" si="17"/>
        <v/>
      </c>
      <c r="AC89" s="1" t="str">
        <f t="shared" si="17"/>
        <v/>
      </c>
      <c r="AD89" s="1">
        <f t="shared" si="15"/>
        <v>1</v>
      </c>
      <c r="BA89" s="1" t="str">
        <f t="shared" si="18"/>
        <v/>
      </c>
      <c r="BB89" s="1" t="str">
        <f t="shared" si="18"/>
        <v/>
      </c>
    </row>
    <row r="90" spans="2:54" x14ac:dyDescent="0.25">
      <c r="B90" s="23" t="str">
        <f t="shared" si="7"/>
        <v/>
      </c>
      <c r="C90" s="308" t="str">
        <f>IF('תנאי סף'!$AF90&lt;&gt;1,"",'תנאי סף'!C90)</f>
        <v/>
      </c>
      <c r="D90" s="307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6" t="str">
        <f>IF($F90="","",'תנאי סף'!W90)</f>
        <v/>
      </c>
      <c r="H90" s="26"/>
      <c r="I90" s="26"/>
      <c r="J90" s="27"/>
      <c r="K90" s="26"/>
      <c r="L90" s="27"/>
      <c r="M90" s="26"/>
      <c r="N90" s="29"/>
      <c r="O90" s="29"/>
      <c r="P90" s="27"/>
      <c r="Q90" s="27"/>
      <c r="R90" s="27"/>
      <c r="S90" s="27"/>
      <c r="T90" s="27"/>
      <c r="U90" s="27" t="str">
        <f t="shared" si="8"/>
        <v/>
      </c>
      <c r="V90" s="27" t="str">
        <f t="shared" si="9"/>
        <v/>
      </c>
      <c r="W90" s="27" t="str">
        <f t="shared" si="10"/>
        <v/>
      </c>
      <c r="X90" s="27">
        <v>1</v>
      </c>
      <c r="Y90" s="27" t="str">
        <f t="shared" si="11"/>
        <v/>
      </c>
      <c r="Z90" s="259" t="str">
        <f t="shared" si="12"/>
        <v/>
      </c>
      <c r="AA90" s="1">
        <f t="shared" si="13"/>
        <v>1</v>
      </c>
      <c r="AB90" s="1" t="str">
        <f t="shared" si="17"/>
        <v/>
      </c>
      <c r="AC90" s="1" t="str">
        <f t="shared" si="17"/>
        <v/>
      </c>
      <c r="AD90" s="1">
        <f t="shared" si="15"/>
        <v>1</v>
      </c>
      <c r="BA90" s="1" t="str">
        <f t="shared" si="18"/>
        <v/>
      </c>
      <c r="BB90" s="1" t="str">
        <f t="shared" si="18"/>
        <v/>
      </c>
    </row>
    <row r="91" spans="2:54" x14ac:dyDescent="0.25">
      <c r="B91" s="23" t="str">
        <f t="shared" si="7"/>
        <v/>
      </c>
      <c r="C91" s="308" t="str">
        <f>IF('תנאי סף'!$AF91&lt;&gt;1,"",'תנאי סף'!C91)</f>
        <v/>
      </c>
      <c r="D91" s="307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6" t="str">
        <f>IF($F91="","",'תנאי סף'!W91)</f>
        <v/>
      </c>
      <c r="H91" s="26"/>
      <c r="I91" s="26"/>
      <c r="J91" s="27"/>
      <c r="K91" s="26"/>
      <c r="L91" s="27"/>
      <c r="M91" s="26"/>
      <c r="N91" s="29"/>
      <c r="O91" s="29"/>
      <c r="P91" s="27"/>
      <c r="Q91" s="27"/>
      <c r="R91" s="27"/>
      <c r="S91" s="27"/>
      <c r="T91" s="27"/>
      <c r="U91" s="27" t="str">
        <f t="shared" si="8"/>
        <v/>
      </c>
      <c r="V91" s="27" t="str">
        <f t="shared" si="9"/>
        <v/>
      </c>
      <c r="W91" s="27" t="str">
        <f t="shared" si="10"/>
        <v/>
      </c>
      <c r="X91" s="27">
        <v>1</v>
      </c>
      <c r="Y91" s="27" t="str">
        <f t="shared" si="11"/>
        <v/>
      </c>
      <c r="Z91" s="259" t="str">
        <f t="shared" si="12"/>
        <v/>
      </c>
      <c r="AA91" s="1">
        <f t="shared" si="13"/>
        <v>1</v>
      </c>
      <c r="AB91" s="1" t="str">
        <f t="shared" si="17"/>
        <v/>
      </c>
      <c r="AC91" s="1" t="str">
        <f t="shared" si="17"/>
        <v/>
      </c>
      <c r="AD91" s="1">
        <f t="shared" si="15"/>
        <v>1</v>
      </c>
      <c r="BA91" s="1" t="str">
        <f t="shared" si="18"/>
        <v/>
      </c>
      <c r="BB91" s="1" t="str">
        <f t="shared" si="18"/>
        <v/>
      </c>
    </row>
    <row r="92" spans="2:54" x14ac:dyDescent="0.25">
      <c r="B92" s="23" t="str">
        <f t="shared" si="7"/>
        <v/>
      </c>
      <c r="C92" s="308" t="str">
        <f>IF('תנאי סף'!$AF92&lt;&gt;1,"",'תנאי סף'!C92)</f>
        <v/>
      </c>
      <c r="D92" s="307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6" t="str">
        <f>IF($F92="","",'תנאי סף'!W92)</f>
        <v/>
      </c>
      <c r="H92" s="26"/>
      <c r="I92" s="26"/>
      <c r="J92" s="27"/>
      <c r="K92" s="26"/>
      <c r="L92" s="27"/>
      <c r="M92" s="26"/>
      <c r="N92" s="29"/>
      <c r="O92" s="29"/>
      <c r="P92" s="27"/>
      <c r="Q92" s="27"/>
      <c r="R92" s="27"/>
      <c r="S92" s="27"/>
      <c r="T92" s="27"/>
      <c r="U92" s="27" t="str">
        <f t="shared" si="8"/>
        <v/>
      </c>
      <c r="V92" s="27" t="str">
        <f t="shared" si="9"/>
        <v/>
      </c>
      <c r="W92" s="27" t="str">
        <f t="shared" si="10"/>
        <v/>
      </c>
      <c r="X92" s="27">
        <v>1</v>
      </c>
      <c r="Y92" s="27" t="str">
        <f t="shared" si="11"/>
        <v/>
      </c>
      <c r="Z92" s="259" t="str">
        <f t="shared" si="12"/>
        <v/>
      </c>
      <c r="AA92" s="1">
        <f t="shared" si="13"/>
        <v>1</v>
      </c>
      <c r="AB92" s="1" t="str">
        <f t="shared" ref="AB92:AC130" si="19">IF($F92="","",AB$30)</f>
        <v/>
      </c>
      <c r="AC92" s="1" t="str">
        <f t="shared" si="19"/>
        <v/>
      </c>
      <c r="AD92" s="1">
        <f t="shared" si="15"/>
        <v>1</v>
      </c>
      <c r="BA92" s="1" t="str">
        <f t="shared" si="18"/>
        <v/>
      </c>
      <c r="BB92" s="1" t="str">
        <f t="shared" si="18"/>
        <v/>
      </c>
    </row>
    <row r="93" spans="2:54" x14ac:dyDescent="0.25">
      <c r="B93" s="23" t="str">
        <f t="shared" si="7"/>
        <v/>
      </c>
      <c r="C93" s="308" t="str">
        <f>IF('תנאי סף'!$AF93&lt;&gt;1,"",'תנאי סף'!C93)</f>
        <v/>
      </c>
      <c r="D93" s="307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6" t="str">
        <f>IF($F93="","",'תנאי סף'!W93)</f>
        <v/>
      </c>
      <c r="H93" s="26"/>
      <c r="I93" s="26"/>
      <c r="J93" s="27"/>
      <c r="K93" s="26"/>
      <c r="L93" s="27"/>
      <c r="M93" s="26"/>
      <c r="N93" s="29"/>
      <c r="O93" s="29"/>
      <c r="P93" s="27"/>
      <c r="Q93" s="27"/>
      <c r="R93" s="27"/>
      <c r="S93" s="27"/>
      <c r="T93" s="27"/>
      <c r="U93" s="27" t="str">
        <f t="shared" si="8"/>
        <v/>
      </c>
      <c r="V93" s="27" t="str">
        <f t="shared" si="9"/>
        <v/>
      </c>
      <c r="W93" s="27" t="str">
        <f t="shared" si="10"/>
        <v/>
      </c>
      <c r="X93" s="27">
        <v>1</v>
      </c>
      <c r="Y93" s="27" t="str">
        <f t="shared" si="11"/>
        <v/>
      </c>
      <c r="Z93" s="259" t="str">
        <f t="shared" si="12"/>
        <v/>
      </c>
      <c r="AA93" s="1">
        <f t="shared" si="13"/>
        <v>1</v>
      </c>
      <c r="AB93" s="1" t="str">
        <f t="shared" si="19"/>
        <v/>
      </c>
      <c r="AC93" s="1" t="str">
        <f t="shared" si="19"/>
        <v/>
      </c>
      <c r="AD93" s="1">
        <f t="shared" si="15"/>
        <v>1</v>
      </c>
      <c r="BA93" s="1" t="str">
        <f t="shared" si="18"/>
        <v/>
      </c>
      <c r="BB93" s="1" t="str">
        <f t="shared" si="18"/>
        <v/>
      </c>
    </row>
    <row r="94" spans="2:54" x14ac:dyDescent="0.25">
      <c r="B94" s="23" t="str">
        <f t="shared" si="7"/>
        <v/>
      </c>
      <c r="C94" s="308" t="str">
        <f>IF('תנאי סף'!$AF94&lt;&gt;1,"",'תנאי סף'!C94)</f>
        <v/>
      </c>
      <c r="D94" s="307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6" t="str">
        <f>IF($F94="","",'תנאי סף'!W94)</f>
        <v/>
      </c>
      <c r="H94" s="26"/>
      <c r="I94" s="26"/>
      <c r="J94" s="27"/>
      <c r="K94" s="26"/>
      <c r="L94" s="27"/>
      <c r="M94" s="26"/>
      <c r="N94" s="29"/>
      <c r="O94" s="29"/>
      <c r="P94" s="27"/>
      <c r="Q94" s="27"/>
      <c r="R94" s="27"/>
      <c r="S94" s="27"/>
      <c r="T94" s="27"/>
      <c r="U94" s="27" t="str">
        <f t="shared" si="8"/>
        <v/>
      </c>
      <c r="V94" s="27" t="str">
        <f t="shared" si="9"/>
        <v/>
      </c>
      <c r="W94" s="27" t="str">
        <f t="shared" si="10"/>
        <v/>
      </c>
      <c r="X94" s="27">
        <v>1</v>
      </c>
      <c r="Y94" s="27" t="str">
        <f t="shared" si="11"/>
        <v/>
      </c>
      <c r="Z94" s="259" t="str">
        <f t="shared" si="12"/>
        <v/>
      </c>
      <c r="AA94" s="1">
        <f t="shared" si="13"/>
        <v>1</v>
      </c>
      <c r="AB94" s="1" t="str">
        <f t="shared" si="19"/>
        <v/>
      </c>
      <c r="AC94" s="1" t="str">
        <f t="shared" si="19"/>
        <v/>
      </c>
      <c r="AD94" s="1">
        <f t="shared" si="15"/>
        <v>1</v>
      </c>
      <c r="BA94" s="1" t="str">
        <f t="shared" si="18"/>
        <v/>
      </c>
      <c r="BB94" s="1" t="str">
        <f t="shared" si="18"/>
        <v/>
      </c>
    </row>
    <row r="95" spans="2:54" x14ac:dyDescent="0.25">
      <c r="B95" s="23" t="str">
        <f t="shared" si="7"/>
        <v/>
      </c>
      <c r="C95" s="308" t="str">
        <f>IF('תנאי סף'!$AF95&lt;&gt;1,"",'תנאי סף'!C95)</f>
        <v/>
      </c>
      <c r="D95" s="307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6" t="str">
        <f>IF($F95="","",'תנאי סף'!W95)</f>
        <v/>
      </c>
      <c r="H95" s="26"/>
      <c r="I95" s="26"/>
      <c r="J95" s="27"/>
      <c r="K95" s="26"/>
      <c r="L95" s="27"/>
      <c r="M95" s="26"/>
      <c r="N95" s="29"/>
      <c r="O95" s="29"/>
      <c r="P95" s="27"/>
      <c r="Q95" s="27"/>
      <c r="R95" s="27"/>
      <c r="S95" s="27"/>
      <c r="T95" s="27"/>
      <c r="U95" s="27" t="str">
        <f t="shared" si="8"/>
        <v/>
      </c>
      <c r="V95" s="27" t="str">
        <f t="shared" si="9"/>
        <v/>
      </c>
      <c r="W95" s="27" t="str">
        <f t="shared" si="10"/>
        <v/>
      </c>
      <c r="X95" s="27">
        <v>1</v>
      </c>
      <c r="Y95" s="27" t="str">
        <f t="shared" si="11"/>
        <v/>
      </c>
      <c r="Z95" s="259" t="str">
        <f t="shared" si="12"/>
        <v/>
      </c>
      <c r="AA95" s="1">
        <f t="shared" si="13"/>
        <v>1</v>
      </c>
      <c r="AB95" s="1" t="str">
        <f t="shared" si="19"/>
        <v/>
      </c>
      <c r="AC95" s="1" t="str">
        <f t="shared" si="19"/>
        <v/>
      </c>
      <c r="AD95" s="1">
        <f t="shared" si="15"/>
        <v>1</v>
      </c>
      <c r="BA95" s="1" t="str">
        <f t="shared" si="18"/>
        <v/>
      </c>
      <c r="BB95" s="1" t="str">
        <f t="shared" si="18"/>
        <v/>
      </c>
    </row>
    <row r="96" spans="2:54" x14ac:dyDescent="0.25">
      <c r="B96" s="23" t="str">
        <f t="shared" ref="B96:B130" si="20">IF(F96="","",ROW()-30)</f>
        <v/>
      </c>
      <c r="C96" s="308" t="str">
        <f>IF('תנאי סף'!$AF96&lt;&gt;1,"",'תנאי סף'!C96)</f>
        <v/>
      </c>
      <c r="D96" s="307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6" t="str">
        <f>IF($F96="","",'תנאי סף'!W96)</f>
        <v/>
      </c>
      <c r="H96" s="26"/>
      <c r="I96" s="26"/>
      <c r="J96" s="27"/>
      <c r="K96" s="26"/>
      <c r="L96" s="27"/>
      <c r="M96" s="26"/>
      <c r="N96" s="29"/>
      <c r="O96" s="29"/>
      <c r="P96" s="27"/>
      <c r="Q96" s="27"/>
      <c r="R96" s="27"/>
      <c r="S96" s="27"/>
      <c r="T96" s="27"/>
      <c r="U96" s="27" t="str">
        <f t="shared" ref="U96:U130" si="21">IF($F96="","",IF($AA96&lt;&gt;1,$AB$1,IFERROR(G96,$AB$1)))</f>
        <v/>
      </c>
      <c r="V96" s="27" t="str">
        <f t="shared" ref="V96:V130" si="22">IF($F96="","",U96)</f>
        <v/>
      </c>
      <c r="W96" s="27" t="str">
        <f t="shared" ref="W96:W130" si="23">IF($F96="","",IF($AA96&lt;&gt;1,$AB$1,IFERROR(U96*V96,$AB$1)))</f>
        <v/>
      </c>
      <c r="X96" s="27">
        <v>1</v>
      </c>
      <c r="Y96" s="27" t="str">
        <f t="shared" ref="Y96:Y130" si="24">IF($F96="","",IF($AA96&lt;&gt;1,$AB$1,IFERROR(W96*X96,$AB$1)))</f>
        <v/>
      </c>
      <c r="Z96" s="259" t="str">
        <f t="shared" ref="Z96:Z130" si="25">IF($F96="","",IF(OR($AA96&lt;&gt;1,Y96=$AB$1),$AB$1,IFERROR(Y96/SUM($Y$31:$Y$130),0)))</f>
        <v/>
      </c>
      <c r="AA96" s="1">
        <f t="shared" ref="AA96:AA130" si="26">IF(SUM(AD96:AV96)=COUNT(AD96:AV96),1,0)</f>
        <v>1</v>
      </c>
      <c r="AB96" s="1" t="str">
        <f t="shared" si="19"/>
        <v/>
      </c>
      <c r="AC96" s="1" t="str">
        <f t="shared" si="19"/>
        <v/>
      </c>
      <c r="AD96" s="1">
        <f t="shared" ref="AD96:AD130" si="27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1</v>
      </c>
      <c r="BA96" s="1" t="str">
        <f t="shared" ref="BA96:BB129" si="28">IF($F96="","",BA$30)</f>
        <v/>
      </c>
      <c r="BB96" s="1" t="str">
        <f t="shared" si="28"/>
        <v/>
      </c>
    </row>
    <row r="97" spans="2:54" x14ac:dyDescent="0.25">
      <c r="B97" s="23" t="str">
        <f t="shared" si="20"/>
        <v/>
      </c>
      <c r="C97" s="308" t="str">
        <f>IF('תנאי סף'!$AF97&lt;&gt;1,"",'תנאי סף'!C97)</f>
        <v/>
      </c>
      <c r="D97" s="307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6" t="str">
        <f>IF($F97="","",'תנאי סף'!W97)</f>
        <v/>
      </c>
      <c r="H97" s="26"/>
      <c r="I97" s="26"/>
      <c r="J97" s="27"/>
      <c r="K97" s="26"/>
      <c r="L97" s="27"/>
      <c r="M97" s="26"/>
      <c r="N97" s="29"/>
      <c r="O97" s="29"/>
      <c r="P97" s="27"/>
      <c r="Q97" s="27"/>
      <c r="R97" s="27"/>
      <c r="S97" s="27"/>
      <c r="T97" s="27"/>
      <c r="U97" s="27" t="str">
        <f t="shared" si="21"/>
        <v/>
      </c>
      <c r="V97" s="27" t="str">
        <f t="shared" si="22"/>
        <v/>
      </c>
      <c r="W97" s="27" t="str">
        <f t="shared" si="23"/>
        <v/>
      </c>
      <c r="X97" s="27">
        <v>1</v>
      </c>
      <c r="Y97" s="27" t="str">
        <f t="shared" si="24"/>
        <v/>
      </c>
      <c r="Z97" s="259" t="str">
        <f t="shared" si="25"/>
        <v/>
      </c>
      <c r="AA97" s="1">
        <f t="shared" si="26"/>
        <v>1</v>
      </c>
      <c r="AB97" s="1" t="str">
        <f t="shared" si="19"/>
        <v/>
      </c>
      <c r="AC97" s="1" t="str">
        <f t="shared" si="19"/>
        <v/>
      </c>
      <c r="AD97" s="1">
        <f t="shared" si="27"/>
        <v>1</v>
      </c>
      <c r="BA97" s="1" t="str">
        <f t="shared" si="28"/>
        <v/>
      </c>
      <c r="BB97" s="1" t="str">
        <f t="shared" si="28"/>
        <v/>
      </c>
    </row>
    <row r="98" spans="2:54" x14ac:dyDescent="0.25">
      <c r="B98" s="23" t="str">
        <f t="shared" si="20"/>
        <v/>
      </c>
      <c r="C98" s="308" t="str">
        <f>IF('תנאי סף'!$AF98&lt;&gt;1,"",'תנאי סף'!C98)</f>
        <v/>
      </c>
      <c r="D98" s="307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6" t="str">
        <f>IF($F98="","",'תנאי סף'!W98)</f>
        <v/>
      </c>
      <c r="H98" s="26"/>
      <c r="I98" s="26"/>
      <c r="J98" s="27"/>
      <c r="K98" s="26"/>
      <c r="L98" s="27"/>
      <c r="M98" s="26"/>
      <c r="N98" s="29"/>
      <c r="O98" s="29"/>
      <c r="P98" s="27"/>
      <c r="Q98" s="27"/>
      <c r="R98" s="27"/>
      <c r="S98" s="27"/>
      <c r="T98" s="27"/>
      <c r="U98" s="27" t="str">
        <f t="shared" si="21"/>
        <v/>
      </c>
      <c r="V98" s="27" t="str">
        <f t="shared" si="22"/>
        <v/>
      </c>
      <c r="W98" s="27" t="str">
        <f t="shared" si="23"/>
        <v/>
      </c>
      <c r="X98" s="27">
        <v>1</v>
      </c>
      <c r="Y98" s="27" t="str">
        <f t="shared" si="24"/>
        <v/>
      </c>
      <c r="Z98" s="259" t="str">
        <f t="shared" si="25"/>
        <v/>
      </c>
      <c r="AA98" s="1">
        <f t="shared" si="26"/>
        <v>1</v>
      </c>
      <c r="AB98" s="1" t="str">
        <f t="shared" si="19"/>
        <v/>
      </c>
      <c r="AC98" s="1" t="str">
        <f t="shared" si="19"/>
        <v/>
      </c>
      <c r="AD98" s="1">
        <f t="shared" si="27"/>
        <v>1</v>
      </c>
      <c r="BA98" s="1" t="str">
        <f t="shared" si="28"/>
        <v/>
      </c>
      <c r="BB98" s="1" t="str">
        <f t="shared" si="28"/>
        <v/>
      </c>
    </row>
    <row r="99" spans="2:54" x14ac:dyDescent="0.25">
      <c r="B99" s="23" t="str">
        <f t="shared" si="20"/>
        <v/>
      </c>
      <c r="C99" s="308" t="str">
        <f>IF('תנאי סף'!$AF99&lt;&gt;1,"",'תנאי סף'!C99)</f>
        <v/>
      </c>
      <c r="D99" s="307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6" t="str">
        <f>IF($F99="","",'תנאי סף'!W99)</f>
        <v/>
      </c>
      <c r="H99" s="26"/>
      <c r="I99" s="26"/>
      <c r="J99" s="27"/>
      <c r="K99" s="26"/>
      <c r="L99" s="27"/>
      <c r="M99" s="26"/>
      <c r="N99" s="29"/>
      <c r="O99" s="29"/>
      <c r="P99" s="27"/>
      <c r="Q99" s="27"/>
      <c r="R99" s="27"/>
      <c r="S99" s="27"/>
      <c r="T99" s="27"/>
      <c r="U99" s="27" t="str">
        <f t="shared" si="21"/>
        <v/>
      </c>
      <c r="V99" s="27" t="str">
        <f t="shared" si="22"/>
        <v/>
      </c>
      <c r="W99" s="27" t="str">
        <f t="shared" si="23"/>
        <v/>
      </c>
      <c r="X99" s="27">
        <v>1</v>
      </c>
      <c r="Y99" s="27" t="str">
        <f t="shared" si="24"/>
        <v/>
      </c>
      <c r="Z99" s="259" t="str">
        <f t="shared" si="25"/>
        <v/>
      </c>
      <c r="AA99" s="1">
        <f t="shared" si="26"/>
        <v>1</v>
      </c>
      <c r="AB99" s="1" t="str">
        <f t="shared" si="19"/>
        <v/>
      </c>
      <c r="AC99" s="1" t="str">
        <f t="shared" si="19"/>
        <v/>
      </c>
      <c r="AD99" s="1">
        <f t="shared" si="27"/>
        <v>1</v>
      </c>
      <c r="BA99" s="1" t="str">
        <f t="shared" si="28"/>
        <v/>
      </c>
      <c r="BB99" s="1" t="str">
        <f t="shared" si="28"/>
        <v/>
      </c>
    </row>
    <row r="100" spans="2:54" x14ac:dyDescent="0.25">
      <c r="B100" s="23" t="str">
        <f t="shared" si="20"/>
        <v/>
      </c>
      <c r="C100" s="308" t="str">
        <f>IF('תנאי סף'!$AF100&lt;&gt;1,"",'תנאי סף'!C100)</f>
        <v/>
      </c>
      <c r="D100" s="307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6" t="str">
        <f>IF($F100="","",'תנאי סף'!W100)</f>
        <v/>
      </c>
      <c r="H100" s="26"/>
      <c r="I100" s="26"/>
      <c r="J100" s="27"/>
      <c r="K100" s="26"/>
      <c r="L100" s="27"/>
      <c r="M100" s="26"/>
      <c r="N100" s="29"/>
      <c r="O100" s="29"/>
      <c r="P100" s="27"/>
      <c r="Q100" s="27"/>
      <c r="R100" s="27"/>
      <c r="S100" s="27"/>
      <c r="T100" s="27"/>
      <c r="U100" s="27" t="str">
        <f t="shared" si="21"/>
        <v/>
      </c>
      <c r="V100" s="27" t="str">
        <f t="shared" si="22"/>
        <v/>
      </c>
      <c r="W100" s="27" t="str">
        <f t="shared" si="23"/>
        <v/>
      </c>
      <c r="X100" s="27">
        <v>1</v>
      </c>
      <c r="Y100" s="27" t="str">
        <f t="shared" si="24"/>
        <v/>
      </c>
      <c r="Z100" s="259" t="str">
        <f t="shared" si="25"/>
        <v/>
      </c>
      <c r="AA100" s="1">
        <f t="shared" si="26"/>
        <v>1</v>
      </c>
      <c r="AB100" s="1" t="str">
        <f t="shared" si="19"/>
        <v/>
      </c>
      <c r="AC100" s="1" t="str">
        <f t="shared" si="19"/>
        <v/>
      </c>
      <c r="AD100" s="1">
        <f t="shared" si="27"/>
        <v>1</v>
      </c>
      <c r="BA100" s="1" t="str">
        <f t="shared" si="28"/>
        <v/>
      </c>
      <c r="BB100" s="1" t="str">
        <f t="shared" si="28"/>
        <v/>
      </c>
    </row>
    <row r="101" spans="2:54" x14ac:dyDescent="0.25">
      <c r="B101" s="23" t="str">
        <f t="shared" si="20"/>
        <v/>
      </c>
      <c r="C101" s="308" t="str">
        <f>IF('תנאי סף'!$AF101&lt;&gt;1,"",'תנאי סף'!C101)</f>
        <v/>
      </c>
      <c r="D101" s="307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6" t="str">
        <f>IF($F101="","",'תנאי סף'!W101)</f>
        <v/>
      </c>
      <c r="H101" s="26"/>
      <c r="I101" s="26"/>
      <c r="J101" s="27"/>
      <c r="K101" s="26"/>
      <c r="L101" s="27"/>
      <c r="M101" s="26"/>
      <c r="N101" s="29"/>
      <c r="O101" s="29"/>
      <c r="P101" s="27"/>
      <c r="Q101" s="27"/>
      <c r="R101" s="27"/>
      <c r="S101" s="27"/>
      <c r="T101" s="27"/>
      <c r="U101" s="27" t="str">
        <f t="shared" si="21"/>
        <v/>
      </c>
      <c r="V101" s="27" t="str">
        <f t="shared" si="22"/>
        <v/>
      </c>
      <c r="W101" s="27" t="str">
        <f t="shared" si="23"/>
        <v/>
      </c>
      <c r="X101" s="27">
        <v>1</v>
      </c>
      <c r="Y101" s="27" t="str">
        <f t="shared" si="24"/>
        <v/>
      </c>
      <c r="Z101" s="259" t="str">
        <f t="shared" si="25"/>
        <v/>
      </c>
      <c r="AA101" s="1">
        <f t="shared" si="26"/>
        <v>1</v>
      </c>
      <c r="AB101" s="1" t="str">
        <f t="shared" si="19"/>
        <v/>
      </c>
      <c r="AC101" s="1" t="str">
        <f t="shared" si="19"/>
        <v/>
      </c>
      <c r="AD101" s="1">
        <f t="shared" si="27"/>
        <v>1</v>
      </c>
      <c r="BA101" s="1" t="str">
        <f t="shared" si="28"/>
        <v/>
      </c>
      <c r="BB101" s="1" t="str">
        <f t="shared" si="28"/>
        <v/>
      </c>
    </row>
    <row r="102" spans="2:54" x14ac:dyDescent="0.25">
      <c r="B102" s="23" t="str">
        <f t="shared" si="20"/>
        <v/>
      </c>
      <c r="C102" s="308" t="str">
        <f>IF('תנאי סף'!$AF102&lt;&gt;1,"",'תנאי סף'!C102)</f>
        <v/>
      </c>
      <c r="D102" s="307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6" t="str">
        <f>IF($F102="","",'תנאי סף'!W102)</f>
        <v/>
      </c>
      <c r="H102" s="26"/>
      <c r="I102" s="26"/>
      <c r="J102" s="27"/>
      <c r="K102" s="26"/>
      <c r="L102" s="27"/>
      <c r="M102" s="26"/>
      <c r="N102" s="29"/>
      <c r="O102" s="29"/>
      <c r="P102" s="27"/>
      <c r="Q102" s="27"/>
      <c r="R102" s="27"/>
      <c r="S102" s="27"/>
      <c r="T102" s="27"/>
      <c r="U102" s="27" t="str">
        <f t="shared" si="21"/>
        <v/>
      </c>
      <c r="V102" s="27" t="str">
        <f t="shared" si="22"/>
        <v/>
      </c>
      <c r="W102" s="27" t="str">
        <f t="shared" si="23"/>
        <v/>
      </c>
      <c r="X102" s="27">
        <v>1</v>
      </c>
      <c r="Y102" s="27" t="str">
        <f t="shared" si="24"/>
        <v/>
      </c>
      <c r="Z102" s="259" t="str">
        <f t="shared" si="25"/>
        <v/>
      </c>
      <c r="AA102" s="1">
        <f t="shared" si="26"/>
        <v>1</v>
      </c>
      <c r="AB102" s="1" t="str">
        <f t="shared" si="19"/>
        <v/>
      </c>
      <c r="AC102" s="1" t="str">
        <f t="shared" si="19"/>
        <v/>
      </c>
      <c r="AD102" s="1">
        <f t="shared" si="27"/>
        <v>1</v>
      </c>
      <c r="BA102" s="1" t="str">
        <f t="shared" si="28"/>
        <v/>
      </c>
      <c r="BB102" s="1" t="str">
        <f t="shared" si="28"/>
        <v/>
      </c>
    </row>
    <row r="103" spans="2:54" x14ac:dyDescent="0.25">
      <c r="B103" s="23" t="str">
        <f t="shared" si="20"/>
        <v/>
      </c>
      <c r="C103" s="308" t="str">
        <f>IF('תנאי סף'!$AF103&lt;&gt;1,"",'תנאי סף'!C103)</f>
        <v/>
      </c>
      <c r="D103" s="307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6" t="str">
        <f>IF($F103="","",'תנאי סף'!W103)</f>
        <v/>
      </c>
      <c r="H103" s="26"/>
      <c r="I103" s="26"/>
      <c r="J103" s="27"/>
      <c r="K103" s="26"/>
      <c r="L103" s="27"/>
      <c r="M103" s="26"/>
      <c r="N103" s="29"/>
      <c r="O103" s="29"/>
      <c r="P103" s="27"/>
      <c r="Q103" s="27"/>
      <c r="R103" s="27"/>
      <c r="S103" s="27"/>
      <c r="T103" s="27"/>
      <c r="U103" s="27" t="str">
        <f t="shared" si="21"/>
        <v/>
      </c>
      <c r="V103" s="27" t="str">
        <f t="shared" si="22"/>
        <v/>
      </c>
      <c r="W103" s="27" t="str">
        <f t="shared" si="23"/>
        <v/>
      </c>
      <c r="X103" s="27">
        <v>1</v>
      </c>
      <c r="Y103" s="27" t="str">
        <f t="shared" si="24"/>
        <v/>
      </c>
      <c r="Z103" s="259" t="str">
        <f t="shared" si="25"/>
        <v/>
      </c>
      <c r="AA103" s="1">
        <f t="shared" si="26"/>
        <v>1</v>
      </c>
      <c r="AB103" s="1" t="str">
        <f t="shared" si="19"/>
        <v/>
      </c>
      <c r="AC103" s="1" t="str">
        <f t="shared" si="19"/>
        <v/>
      </c>
      <c r="AD103" s="1">
        <f t="shared" si="27"/>
        <v>1</v>
      </c>
      <c r="BA103" s="1" t="str">
        <f t="shared" si="28"/>
        <v/>
      </c>
      <c r="BB103" s="1" t="str">
        <f t="shared" si="28"/>
        <v/>
      </c>
    </row>
    <row r="104" spans="2:54" x14ac:dyDescent="0.25">
      <c r="B104" s="23" t="str">
        <f t="shared" si="20"/>
        <v/>
      </c>
      <c r="C104" s="308" t="str">
        <f>IF('תנאי סף'!$AF104&lt;&gt;1,"",'תנאי סף'!C104)</f>
        <v/>
      </c>
      <c r="D104" s="307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6" t="str">
        <f>IF($F104="","",'תנאי סף'!W104)</f>
        <v/>
      </c>
      <c r="H104" s="26"/>
      <c r="I104" s="26"/>
      <c r="J104" s="27"/>
      <c r="K104" s="26"/>
      <c r="L104" s="27"/>
      <c r="M104" s="26"/>
      <c r="N104" s="29"/>
      <c r="O104" s="29"/>
      <c r="P104" s="27"/>
      <c r="Q104" s="27"/>
      <c r="R104" s="27"/>
      <c r="S104" s="27"/>
      <c r="T104" s="27"/>
      <c r="U104" s="27" t="str">
        <f t="shared" si="21"/>
        <v/>
      </c>
      <c r="V104" s="27" t="str">
        <f t="shared" si="22"/>
        <v/>
      </c>
      <c r="W104" s="27" t="str">
        <f t="shared" si="23"/>
        <v/>
      </c>
      <c r="X104" s="27">
        <v>1</v>
      </c>
      <c r="Y104" s="27" t="str">
        <f t="shared" si="24"/>
        <v/>
      </c>
      <c r="Z104" s="259" t="str">
        <f t="shared" si="25"/>
        <v/>
      </c>
      <c r="AA104" s="1">
        <f t="shared" si="26"/>
        <v>1</v>
      </c>
      <c r="AB104" s="1" t="str">
        <f t="shared" si="19"/>
        <v/>
      </c>
      <c r="AC104" s="1" t="str">
        <f t="shared" si="19"/>
        <v/>
      </c>
      <c r="AD104" s="1">
        <f t="shared" si="27"/>
        <v>1</v>
      </c>
      <c r="BA104" s="1" t="str">
        <f t="shared" si="28"/>
        <v/>
      </c>
      <c r="BB104" s="1" t="str">
        <f t="shared" si="28"/>
        <v/>
      </c>
    </row>
    <row r="105" spans="2:54" x14ac:dyDescent="0.25">
      <c r="B105" s="23" t="str">
        <f t="shared" si="20"/>
        <v/>
      </c>
      <c r="C105" s="308" t="str">
        <f>IF('תנאי סף'!$AF105&lt;&gt;1,"",'תנאי סף'!C105)</f>
        <v/>
      </c>
      <c r="D105" s="307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6" t="str">
        <f>IF($F105="","",'תנאי סף'!W105)</f>
        <v/>
      </c>
      <c r="H105" s="26"/>
      <c r="I105" s="26"/>
      <c r="J105" s="27"/>
      <c r="K105" s="26"/>
      <c r="L105" s="27"/>
      <c r="M105" s="26"/>
      <c r="N105" s="29"/>
      <c r="O105" s="29"/>
      <c r="P105" s="27"/>
      <c r="Q105" s="27"/>
      <c r="R105" s="27"/>
      <c r="S105" s="27"/>
      <c r="T105" s="27"/>
      <c r="U105" s="27" t="str">
        <f t="shared" si="21"/>
        <v/>
      </c>
      <c r="V105" s="27" t="str">
        <f t="shared" si="22"/>
        <v/>
      </c>
      <c r="W105" s="27" t="str">
        <f t="shared" si="23"/>
        <v/>
      </c>
      <c r="X105" s="27">
        <v>1</v>
      </c>
      <c r="Y105" s="27" t="str">
        <f t="shared" si="24"/>
        <v/>
      </c>
      <c r="Z105" s="259" t="str">
        <f t="shared" si="25"/>
        <v/>
      </c>
      <c r="AA105" s="1">
        <f t="shared" si="26"/>
        <v>1</v>
      </c>
      <c r="AB105" s="1" t="str">
        <f t="shared" si="19"/>
        <v/>
      </c>
      <c r="AC105" s="1" t="str">
        <f t="shared" si="19"/>
        <v/>
      </c>
      <c r="AD105" s="1">
        <f t="shared" si="27"/>
        <v>1</v>
      </c>
      <c r="BA105" s="1" t="str">
        <f t="shared" si="28"/>
        <v/>
      </c>
      <c r="BB105" s="1" t="str">
        <f t="shared" si="28"/>
        <v/>
      </c>
    </row>
    <row r="106" spans="2:54" x14ac:dyDescent="0.25">
      <c r="B106" s="23" t="str">
        <f t="shared" si="20"/>
        <v/>
      </c>
      <c r="C106" s="308" t="str">
        <f>IF('תנאי סף'!$AF106&lt;&gt;1,"",'תנאי סף'!C106)</f>
        <v/>
      </c>
      <c r="D106" s="307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6" t="str">
        <f>IF($F106="","",'תנאי סף'!W106)</f>
        <v/>
      </c>
      <c r="H106" s="26"/>
      <c r="I106" s="26"/>
      <c r="J106" s="27"/>
      <c r="K106" s="26"/>
      <c r="L106" s="27"/>
      <c r="M106" s="26"/>
      <c r="N106" s="29"/>
      <c r="O106" s="29"/>
      <c r="P106" s="27"/>
      <c r="Q106" s="27"/>
      <c r="R106" s="27"/>
      <c r="S106" s="27"/>
      <c r="T106" s="27"/>
      <c r="U106" s="27" t="str">
        <f t="shared" si="21"/>
        <v/>
      </c>
      <c r="V106" s="27" t="str">
        <f t="shared" si="22"/>
        <v/>
      </c>
      <c r="W106" s="27" t="str">
        <f t="shared" si="23"/>
        <v/>
      </c>
      <c r="X106" s="27">
        <v>1</v>
      </c>
      <c r="Y106" s="27" t="str">
        <f t="shared" si="24"/>
        <v/>
      </c>
      <c r="Z106" s="259" t="str">
        <f t="shared" si="25"/>
        <v/>
      </c>
      <c r="AA106" s="1">
        <f t="shared" si="26"/>
        <v>1</v>
      </c>
      <c r="AB106" s="1" t="str">
        <f t="shared" si="19"/>
        <v/>
      </c>
      <c r="AC106" s="1" t="str">
        <f t="shared" si="19"/>
        <v/>
      </c>
      <c r="AD106" s="1">
        <f t="shared" si="27"/>
        <v>1</v>
      </c>
      <c r="BA106" s="1" t="str">
        <f t="shared" si="28"/>
        <v/>
      </c>
      <c r="BB106" s="1" t="str">
        <f t="shared" si="28"/>
        <v/>
      </c>
    </row>
    <row r="107" spans="2:54" x14ac:dyDescent="0.25">
      <c r="B107" s="23" t="str">
        <f t="shared" si="20"/>
        <v/>
      </c>
      <c r="C107" s="308" t="str">
        <f>IF('תנאי סף'!$AF107&lt;&gt;1,"",'תנאי סף'!C107)</f>
        <v/>
      </c>
      <c r="D107" s="307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6" t="str">
        <f>IF($F107="","",'תנאי סף'!W107)</f>
        <v/>
      </c>
      <c r="H107" s="26"/>
      <c r="I107" s="26"/>
      <c r="J107" s="27"/>
      <c r="K107" s="26"/>
      <c r="L107" s="27"/>
      <c r="M107" s="26"/>
      <c r="N107" s="29"/>
      <c r="O107" s="29"/>
      <c r="P107" s="27"/>
      <c r="Q107" s="27"/>
      <c r="R107" s="27"/>
      <c r="S107" s="27"/>
      <c r="T107" s="27"/>
      <c r="U107" s="27" t="str">
        <f t="shared" si="21"/>
        <v/>
      </c>
      <c r="V107" s="27" t="str">
        <f t="shared" si="22"/>
        <v/>
      </c>
      <c r="W107" s="27" t="str">
        <f t="shared" si="23"/>
        <v/>
      </c>
      <c r="X107" s="27">
        <v>1</v>
      </c>
      <c r="Y107" s="27" t="str">
        <f t="shared" si="24"/>
        <v/>
      </c>
      <c r="Z107" s="259" t="str">
        <f t="shared" si="25"/>
        <v/>
      </c>
      <c r="AA107" s="1">
        <f t="shared" si="26"/>
        <v>1</v>
      </c>
      <c r="AB107" s="1" t="str">
        <f t="shared" si="19"/>
        <v/>
      </c>
      <c r="AC107" s="1" t="str">
        <f t="shared" si="19"/>
        <v/>
      </c>
      <c r="AD107" s="1">
        <f t="shared" si="27"/>
        <v>1</v>
      </c>
      <c r="BA107" s="1" t="str">
        <f t="shared" si="28"/>
        <v/>
      </c>
      <c r="BB107" s="1" t="str">
        <f t="shared" si="28"/>
        <v/>
      </c>
    </row>
    <row r="108" spans="2:54" x14ac:dyDescent="0.25">
      <c r="B108" s="23" t="str">
        <f t="shared" si="20"/>
        <v/>
      </c>
      <c r="C108" s="308" t="str">
        <f>IF('תנאי סף'!$AF108&lt;&gt;1,"",'תנאי סף'!C108)</f>
        <v/>
      </c>
      <c r="D108" s="307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6" t="str">
        <f>IF($F108="","",'תנאי סף'!W108)</f>
        <v/>
      </c>
      <c r="H108" s="26"/>
      <c r="I108" s="26"/>
      <c r="J108" s="27"/>
      <c r="K108" s="26"/>
      <c r="L108" s="27"/>
      <c r="M108" s="26"/>
      <c r="N108" s="29"/>
      <c r="O108" s="29"/>
      <c r="P108" s="27"/>
      <c r="Q108" s="27"/>
      <c r="R108" s="27"/>
      <c r="S108" s="27"/>
      <c r="T108" s="27"/>
      <c r="U108" s="27" t="str">
        <f t="shared" si="21"/>
        <v/>
      </c>
      <c r="V108" s="27" t="str">
        <f t="shared" si="22"/>
        <v/>
      </c>
      <c r="W108" s="27" t="str">
        <f t="shared" si="23"/>
        <v/>
      </c>
      <c r="X108" s="27">
        <v>1</v>
      </c>
      <c r="Y108" s="27" t="str">
        <f t="shared" si="24"/>
        <v/>
      </c>
      <c r="Z108" s="259" t="str">
        <f t="shared" si="25"/>
        <v/>
      </c>
      <c r="AA108" s="1">
        <f t="shared" si="26"/>
        <v>1</v>
      </c>
      <c r="AB108" s="1" t="str">
        <f t="shared" si="19"/>
        <v/>
      </c>
      <c r="AC108" s="1" t="str">
        <f t="shared" si="19"/>
        <v/>
      </c>
      <c r="AD108" s="1">
        <f t="shared" si="27"/>
        <v>1</v>
      </c>
      <c r="BA108" s="1" t="str">
        <f t="shared" si="28"/>
        <v/>
      </c>
      <c r="BB108" s="1" t="str">
        <f t="shared" si="28"/>
        <v/>
      </c>
    </row>
    <row r="109" spans="2:54" x14ac:dyDescent="0.25">
      <c r="B109" s="23" t="str">
        <f t="shared" si="20"/>
        <v/>
      </c>
      <c r="C109" s="308" t="str">
        <f>IF('תנאי סף'!$AF109&lt;&gt;1,"",'תנאי סף'!C109)</f>
        <v/>
      </c>
      <c r="D109" s="307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6" t="str">
        <f>IF($F109="","",'תנאי סף'!W109)</f>
        <v/>
      </c>
      <c r="H109" s="26"/>
      <c r="I109" s="26"/>
      <c r="J109" s="27"/>
      <c r="K109" s="26"/>
      <c r="L109" s="27"/>
      <c r="M109" s="26"/>
      <c r="N109" s="29"/>
      <c r="O109" s="29"/>
      <c r="P109" s="27"/>
      <c r="Q109" s="27"/>
      <c r="R109" s="27"/>
      <c r="S109" s="27"/>
      <c r="T109" s="27"/>
      <c r="U109" s="27" t="str">
        <f t="shared" si="21"/>
        <v/>
      </c>
      <c r="V109" s="27" t="str">
        <f t="shared" si="22"/>
        <v/>
      </c>
      <c r="W109" s="27" t="str">
        <f t="shared" si="23"/>
        <v/>
      </c>
      <c r="X109" s="27">
        <v>1</v>
      </c>
      <c r="Y109" s="27" t="str">
        <f t="shared" si="24"/>
        <v/>
      </c>
      <c r="Z109" s="259" t="str">
        <f t="shared" si="25"/>
        <v/>
      </c>
      <c r="AA109" s="1">
        <f t="shared" si="26"/>
        <v>1</v>
      </c>
      <c r="AB109" s="1" t="str">
        <f t="shared" si="19"/>
        <v/>
      </c>
      <c r="AC109" s="1" t="str">
        <f t="shared" si="19"/>
        <v/>
      </c>
      <c r="AD109" s="1">
        <f t="shared" si="27"/>
        <v>1</v>
      </c>
      <c r="BA109" s="1" t="str">
        <f t="shared" si="28"/>
        <v/>
      </c>
      <c r="BB109" s="1" t="str">
        <f t="shared" si="28"/>
        <v/>
      </c>
    </row>
    <row r="110" spans="2:54" x14ac:dyDescent="0.25">
      <c r="B110" s="23" t="str">
        <f t="shared" si="20"/>
        <v/>
      </c>
      <c r="C110" s="308" t="str">
        <f>IF('תנאי סף'!$AF110&lt;&gt;1,"",'תנאי סף'!C110)</f>
        <v/>
      </c>
      <c r="D110" s="307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6" t="str">
        <f>IF($F110="","",'תנאי סף'!W110)</f>
        <v/>
      </c>
      <c r="H110" s="26"/>
      <c r="I110" s="26"/>
      <c r="J110" s="27"/>
      <c r="K110" s="26"/>
      <c r="L110" s="27"/>
      <c r="M110" s="26"/>
      <c r="N110" s="29"/>
      <c r="O110" s="29"/>
      <c r="P110" s="27"/>
      <c r="Q110" s="27"/>
      <c r="R110" s="27"/>
      <c r="S110" s="27"/>
      <c r="T110" s="27"/>
      <c r="U110" s="27" t="str">
        <f t="shared" si="21"/>
        <v/>
      </c>
      <c r="V110" s="27" t="str">
        <f t="shared" si="22"/>
        <v/>
      </c>
      <c r="W110" s="27" t="str">
        <f t="shared" si="23"/>
        <v/>
      </c>
      <c r="X110" s="27">
        <v>1</v>
      </c>
      <c r="Y110" s="27" t="str">
        <f t="shared" si="24"/>
        <v/>
      </c>
      <c r="Z110" s="259" t="str">
        <f t="shared" si="25"/>
        <v/>
      </c>
      <c r="AA110" s="1">
        <f t="shared" si="26"/>
        <v>1</v>
      </c>
      <c r="AB110" s="1" t="str">
        <f t="shared" si="19"/>
        <v/>
      </c>
      <c r="AC110" s="1" t="str">
        <f t="shared" si="19"/>
        <v/>
      </c>
      <c r="AD110" s="1">
        <f t="shared" si="27"/>
        <v>1</v>
      </c>
      <c r="BA110" s="1" t="str">
        <f t="shared" si="28"/>
        <v/>
      </c>
      <c r="BB110" s="1" t="str">
        <f t="shared" si="28"/>
        <v/>
      </c>
    </row>
    <row r="111" spans="2:54" x14ac:dyDescent="0.25">
      <c r="B111" s="23" t="str">
        <f t="shared" si="20"/>
        <v/>
      </c>
      <c r="C111" s="308" t="str">
        <f>IF('תנאי סף'!$AF111&lt;&gt;1,"",'תנאי סף'!C111)</f>
        <v/>
      </c>
      <c r="D111" s="307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6" t="str">
        <f>IF($F111="","",'תנאי סף'!W111)</f>
        <v/>
      </c>
      <c r="H111" s="26"/>
      <c r="I111" s="26"/>
      <c r="J111" s="27"/>
      <c r="K111" s="26"/>
      <c r="L111" s="27"/>
      <c r="M111" s="26"/>
      <c r="N111" s="29"/>
      <c r="O111" s="29"/>
      <c r="P111" s="27"/>
      <c r="Q111" s="27"/>
      <c r="R111" s="27"/>
      <c r="S111" s="27"/>
      <c r="T111" s="27"/>
      <c r="U111" s="27" t="str">
        <f t="shared" si="21"/>
        <v/>
      </c>
      <c r="V111" s="27" t="str">
        <f t="shared" si="22"/>
        <v/>
      </c>
      <c r="W111" s="27" t="str">
        <f t="shared" si="23"/>
        <v/>
      </c>
      <c r="X111" s="27">
        <v>1</v>
      </c>
      <c r="Y111" s="27" t="str">
        <f t="shared" si="24"/>
        <v/>
      </c>
      <c r="Z111" s="259" t="str">
        <f t="shared" si="25"/>
        <v/>
      </c>
      <c r="AA111" s="1">
        <f t="shared" si="26"/>
        <v>1</v>
      </c>
      <c r="AB111" s="1" t="str">
        <f t="shared" si="19"/>
        <v/>
      </c>
      <c r="AC111" s="1" t="str">
        <f t="shared" si="19"/>
        <v/>
      </c>
      <c r="AD111" s="1">
        <f t="shared" si="27"/>
        <v>1</v>
      </c>
      <c r="BA111" s="1" t="str">
        <f t="shared" si="28"/>
        <v/>
      </c>
      <c r="BB111" s="1" t="str">
        <f t="shared" si="28"/>
        <v/>
      </c>
    </row>
    <row r="112" spans="2:54" x14ac:dyDescent="0.25">
      <c r="B112" s="23" t="str">
        <f t="shared" si="20"/>
        <v/>
      </c>
      <c r="C112" s="308" t="str">
        <f>IF('תנאי סף'!$AF112&lt;&gt;1,"",'תנאי סף'!C112)</f>
        <v/>
      </c>
      <c r="D112" s="307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6" t="str">
        <f>IF($F112="","",'תנאי סף'!W112)</f>
        <v/>
      </c>
      <c r="H112" s="26"/>
      <c r="I112" s="26"/>
      <c r="J112" s="27"/>
      <c r="K112" s="26"/>
      <c r="L112" s="27"/>
      <c r="M112" s="26"/>
      <c r="N112" s="29"/>
      <c r="O112" s="29"/>
      <c r="P112" s="27"/>
      <c r="Q112" s="27"/>
      <c r="R112" s="27"/>
      <c r="S112" s="27"/>
      <c r="T112" s="27"/>
      <c r="U112" s="27" t="str">
        <f t="shared" si="21"/>
        <v/>
      </c>
      <c r="V112" s="27" t="str">
        <f t="shared" si="22"/>
        <v/>
      </c>
      <c r="W112" s="27" t="str">
        <f t="shared" si="23"/>
        <v/>
      </c>
      <c r="X112" s="27">
        <v>1</v>
      </c>
      <c r="Y112" s="27" t="str">
        <f t="shared" si="24"/>
        <v/>
      </c>
      <c r="Z112" s="259" t="str">
        <f t="shared" si="25"/>
        <v/>
      </c>
      <c r="AA112" s="1">
        <f t="shared" si="26"/>
        <v>1</v>
      </c>
      <c r="AB112" s="1" t="str">
        <f t="shared" si="19"/>
        <v/>
      </c>
      <c r="AC112" s="1" t="str">
        <f t="shared" si="19"/>
        <v/>
      </c>
      <c r="AD112" s="1">
        <f t="shared" si="27"/>
        <v>1</v>
      </c>
      <c r="BA112" s="1" t="str">
        <f t="shared" si="28"/>
        <v/>
      </c>
      <c r="BB112" s="1" t="str">
        <f t="shared" si="28"/>
        <v/>
      </c>
    </row>
    <row r="113" spans="2:54" x14ac:dyDescent="0.25">
      <c r="B113" s="23" t="str">
        <f t="shared" si="20"/>
        <v/>
      </c>
      <c r="C113" s="308" t="str">
        <f>IF('תנאי סף'!$AF113&lt;&gt;1,"",'תנאי סף'!C113)</f>
        <v/>
      </c>
      <c r="D113" s="307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6" t="str">
        <f>IF($F113="","",'תנאי סף'!W113)</f>
        <v/>
      </c>
      <c r="H113" s="26"/>
      <c r="I113" s="26"/>
      <c r="J113" s="27"/>
      <c r="K113" s="26"/>
      <c r="L113" s="27"/>
      <c r="M113" s="26"/>
      <c r="N113" s="29"/>
      <c r="O113" s="29"/>
      <c r="P113" s="27"/>
      <c r="Q113" s="27"/>
      <c r="R113" s="27"/>
      <c r="S113" s="27"/>
      <c r="T113" s="27"/>
      <c r="U113" s="27" t="str">
        <f t="shared" si="21"/>
        <v/>
      </c>
      <c r="V113" s="27" t="str">
        <f t="shared" si="22"/>
        <v/>
      </c>
      <c r="W113" s="27" t="str">
        <f t="shared" si="23"/>
        <v/>
      </c>
      <c r="X113" s="27">
        <v>1</v>
      </c>
      <c r="Y113" s="27" t="str">
        <f t="shared" si="24"/>
        <v/>
      </c>
      <c r="Z113" s="259" t="str">
        <f t="shared" si="25"/>
        <v/>
      </c>
      <c r="AA113" s="1">
        <f t="shared" si="26"/>
        <v>1</v>
      </c>
      <c r="AB113" s="1" t="str">
        <f t="shared" si="19"/>
        <v/>
      </c>
      <c r="AC113" s="1" t="str">
        <f t="shared" si="19"/>
        <v/>
      </c>
      <c r="AD113" s="1">
        <f t="shared" si="27"/>
        <v>1</v>
      </c>
      <c r="BA113" s="1" t="str">
        <f t="shared" si="28"/>
        <v/>
      </c>
      <c r="BB113" s="1" t="str">
        <f t="shared" si="28"/>
        <v/>
      </c>
    </row>
    <row r="114" spans="2:54" x14ac:dyDescent="0.25">
      <c r="B114" s="23" t="str">
        <f t="shared" si="20"/>
        <v/>
      </c>
      <c r="C114" s="308" t="str">
        <f>IF('תנאי סף'!$AF114&lt;&gt;1,"",'תנאי סף'!C114)</f>
        <v/>
      </c>
      <c r="D114" s="307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6" t="str">
        <f>IF($F114="","",'תנאי סף'!W114)</f>
        <v/>
      </c>
      <c r="H114" s="26"/>
      <c r="I114" s="26"/>
      <c r="J114" s="27"/>
      <c r="K114" s="26"/>
      <c r="L114" s="27"/>
      <c r="M114" s="26"/>
      <c r="N114" s="29"/>
      <c r="O114" s="29"/>
      <c r="P114" s="27"/>
      <c r="Q114" s="27"/>
      <c r="R114" s="27"/>
      <c r="S114" s="27"/>
      <c r="T114" s="27"/>
      <c r="U114" s="27" t="str">
        <f t="shared" si="21"/>
        <v/>
      </c>
      <c r="V114" s="27" t="str">
        <f t="shared" si="22"/>
        <v/>
      </c>
      <c r="W114" s="27" t="str">
        <f t="shared" si="23"/>
        <v/>
      </c>
      <c r="X114" s="27">
        <v>1</v>
      </c>
      <c r="Y114" s="27" t="str">
        <f t="shared" si="24"/>
        <v/>
      </c>
      <c r="Z114" s="259" t="str">
        <f t="shared" si="25"/>
        <v/>
      </c>
      <c r="AA114" s="1">
        <f t="shared" si="26"/>
        <v>1</v>
      </c>
      <c r="AB114" s="1" t="str">
        <f t="shared" si="19"/>
        <v/>
      </c>
      <c r="AC114" s="1" t="str">
        <f t="shared" si="19"/>
        <v/>
      </c>
      <c r="AD114" s="1">
        <f t="shared" si="27"/>
        <v>1</v>
      </c>
      <c r="BA114" s="1" t="str">
        <f t="shared" si="28"/>
        <v/>
      </c>
      <c r="BB114" s="1" t="str">
        <f t="shared" si="28"/>
        <v/>
      </c>
    </row>
    <row r="115" spans="2:54" x14ac:dyDescent="0.25">
      <c r="B115" s="23" t="str">
        <f t="shared" si="20"/>
        <v/>
      </c>
      <c r="C115" s="308" t="str">
        <f>IF('תנאי סף'!$AF115&lt;&gt;1,"",'תנאי סף'!C115)</f>
        <v/>
      </c>
      <c r="D115" s="307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6" t="str">
        <f>IF($F115="","",'תנאי סף'!W115)</f>
        <v/>
      </c>
      <c r="H115" s="26"/>
      <c r="I115" s="26"/>
      <c r="J115" s="27"/>
      <c r="K115" s="26"/>
      <c r="L115" s="27"/>
      <c r="M115" s="26"/>
      <c r="N115" s="29"/>
      <c r="O115" s="29"/>
      <c r="P115" s="27"/>
      <c r="Q115" s="27"/>
      <c r="R115" s="27"/>
      <c r="S115" s="27"/>
      <c r="T115" s="27"/>
      <c r="U115" s="27" t="str">
        <f t="shared" si="21"/>
        <v/>
      </c>
      <c r="V115" s="27" t="str">
        <f t="shared" si="22"/>
        <v/>
      </c>
      <c r="W115" s="27" t="str">
        <f t="shared" si="23"/>
        <v/>
      </c>
      <c r="X115" s="27">
        <v>1</v>
      </c>
      <c r="Y115" s="27" t="str">
        <f t="shared" si="24"/>
        <v/>
      </c>
      <c r="Z115" s="259" t="str">
        <f t="shared" si="25"/>
        <v/>
      </c>
      <c r="AA115" s="1">
        <f t="shared" si="26"/>
        <v>1</v>
      </c>
      <c r="AB115" s="1" t="str">
        <f t="shared" si="19"/>
        <v/>
      </c>
      <c r="AC115" s="1" t="str">
        <f t="shared" si="19"/>
        <v/>
      </c>
      <c r="AD115" s="1">
        <f t="shared" si="27"/>
        <v>1</v>
      </c>
      <c r="BA115" s="1" t="str">
        <f t="shared" si="28"/>
        <v/>
      </c>
      <c r="BB115" s="1" t="str">
        <f t="shared" si="28"/>
        <v/>
      </c>
    </row>
    <row r="116" spans="2:54" x14ac:dyDescent="0.25">
      <c r="B116" s="23" t="str">
        <f t="shared" si="20"/>
        <v/>
      </c>
      <c r="C116" s="308" t="str">
        <f>IF('תנאי סף'!$AF116&lt;&gt;1,"",'תנאי סף'!C116)</f>
        <v/>
      </c>
      <c r="D116" s="307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6" t="str">
        <f>IF($F116="","",'תנאי סף'!W116)</f>
        <v/>
      </c>
      <c r="H116" s="26"/>
      <c r="I116" s="26"/>
      <c r="J116" s="27"/>
      <c r="K116" s="26"/>
      <c r="L116" s="27"/>
      <c r="M116" s="26"/>
      <c r="N116" s="29"/>
      <c r="O116" s="29"/>
      <c r="P116" s="27"/>
      <c r="Q116" s="27"/>
      <c r="R116" s="27"/>
      <c r="S116" s="27"/>
      <c r="T116" s="27"/>
      <c r="U116" s="27" t="str">
        <f t="shared" si="21"/>
        <v/>
      </c>
      <c r="V116" s="27" t="str">
        <f t="shared" si="22"/>
        <v/>
      </c>
      <c r="W116" s="27" t="str">
        <f t="shared" si="23"/>
        <v/>
      </c>
      <c r="X116" s="27">
        <v>1</v>
      </c>
      <c r="Y116" s="27" t="str">
        <f t="shared" si="24"/>
        <v/>
      </c>
      <c r="Z116" s="259" t="str">
        <f t="shared" si="25"/>
        <v/>
      </c>
      <c r="AA116" s="1">
        <f t="shared" si="26"/>
        <v>1</v>
      </c>
      <c r="AB116" s="1" t="str">
        <f t="shared" si="19"/>
        <v/>
      </c>
      <c r="AC116" s="1" t="str">
        <f t="shared" si="19"/>
        <v/>
      </c>
      <c r="AD116" s="1">
        <f t="shared" si="27"/>
        <v>1</v>
      </c>
      <c r="BA116" s="1" t="str">
        <f t="shared" si="28"/>
        <v/>
      </c>
      <c r="BB116" s="1" t="str">
        <f t="shared" si="28"/>
        <v/>
      </c>
    </row>
    <row r="117" spans="2:54" x14ac:dyDescent="0.25">
      <c r="B117" s="23" t="str">
        <f t="shared" si="20"/>
        <v/>
      </c>
      <c r="C117" s="308" t="str">
        <f>IF('תנאי סף'!$AF117&lt;&gt;1,"",'תנאי סף'!C117)</f>
        <v/>
      </c>
      <c r="D117" s="307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6" t="str">
        <f>IF($F117="","",'תנאי סף'!W117)</f>
        <v/>
      </c>
      <c r="H117" s="26"/>
      <c r="I117" s="26"/>
      <c r="J117" s="27"/>
      <c r="K117" s="26"/>
      <c r="L117" s="27"/>
      <c r="M117" s="26"/>
      <c r="N117" s="29"/>
      <c r="O117" s="29"/>
      <c r="P117" s="27"/>
      <c r="Q117" s="27"/>
      <c r="R117" s="27"/>
      <c r="S117" s="27"/>
      <c r="T117" s="27"/>
      <c r="U117" s="27" t="str">
        <f t="shared" si="21"/>
        <v/>
      </c>
      <c r="V117" s="27" t="str">
        <f t="shared" si="22"/>
        <v/>
      </c>
      <c r="W117" s="27" t="str">
        <f t="shared" si="23"/>
        <v/>
      </c>
      <c r="X117" s="27">
        <v>1</v>
      </c>
      <c r="Y117" s="27" t="str">
        <f t="shared" si="24"/>
        <v/>
      </c>
      <c r="Z117" s="259" t="str">
        <f t="shared" si="25"/>
        <v/>
      </c>
      <c r="AA117" s="1">
        <f t="shared" si="26"/>
        <v>1</v>
      </c>
      <c r="AB117" s="1" t="str">
        <f t="shared" si="19"/>
        <v/>
      </c>
      <c r="AC117" s="1" t="str">
        <f t="shared" si="19"/>
        <v/>
      </c>
      <c r="AD117" s="1">
        <f t="shared" si="27"/>
        <v>1</v>
      </c>
      <c r="BA117" s="1" t="str">
        <f t="shared" si="28"/>
        <v/>
      </c>
      <c r="BB117" s="1" t="str">
        <f t="shared" si="28"/>
        <v/>
      </c>
    </row>
    <row r="118" spans="2:54" x14ac:dyDescent="0.25">
      <c r="B118" s="23" t="str">
        <f t="shared" si="20"/>
        <v/>
      </c>
      <c r="C118" s="308" t="str">
        <f>IF('תנאי סף'!$AF118&lt;&gt;1,"",'תנאי סף'!C118)</f>
        <v/>
      </c>
      <c r="D118" s="307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6" t="str">
        <f>IF($F118="","",'תנאי סף'!W118)</f>
        <v/>
      </c>
      <c r="H118" s="26"/>
      <c r="I118" s="26"/>
      <c r="J118" s="27"/>
      <c r="K118" s="26"/>
      <c r="L118" s="27"/>
      <c r="M118" s="26"/>
      <c r="N118" s="29"/>
      <c r="O118" s="29"/>
      <c r="P118" s="27"/>
      <c r="Q118" s="27"/>
      <c r="R118" s="27"/>
      <c r="S118" s="27"/>
      <c r="T118" s="27"/>
      <c r="U118" s="27" t="str">
        <f t="shared" si="21"/>
        <v/>
      </c>
      <c r="V118" s="27" t="str">
        <f t="shared" si="22"/>
        <v/>
      </c>
      <c r="W118" s="27" t="str">
        <f t="shared" si="23"/>
        <v/>
      </c>
      <c r="X118" s="27">
        <v>1</v>
      </c>
      <c r="Y118" s="27" t="str">
        <f t="shared" si="24"/>
        <v/>
      </c>
      <c r="Z118" s="259" t="str">
        <f t="shared" si="25"/>
        <v/>
      </c>
      <c r="AA118" s="1">
        <f t="shared" si="26"/>
        <v>1</v>
      </c>
      <c r="AB118" s="1" t="str">
        <f t="shared" si="19"/>
        <v/>
      </c>
      <c r="AC118" s="1" t="str">
        <f t="shared" si="19"/>
        <v/>
      </c>
      <c r="AD118" s="1">
        <f t="shared" si="27"/>
        <v>1</v>
      </c>
      <c r="BA118" s="1" t="str">
        <f t="shared" si="28"/>
        <v/>
      </c>
      <c r="BB118" s="1" t="str">
        <f t="shared" si="28"/>
        <v/>
      </c>
    </row>
    <row r="119" spans="2:54" x14ac:dyDescent="0.25">
      <c r="B119" s="23" t="str">
        <f t="shared" si="20"/>
        <v/>
      </c>
      <c r="C119" s="308" t="str">
        <f>IF('תנאי סף'!$AF119&lt;&gt;1,"",'תנאי סף'!C119)</f>
        <v/>
      </c>
      <c r="D119" s="307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6" t="str">
        <f>IF($F119="","",'תנאי סף'!W119)</f>
        <v/>
      </c>
      <c r="H119" s="26"/>
      <c r="I119" s="26"/>
      <c r="J119" s="27"/>
      <c r="K119" s="26"/>
      <c r="L119" s="27"/>
      <c r="M119" s="26"/>
      <c r="N119" s="29"/>
      <c r="O119" s="29"/>
      <c r="P119" s="27"/>
      <c r="Q119" s="27"/>
      <c r="R119" s="27"/>
      <c r="S119" s="27"/>
      <c r="T119" s="27"/>
      <c r="U119" s="27" t="str">
        <f t="shared" si="21"/>
        <v/>
      </c>
      <c r="V119" s="27" t="str">
        <f t="shared" si="22"/>
        <v/>
      </c>
      <c r="W119" s="27" t="str">
        <f t="shared" si="23"/>
        <v/>
      </c>
      <c r="X119" s="27">
        <v>1</v>
      </c>
      <c r="Y119" s="27" t="str">
        <f t="shared" si="24"/>
        <v/>
      </c>
      <c r="Z119" s="259" t="str">
        <f t="shared" si="25"/>
        <v/>
      </c>
      <c r="AA119" s="1">
        <f t="shared" si="26"/>
        <v>1</v>
      </c>
      <c r="AB119" s="1" t="str">
        <f t="shared" si="19"/>
        <v/>
      </c>
      <c r="AC119" s="1" t="str">
        <f t="shared" si="19"/>
        <v/>
      </c>
      <c r="AD119" s="1">
        <f t="shared" si="27"/>
        <v>1</v>
      </c>
      <c r="BA119" s="1" t="str">
        <f t="shared" si="28"/>
        <v/>
      </c>
      <c r="BB119" s="1" t="str">
        <f t="shared" si="28"/>
        <v/>
      </c>
    </row>
    <row r="120" spans="2:54" x14ac:dyDescent="0.25">
      <c r="B120" s="23" t="str">
        <f t="shared" si="20"/>
        <v/>
      </c>
      <c r="C120" s="308" t="str">
        <f>IF('תנאי סף'!$AF120&lt;&gt;1,"",'תנאי סף'!C120)</f>
        <v/>
      </c>
      <c r="D120" s="307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6" t="str">
        <f>IF($F120="","",'תנאי סף'!W120)</f>
        <v/>
      </c>
      <c r="H120" s="26"/>
      <c r="I120" s="26"/>
      <c r="J120" s="27"/>
      <c r="K120" s="26"/>
      <c r="L120" s="27"/>
      <c r="M120" s="26"/>
      <c r="N120" s="29"/>
      <c r="O120" s="29"/>
      <c r="P120" s="27"/>
      <c r="Q120" s="27"/>
      <c r="R120" s="27"/>
      <c r="S120" s="27"/>
      <c r="T120" s="27"/>
      <c r="U120" s="27" t="str">
        <f t="shared" si="21"/>
        <v/>
      </c>
      <c r="V120" s="27" t="str">
        <f t="shared" si="22"/>
        <v/>
      </c>
      <c r="W120" s="27" t="str">
        <f t="shared" si="23"/>
        <v/>
      </c>
      <c r="X120" s="27">
        <v>1</v>
      </c>
      <c r="Y120" s="27" t="str">
        <f t="shared" si="24"/>
        <v/>
      </c>
      <c r="Z120" s="259" t="str">
        <f t="shared" si="25"/>
        <v/>
      </c>
      <c r="AA120" s="1">
        <f t="shared" si="26"/>
        <v>1</v>
      </c>
      <c r="AB120" s="1" t="str">
        <f t="shared" si="19"/>
        <v/>
      </c>
      <c r="AC120" s="1" t="str">
        <f t="shared" si="19"/>
        <v/>
      </c>
      <c r="AD120" s="1">
        <f t="shared" si="27"/>
        <v>1</v>
      </c>
      <c r="BA120" s="1" t="str">
        <f t="shared" si="28"/>
        <v/>
      </c>
      <c r="BB120" s="1" t="str">
        <f t="shared" si="28"/>
        <v/>
      </c>
    </row>
    <row r="121" spans="2:54" x14ac:dyDescent="0.25">
      <c r="B121" s="23" t="str">
        <f t="shared" si="20"/>
        <v/>
      </c>
      <c r="C121" s="308" t="str">
        <f>IF('תנאי סף'!$AF121&lt;&gt;1,"",'תנאי סף'!C121)</f>
        <v/>
      </c>
      <c r="D121" s="307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6" t="str">
        <f>IF($F121="","",'תנאי סף'!W121)</f>
        <v/>
      </c>
      <c r="H121" s="26"/>
      <c r="I121" s="26"/>
      <c r="J121" s="27"/>
      <c r="K121" s="26"/>
      <c r="L121" s="27"/>
      <c r="M121" s="26"/>
      <c r="N121" s="29"/>
      <c r="O121" s="29"/>
      <c r="P121" s="27"/>
      <c r="Q121" s="27"/>
      <c r="R121" s="27"/>
      <c r="S121" s="27"/>
      <c r="T121" s="27"/>
      <c r="U121" s="27" t="str">
        <f t="shared" si="21"/>
        <v/>
      </c>
      <c r="V121" s="27" t="str">
        <f t="shared" si="22"/>
        <v/>
      </c>
      <c r="W121" s="27" t="str">
        <f t="shared" si="23"/>
        <v/>
      </c>
      <c r="X121" s="27">
        <v>1</v>
      </c>
      <c r="Y121" s="27" t="str">
        <f t="shared" si="24"/>
        <v/>
      </c>
      <c r="Z121" s="259" t="str">
        <f t="shared" si="25"/>
        <v/>
      </c>
      <c r="AA121" s="1">
        <f t="shared" si="26"/>
        <v>1</v>
      </c>
      <c r="AB121" s="1" t="str">
        <f t="shared" si="19"/>
        <v/>
      </c>
      <c r="AC121" s="1" t="str">
        <f t="shared" si="19"/>
        <v/>
      </c>
      <c r="AD121" s="1">
        <f t="shared" si="27"/>
        <v>1</v>
      </c>
      <c r="BA121" s="1" t="str">
        <f t="shared" si="28"/>
        <v/>
      </c>
      <c r="BB121" s="1" t="str">
        <f t="shared" si="28"/>
        <v/>
      </c>
    </row>
    <row r="122" spans="2:54" x14ac:dyDescent="0.25">
      <c r="B122" s="23" t="str">
        <f t="shared" si="20"/>
        <v/>
      </c>
      <c r="C122" s="308" t="str">
        <f>IF('תנאי סף'!$AF122&lt;&gt;1,"",'תנאי סף'!C122)</f>
        <v/>
      </c>
      <c r="D122" s="307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6" t="str">
        <f>IF($F122="","",'תנאי סף'!W122)</f>
        <v/>
      </c>
      <c r="H122" s="26"/>
      <c r="I122" s="26"/>
      <c r="J122" s="27"/>
      <c r="K122" s="26"/>
      <c r="L122" s="27"/>
      <c r="M122" s="26"/>
      <c r="N122" s="29"/>
      <c r="O122" s="29"/>
      <c r="P122" s="27"/>
      <c r="Q122" s="27"/>
      <c r="R122" s="27"/>
      <c r="S122" s="27"/>
      <c r="T122" s="27"/>
      <c r="U122" s="27" t="str">
        <f t="shared" si="21"/>
        <v/>
      </c>
      <c r="V122" s="27" t="str">
        <f t="shared" si="22"/>
        <v/>
      </c>
      <c r="W122" s="27" t="str">
        <f t="shared" si="23"/>
        <v/>
      </c>
      <c r="X122" s="27">
        <v>1</v>
      </c>
      <c r="Y122" s="27" t="str">
        <f t="shared" si="24"/>
        <v/>
      </c>
      <c r="Z122" s="259" t="str">
        <f t="shared" si="25"/>
        <v/>
      </c>
      <c r="AA122" s="1">
        <f t="shared" si="26"/>
        <v>1</v>
      </c>
      <c r="AB122" s="1" t="str">
        <f t="shared" si="19"/>
        <v/>
      </c>
      <c r="AC122" s="1" t="str">
        <f t="shared" si="19"/>
        <v/>
      </c>
      <c r="AD122" s="1">
        <f t="shared" si="27"/>
        <v>1</v>
      </c>
      <c r="BA122" s="1" t="str">
        <f t="shared" si="28"/>
        <v/>
      </c>
      <c r="BB122" s="1" t="str">
        <f t="shared" si="28"/>
        <v/>
      </c>
    </row>
    <row r="123" spans="2:54" x14ac:dyDescent="0.25">
      <c r="B123" s="23" t="str">
        <f t="shared" si="20"/>
        <v/>
      </c>
      <c r="C123" s="308" t="str">
        <f>IF('תנאי סף'!$AF123&lt;&gt;1,"",'תנאי סף'!C123)</f>
        <v/>
      </c>
      <c r="D123" s="307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6" t="str">
        <f>IF($F123="","",'תנאי סף'!W123)</f>
        <v/>
      </c>
      <c r="H123" s="26"/>
      <c r="I123" s="26"/>
      <c r="J123" s="27"/>
      <c r="K123" s="26"/>
      <c r="L123" s="27"/>
      <c r="M123" s="26"/>
      <c r="N123" s="29"/>
      <c r="O123" s="29"/>
      <c r="P123" s="27"/>
      <c r="Q123" s="27"/>
      <c r="R123" s="27"/>
      <c r="S123" s="27"/>
      <c r="T123" s="27"/>
      <c r="U123" s="27" t="str">
        <f t="shared" si="21"/>
        <v/>
      </c>
      <c r="V123" s="27" t="str">
        <f t="shared" si="22"/>
        <v/>
      </c>
      <c r="W123" s="27" t="str">
        <f t="shared" si="23"/>
        <v/>
      </c>
      <c r="X123" s="27">
        <v>1</v>
      </c>
      <c r="Y123" s="27" t="str">
        <f t="shared" si="24"/>
        <v/>
      </c>
      <c r="Z123" s="259" t="str">
        <f t="shared" si="25"/>
        <v/>
      </c>
      <c r="AA123" s="1">
        <f t="shared" si="26"/>
        <v>1</v>
      </c>
      <c r="AB123" s="1" t="str">
        <f t="shared" si="19"/>
        <v/>
      </c>
      <c r="AC123" s="1" t="str">
        <f t="shared" si="19"/>
        <v/>
      </c>
      <c r="AD123" s="1">
        <f t="shared" si="27"/>
        <v>1</v>
      </c>
      <c r="BA123" s="1" t="str">
        <f t="shared" si="28"/>
        <v/>
      </c>
      <c r="BB123" s="1" t="str">
        <f t="shared" si="28"/>
        <v/>
      </c>
    </row>
    <row r="124" spans="2:54" x14ac:dyDescent="0.25">
      <c r="B124" s="23" t="str">
        <f t="shared" si="20"/>
        <v/>
      </c>
      <c r="C124" s="308" t="str">
        <f>IF('תנאי סף'!$AF124&lt;&gt;1,"",'תנאי סף'!C124)</f>
        <v/>
      </c>
      <c r="D124" s="307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6" t="str">
        <f>IF($F124="","",'תנאי סף'!W124)</f>
        <v/>
      </c>
      <c r="H124" s="26"/>
      <c r="I124" s="26"/>
      <c r="J124" s="27"/>
      <c r="K124" s="26"/>
      <c r="L124" s="27"/>
      <c r="M124" s="26"/>
      <c r="N124" s="29"/>
      <c r="O124" s="29"/>
      <c r="P124" s="27"/>
      <c r="Q124" s="27"/>
      <c r="R124" s="27"/>
      <c r="S124" s="27"/>
      <c r="T124" s="27"/>
      <c r="U124" s="27" t="str">
        <f t="shared" si="21"/>
        <v/>
      </c>
      <c r="V124" s="27" t="str">
        <f t="shared" si="22"/>
        <v/>
      </c>
      <c r="W124" s="27" t="str">
        <f t="shared" si="23"/>
        <v/>
      </c>
      <c r="X124" s="27">
        <v>1</v>
      </c>
      <c r="Y124" s="27" t="str">
        <f t="shared" si="24"/>
        <v/>
      </c>
      <c r="Z124" s="259" t="str">
        <f t="shared" si="25"/>
        <v/>
      </c>
      <c r="AA124" s="1">
        <f t="shared" si="26"/>
        <v>1</v>
      </c>
      <c r="AB124" s="1" t="str">
        <f t="shared" si="19"/>
        <v/>
      </c>
      <c r="AC124" s="1" t="str">
        <f t="shared" si="19"/>
        <v/>
      </c>
      <c r="AD124" s="1">
        <f t="shared" si="27"/>
        <v>1</v>
      </c>
      <c r="BA124" s="1" t="str">
        <f t="shared" si="28"/>
        <v/>
      </c>
      <c r="BB124" s="1" t="str">
        <f t="shared" si="28"/>
        <v/>
      </c>
    </row>
    <row r="125" spans="2:54" x14ac:dyDescent="0.25">
      <c r="B125" s="23" t="str">
        <f t="shared" si="20"/>
        <v/>
      </c>
      <c r="C125" s="308" t="str">
        <f>IF('תנאי סף'!$AF125&lt;&gt;1,"",'תנאי סף'!C125)</f>
        <v/>
      </c>
      <c r="D125" s="307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6" t="str">
        <f>IF($F125="","",'תנאי סף'!W125)</f>
        <v/>
      </c>
      <c r="H125" s="26"/>
      <c r="I125" s="26"/>
      <c r="J125" s="27"/>
      <c r="K125" s="26"/>
      <c r="L125" s="27"/>
      <c r="M125" s="26"/>
      <c r="N125" s="29"/>
      <c r="O125" s="29"/>
      <c r="P125" s="27"/>
      <c r="Q125" s="27"/>
      <c r="R125" s="27"/>
      <c r="S125" s="27"/>
      <c r="T125" s="27"/>
      <c r="U125" s="27" t="str">
        <f t="shared" si="21"/>
        <v/>
      </c>
      <c r="V125" s="27" t="str">
        <f t="shared" si="22"/>
        <v/>
      </c>
      <c r="W125" s="27" t="str">
        <f t="shared" si="23"/>
        <v/>
      </c>
      <c r="X125" s="27">
        <v>1</v>
      </c>
      <c r="Y125" s="27" t="str">
        <f t="shared" si="24"/>
        <v/>
      </c>
      <c r="Z125" s="259" t="str">
        <f t="shared" si="25"/>
        <v/>
      </c>
      <c r="AA125" s="1">
        <f t="shared" si="26"/>
        <v>1</v>
      </c>
      <c r="AB125" s="1" t="str">
        <f t="shared" si="19"/>
        <v/>
      </c>
      <c r="AC125" s="1" t="str">
        <f t="shared" si="19"/>
        <v/>
      </c>
      <c r="AD125" s="1">
        <f t="shared" si="27"/>
        <v>1</v>
      </c>
      <c r="BA125" s="1" t="str">
        <f t="shared" si="28"/>
        <v/>
      </c>
      <c r="BB125" s="1" t="str">
        <f t="shared" si="28"/>
        <v/>
      </c>
    </row>
    <row r="126" spans="2:54" x14ac:dyDescent="0.25">
      <c r="B126" s="23" t="str">
        <f t="shared" si="20"/>
        <v/>
      </c>
      <c r="C126" s="308" t="str">
        <f>IF('תנאי סף'!$AF126&lt;&gt;1,"",'תנאי סף'!C126)</f>
        <v/>
      </c>
      <c r="D126" s="307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6" t="str">
        <f>IF($F126="","",'תנאי סף'!W126)</f>
        <v/>
      </c>
      <c r="H126" s="26"/>
      <c r="I126" s="26"/>
      <c r="J126" s="27"/>
      <c r="K126" s="26"/>
      <c r="L126" s="27"/>
      <c r="M126" s="26"/>
      <c r="N126" s="29"/>
      <c r="O126" s="29"/>
      <c r="P126" s="27"/>
      <c r="Q126" s="27"/>
      <c r="R126" s="27"/>
      <c r="S126" s="27"/>
      <c r="T126" s="27"/>
      <c r="U126" s="27" t="str">
        <f t="shared" si="21"/>
        <v/>
      </c>
      <c r="V126" s="27" t="str">
        <f t="shared" si="22"/>
        <v/>
      </c>
      <c r="W126" s="27" t="str">
        <f t="shared" si="23"/>
        <v/>
      </c>
      <c r="X126" s="27">
        <v>1</v>
      </c>
      <c r="Y126" s="27" t="str">
        <f t="shared" si="24"/>
        <v/>
      </c>
      <c r="Z126" s="259" t="str">
        <f t="shared" si="25"/>
        <v/>
      </c>
      <c r="AA126" s="1">
        <f t="shared" si="26"/>
        <v>1</v>
      </c>
      <c r="AB126" s="1" t="str">
        <f t="shared" si="19"/>
        <v/>
      </c>
      <c r="AC126" s="1" t="str">
        <f t="shared" si="19"/>
        <v/>
      </c>
      <c r="AD126" s="1">
        <f t="shared" si="27"/>
        <v>1</v>
      </c>
      <c r="BA126" s="1" t="str">
        <f t="shared" si="28"/>
        <v/>
      </c>
      <c r="BB126" s="1" t="str">
        <f t="shared" si="28"/>
        <v/>
      </c>
    </row>
    <row r="127" spans="2:54" x14ac:dyDescent="0.25">
      <c r="B127" s="23" t="str">
        <f t="shared" si="20"/>
        <v/>
      </c>
      <c r="C127" s="308" t="str">
        <f>IF('תנאי סף'!$AF127&lt;&gt;1,"",'תנאי סף'!C127)</f>
        <v/>
      </c>
      <c r="D127" s="307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6" t="str">
        <f>IF($F127="","",'תנאי סף'!W127)</f>
        <v/>
      </c>
      <c r="H127" s="26"/>
      <c r="I127" s="26"/>
      <c r="J127" s="27"/>
      <c r="K127" s="26"/>
      <c r="L127" s="27"/>
      <c r="M127" s="26"/>
      <c r="N127" s="29"/>
      <c r="O127" s="29"/>
      <c r="P127" s="27"/>
      <c r="Q127" s="27"/>
      <c r="R127" s="27"/>
      <c r="S127" s="27"/>
      <c r="T127" s="27"/>
      <c r="U127" s="27" t="str">
        <f t="shared" si="21"/>
        <v/>
      </c>
      <c r="V127" s="27" t="str">
        <f t="shared" si="22"/>
        <v/>
      </c>
      <c r="W127" s="27" t="str">
        <f t="shared" si="23"/>
        <v/>
      </c>
      <c r="X127" s="27">
        <v>1</v>
      </c>
      <c r="Y127" s="27" t="str">
        <f t="shared" si="24"/>
        <v/>
      </c>
      <c r="Z127" s="259" t="str">
        <f t="shared" si="25"/>
        <v/>
      </c>
      <c r="AA127" s="1">
        <f t="shared" si="26"/>
        <v>1</v>
      </c>
      <c r="AB127" s="1" t="str">
        <f t="shared" si="19"/>
        <v/>
      </c>
      <c r="AC127" s="1" t="str">
        <f t="shared" si="19"/>
        <v/>
      </c>
      <c r="AD127" s="1">
        <f t="shared" si="27"/>
        <v>1</v>
      </c>
      <c r="BA127" s="1" t="str">
        <f t="shared" si="28"/>
        <v/>
      </c>
      <c r="BB127" s="1" t="str">
        <f t="shared" si="28"/>
        <v/>
      </c>
    </row>
    <row r="128" spans="2:54" x14ac:dyDescent="0.25">
      <c r="B128" s="23" t="str">
        <f t="shared" si="20"/>
        <v/>
      </c>
      <c r="C128" s="308" t="str">
        <f>IF('תנאי סף'!$AF128&lt;&gt;1,"",'תנאי סף'!C128)</f>
        <v/>
      </c>
      <c r="D128" s="307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6" t="str">
        <f>IF($F128="","",'תנאי סף'!W128)</f>
        <v/>
      </c>
      <c r="H128" s="26"/>
      <c r="I128" s="26"/>
      <c r="J128" s="27"/>
      <c r="K128" s="26"/>
      <c r="L128" s="27"/>
      <c r="M128" s="26"/>
      <c r="N128" s="29"/>
      <c r="O128" s="29"/>
      <c r="P128" s="27"/>
      <c r="Q128" s="27"/>
      <c r="R128" s="27"/>
      <c r="S128" s="27"/>
      <c r="T128" s="27"/>
      <c r="U128" s="27" t="str">
        <f t="shared" si="21"/>
        <v/>
      </c>
      <c r="V128" s="27" t="str">
        <f t="shared" si="22"/>
        <v/>
      </c>
      <c r="W128" s="27" t="str">
        <f t="shared" si="23"/>
        <v/>
      </c>
      <c r="X128" s="27">
        <v>1</v>
      </c>
      <c r="Y128" s="27" t="str">
        <f t="shared" si="24"/>
        <v/>
      </c>
      <c r="Z128" s="259" t="str">
        <f t="shared" si="25"/>
        <v/>
      </c>
      <c r="AA128" s="1">
        <f t="shared" si="26"/>
        <v>1</v>
      </c>
      <c r="AB128" s="1" t="str">
        <f t="shared" si="19"/>
        <v/>
      </c>
      <c r="AC128" s="1" t="str">
        <f t="shared" si="19"/>
        <v/>
      </c>
      <c r="AD128" s="1">
        <f t="shared" si="27"/>
        <v>1</v>
      </c>
      <c r="BA128" s="1" t="str">
        <f t="shared" si="28"/>
        <v/>
      </c>
      <c r="BB128" s="1" t="str">
        <f t="shared" si="28"/>
        <v/>
      </c>
    </row>
    <row r="129" spans="2:54" x14ac:dyDescent="0.25">
      <c r="B129" s="23" t="str">
        <f t="shared" si="20"/>
        <v/>
      </c>
      <c r="C129" s="308" t="str">
        <f>IF('תנאי סף'!$AF129&lt;&gt;1,"",'תנאי סף'!C129)</f>
        <v/>
      </c>
      <c r="D129" s="307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6" t="str">
        <f>IF($F129="","",'תנאי סף'!W129)</f>
        <v/>
      </c>
      <c r="H129" s="26"/>
      <c r="I129" s="26"/>
      <c r="J129" s="27"/>
      <c r="K129" s="26"/>
      <c r="L129" s="27"/>
      <c r="M129" s="26"/>
      <c r="N129" s="29"/>
      <c r="O129" s="29"/>
      <c r="P129" s="27"/>
      <c r="Q129" s="27"/>
      <c r="R129" s="27"/>
      <c r="S129" s="27"/>
      <c r="T129" s="27"/>
      <c r="U129" s="27" t="str">
        <f t="shared" si="21"/>
        <v/>
      </c>
      <c r="V129" s="27" t="str">
        <f t="shared" si="22"/>
        <v/>
      </c>
      <c r="W129" s="27" t="str">
        <f t="shared" si="23"/>
        <v/>
      </c>
      <c r="X129" s="27">
        <v>1</v>
      </c>
      <c r="Y129" s="27" t="str">
        <f t="shared" si="24"/>
        <v/>
      </c>
      <c r="Z129" s="259" t="str">
        <f t="shared" si="25"/>
        <v/>
      </c>
      <c r="AA129" s="1">
        <f t="shared" si="26"/>
        <v>1</v>
      </c>
      <c r="AB129" s="1" t="str">
        <f t="shared" si="19"/>
        <v/>
      </c>
      <c r="AC129" s="1" t="str">
        <f t="shared" si="19"/>
        <v/>
      </c>
      <c r="AD129" s="1">
        <f t="shared" si="27"/>
        <v>1</v>
      </c>
      <c r="BA129" s="1" t="str">
        <f t="shared" si="28"/>
        <v/>
      </c>
      <c r="BB129" s="1" t="str">
        <f t="shared" si="28"/>
        <v/>
      </c>
    </row>
    <row r="130" spans="2:54" ht="16.5" thickBot="1" x14ac:dyDescent="0.3">
      <c r="B130" s="23" t="str">
        <f t="shared" si="20"/>
        <v/>
      </c>
      <c r="C130" s="308" t="str">
        <f>IF('תנאי סף'!$AF130&lt;&gt;1,"",'תנאי סף'!C130)</f>
        <v/>
      </c>
      <c r="D130" s="307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6" t="str">
        <f>IF($F130="","",'תנאי סף'!W130)</f>
        <v/>
      </c>
      <c r="H130" s="26"/>
      <c r="I130" s="26"/>
      <c r="J130" s="27"/>
      <c r="K130" s="26"/>
      <c r="L130" s="27"/>
      <c r="M130" s="26"/>
      <c r="N130" s="29"/>
      <c r="O130" s="29"/>
      <c r="P130" s="27"/>
      <c r="Q130" s="27"/>
      <c r="R130" s="27"/>
      <c r="S130" s="27"/>
      <c r="T130" s="27"/>
      <c r="U130" s="27" t="str">
        <f t="shared" si="21"/>
        <v/>
      </c>
      <c r="V130" s="27" t="str">
        <f t="shared" si="22"/>
        <v/>
      </c>
      <c r="W130" s="27" t="str">
        <f t="shared" si="23"/>
        <v/>
      </c>
      <c r="X130" s="27">
        <v>1</v>
      </c>
      <c r="Y130" s="27" t="str">
        <f t="shared" si="24"/>
        <v/>
      </c>
      <c r="Z130" s="259" t="str">
        <f t="shared" si="25"/>
        <v/>
      </c>
      <c r="AA130" s="1">
        <f t="shared" si="26"/>
        <v>1</v>
      </c>
      <c r="AB130" s="1" t="str">
        <f t="shared" si="19"/>
        <v/>
      </c>
      <c r="AC130" s="1" t="str">
        <f t="shared" si="19"/>
        <v/>
      </c>
      <c r="AD130" s="1">
        <f t="shared" si="27"/>
        <v>1</v>
      </c>
      <c r="BA130" s="1" t="str">
        <f>IF($F130="","",BA$30)</f>
        <v/>
      </c>
      <c r="BB130" s="1" t="str">
        <f>IF($F130="","",BB$30)</f>
        <v/>
      </c>
    </row>
    <row r="131" spans="2:54" ht="19.5" thickBot="1" x14ac:dyDescent="0.35">
      <c r="B131" s="442" t="s">
        <v>64</v>
      </c>
      <c r="C131" s="443"/>
      <c r="D131" s="443"/>
      <c r="E131" s="443"/>
      <c r="F131" s="443"/>
      <c r="G131" s="28">
        <f>SUM(G31:G130)</f>
        <v>2719940</v>
      </c>
      <c r="H131" s="28">
        <f t="shared" ref="H131:Z131" si="29">SUM(H31:H130)</f>
        <v>0</v>
      </c>
      <c r="I131" s="28">
        <f t="shared" si="29"/>
        <v>0</v>
      </c>
      <c r="J131" s="28">
        <f t="shared" si="29"/>
        <v>0</v>
      </c>
      <c r="K131" s="28">
        <f t="shared" si="29"/>
        <v>0</v>
      </c>
      <c r="L131" s="28">
        <f t="shared" si="29"/>
        <v>0</v>
      </c>
      <c r="M131" s="28">
        <f t="shared" si="29"/>
        <v>0</v>
      </c>
      <c r="N131" s="28">
        <f t="shared" si="29"/>
        <v>0</v>
      </c>
      <c r="O131" s="28">
        <f t="shared" si="29"/>
        <v>0</v>
      </c>
      <c r="P131" s="28">
        <f t="shared" si="29"/>
        <v>0</v>
      </c>
      <c r="Q131" s="28">
        <f t="shared" si="29"/>
        <v>0</v>
      </c>
      <c r="R131" s="28">
        <f t="shared" si="29"/>
        <v>0</v>
      </c>
      <c r="S131" s="28">
        <f t="shared" si="29"/>
        <v>0</v>
      </c>
      <c r="T131" s="28">
        <f t="shared" si="29"/>
        <v>0</v>
      </c>
      <c r="U131" s="28">
        <f t="shared" si="29"/>
        <v>2719940</v>
      </c>
      <c r="V131" s="28">
        <f t="shared" si="29"/>
        <v>2719940</v>
      </c>
      <c r="W131" s="28">
        <f t="shared" si="29"/>
        <v>3506499302358</v>
      </c>
      <c r="X131" s="28">
        <f t="shared" si="29"/>
        <v>100</v>
      </c>
      <c r="Y131" s="28">
        <f t="shared" si="29"/>
        <v>3506499302358</v>
      </c>
      <c r="Z131" s="183">
        <f t="shared" si="29"/>
        <v>1</v>
      </c>
    </row>
  </sheetData>
  <sheetProtection algorithmName="SHA-512" hashValue="y50VnFf5Aj6ITU9SgesK+UbWQ+hCjMy6VhzU6U4YvHJ66RAJkDhxMfGQFTVZEbJBV/pZSmnF45N+wf9zz798/Q==" saltValue="PWyllI6NKu5s+dvoPZVxDQ==" spinCount="100000" sheet="1" scenarios="1" formatCells="0" formatColumns="0" formatRows="0" autoFilter="0"/>
  <mergeCells count="14">
    <mergeCell ref="B1:Z1"/>
    <mergeCell ref="B29:B30"/>
    <mergeCell ref="C29:C30"/>
    <mergeCell ref="D29:D30"/>
    <mergeCell ref="E29:E30"/>
    <mergeCell ref="F29:F30"/>
    <mergeCell ref="U29:U30"/>
    <mergeCell ref="V29:V30"/>
    <mergeCell ref="B131:F131"/>
    <mergeCell ref="W29:W30"/>
    <mergeCell ref="X29:X30"/>
    <mergeCell ref="Y29:Y30"/>
    <mergeCell ref="Z29:Z30"/>
    <mergeCell ref="G29:G30"/>
  </mergeCells>
  <conditionalFormatting sqref="B31:Z130">
    <cfRule type="expression" dxfId="108" priority="1" stopIfTrue="1">
      <formula>AND($F31="",B31&lt;&gt;"")</formula>
    </cfRule>
    <cfRule type="expression" dxfId="107" priority="2">
      <formula>$F31=""</formula>
    </cfRule>
    <cfRule type="expression" dxfId="106" priority="3">
      <formula>B$30&lt;&gt;""</formula>
    </cfRule>
  </conditionalFormatting>
  <conditionalFormatting sqref="G32:G130">
    <cfRule type="expression" dxfId="105" priority="29" stopIfTrue="1">
      <formula>AND($F32="",G32&lt;&gt;"")</formula>
    </cfRule>
    <cfRule type="expression" dxfId="104" priority="30">
      <formula>$F32=""</formula>
    </cfRule>
    <cfRule type="expression" dxfId="103" priority="31">
      <formula>G$30&lt;&gt;""</formula>
    </cfRule>
  </conditionalFormatting>
  <dataValidations count="8">
    <dataValidation type="whole" operator="notBetween" allowBlank="1" showInputMessage="1" showErrorMessage="1" errorTitle="נתון שגוי." error="ניתן להזין רק מספר שלם" sqref="I31:I130" xr:uid="{00000000-0002-0000-0800-000000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800-000002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3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4000000}">
      <formula1>0</formula1>
    </dataValidation>
    <dataValidation type="whole" operator="greaterThanOrEqual" allowBlank="1" showInputMessage="1" showErrorMessage="1" errorTitle="נתון שגוי." error="ניתן להזין רק מספר שלום גדול או שווה ל-0." sqref="H31:H130" xr:uid="{00000000-0002-0000-0800-000005000000}">
      <formula1>0</formula1>
    </dataValidation>
    <dataValidation type="list" allowBlank="1" showInputMessage="1" showErrorMessage="1" sqref="O31:O130" xr:uid="{00000000-0002-0000-0800-000006000000}">
      <formula1>$BA31:$BJ31</formula1>
    </dataValidation>
    <dataValidation type="list" allowBlank="1" showInputMessage="1" showErrorMessage="1" sqref="H30:O30" xr:uid="{00000000-0002-0000-0800-000007000000}">
      <formula1>$AE$1:$AZ$1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8A834DE-3105-4127-9C40-B7FCDEAF45CB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  <x14:conditionalFormatting xmlns:xm="http://schemas.microsoft.com/office/excel/2006/main">
          <x14:cfRule type="containsText" priority="32" operator="containsText" id="{92F221E9-4924-449B-BE14-B5EC72EC1AB0}">
            <xm:f>NOT(ISERROR(SEARCH($AB$1,G32)))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G32:G130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8">
    <tabColor theme="4" tint="-0.249977111117893"/>
  </sheetPr>
  <dimension ref="A1:BZ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outlineLevelRow="1" x14ac:dyDescent="0.25"/>
  <cols>
    <col min="1" max="1" width="9.140625" style="1" hidden="1" customWidth="1"/>
    <col min="2" max="2" width="6.7109375" style="1" customWidth="1"/>
    <col min="3" max="3" width="12.85546875" style="1" bestFit="1" customWidth="1"/>
    <col min="4" max="4" width="14.28515625" style="1" bestFit="1" customWidth="1"/>
    <col min="5" max="5" width="32.28515625" style="1" bestFit="1" customWidth="1"/>
    <col min="6" max="6" width="39.7109375" style="1" customWidth="1"/>
    <col min="7" max="7" width="23" style="1" customWidth="1"/>
    <col min="8" max="8" width="13.140625" style="1" hidden="1" customWidth="1"/>
    <col min="9" max="20" width="21.42578125" style="1" hidden="1" customWidth="1"/>
    <col min="21" max="21" width="17.7109375" style="1" customWidth="1"/>
    <col min="22" max="25" width="21.42578125" style="1" hidden="1" customWidth="1"/>
    <col min="26" max="26" width="14" style="1" bestFit="1" customWidth="1"/>
    <col min="27" max="29" width="9.140625" style="1" hidden="1" customWidth="1"/>
    <col min="30" max="30" width="11.85546875" style="1" hidden="1" customWidth="1"/>
    <col min="31" max="32" width="9.140625" style="1" hidden="1" customWidth="1"/>
    <col min="33" max="33" width="10.140625" style="1" hidden="1" customWidth="1"/>
    <col min="34" max="34" width="16.7109375" style="1" hidden="1" customWidth="1"/>
    <col min="35" max="35" width="8.85546875" style="1" hidden="1" customWidth="1"/>
    <col min="36" max="36" width="11.85546875" style="1" hidden="1" customWidth="1"/>
    <col min="37" max="37" width="17.7109375" style="1" hidden="1" customWidth="1"/>
    <col min="38" max="48" width="9.140625" style="1" hidden="1" customWidth="1"/>
    <col min="49" max="49" width="10.7109375" style="1" hidden="1" customWidth="1"/>
    <col min="50" max="78" width="9.140625" style="1" hidden="1" customWidth="1"/>
    <col min="79" max="200" width="9.140625" style="1" customWidth="1"/>
    <col min="201" max="16384" width="9.140625" style="1"/>
  </cols>
  <sheetData>
    <row r="1" spans="2:52" ht="21" customHeight="1" thickBot="1" x14ac:dyDescent="0.3">
      <c r="B1" s="436" t="str">
        <f ca="1">MID(CELL("filename",AC2),FIND("]",CELL("filename",AC2),1)+1,99)</f>
        <v>הערכה כללית ותרומה לקהילה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B1" s="1" t="s">
        <v>87</v>
      </c>
      <c r="AD1" s="8" t="s">
        <v>88</v>
      </c>
      <c r="AE1" s="9" t="s">
        <v>89</v>
      </c>
      <c r="AF1" s="9" t="s">
        <v>90</v>
      </c>
      <c r="AG1" s="9" t="s">
        <v>91</v>
      </c>
      <c r="AH1" s="9" t="s">
        <v>92</v>
      </c>
      <c r="AI1" s="9" t="s">
        <v>93</v>
      </c>
      <c r="AJ1" s="9" t="s">
        <v>94</v>
      </c>
      <c r="AK1" s="10" t="s">
        <v>95</v>
      </c>
      <c r="AL1" s="9" t="s">
        <v>96</v>
      </c>
      <c r="AM1" s="10" t="s">
        <v>97</v>
      </c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0"/>
    </row>
    <row r="2" spans="2:52" ht="20.25" customHeight="1" x14ac:dyDescent="0.25">
      <c r="U2" s="5" t="str">
        <f>W2</f>
        <v>שנת תקציב</v>
      </c>
      <c r="W2" s="5" t="str">
        <f>'פרמטרים לקריטריונים'!$B$4</f>
        <v>שנת תקציב</v>
      </c>
      <c r="Y2" s="5" t="str">
        <f>'פרמטרים לקריטריונים'!$B$4</f>
        <v>שנת תקציב</v>
      </c>
      <c r="Z2" s="7">
        <f>'פרמטרים לקריטריונים'!$C$4</f>
        <v>2025</v>
      </c>
      <c r="AE2" s="1">
        <f>IF(ISNA(MATCH(G31,$AB$30:$AC$30,0)),0,1)</f>
        <v>0</v>
      </c>
      <c r="AF2" s="1">
        <f>IF(IFERROR(G31*1,"bad")="bad",0,1)</f>
        <v>0</v>
      </c>
      <c r="AG2" s="1">
        <f>IF(IFERROR(IF(G31=TRUNC(G31),1,"bad"),"bad")="bad",0,1)</f>
        <v>0</v>
      </c>
      <c r="AH2" s="1">
        <f>IF(AND(IF(IFERROR(G31*1,"bad")="bad",0,1)=1,G31&gt;=0),1,0)</f>
        <v>0</v>
      </c>
      <c r="AI2" s="1">
        <f>IF(AND(IF(IFERROR(IF(G31=TRUNC(G31),1,"bad"),"bad")="bad",0,1)=1,G31&gt;=0),1,0)</f>
        <v>0</v>
      </c>
      <c r="AJ2" s="1">
        <f>IF(AND(IF(IFERROR(G31*1,"bad")="bad",0,1)=1,G31&gt;0),1,0)</f>
        <v>0</v>
      </c>
      <c r="AK2" s="1">
        <f>IF(AND(IF(IFERROR(IF(G31=TRUNC(G31),1,"bad"),"bad")="bad",0,1)=1,G31&gt;0),1,0)</f>
        <v>0</v>
      </c>
      <c r="AL2" s="1">
        <v>1</v>
      </c>
      <c r="AM2" s="1">
        <f>IF(IFERROR(HLOOKUP(G31,$BA$30:$BK$30,1,0),"bad")="bad",0,1)</f>
        <v>1</v>
      </c>
    </row>
    <row r="3" spans="2:52" ht="19.5" thickBot="1" x14ac:dyDescent="0.3">
      <c r="U3" s="11" t="str">
        <f>W3</f>
        <v>תקציב התמיכה</v>
      </c>
      <c r="W3" s="11" t="str">
        <f>'פרמטרים לקריטריונים'!$B$5</f>
        <v>תקציב התמיכה</v>
      </c>
      <c r="Y3" s="11" t="str">
        <f>'פרמטרים לקריטריונים'!$B$5</f>
        <v>תקציב התמיכה</v>
      </c>
      <c r="Z3" s="13">
        <f>'פרמטרים לקריטריונים'!$C$5</f>
        <v>700000</v>
      </c>
      <c r="AC3" s="1">
        <f>IF(G$30="",1,IF(G31="",0,IF(G$30=$AE$1,11,IF(G$30=$AF$1,12,IF(G$30=$AEG1,13,IF(G$30=$AH$1,14,IF(G$30=$AI$1,15,IF(G$30=$AJ$1,16,IF(G$30=$AK$1,17,IF(G$30=$AL$1,18,IF(G$30=$AM$1,19,0)))))))))))</f>
        <v>19</v>
      </c>
      <c r="AD3" s="1" t="s">
        <v>98</v>
      </c>
      <c r="AE3" s="1">
        <v>1</v>
      </c>
      <c r="AF3" s="1">
        <v>2</v>
      </c>
      <c r="AG3" s="1">
        <v>3</v>
      </c>
      <c r="AH3" s="1">
        <v>4</v>
      </c>
      <c r="AI3" s="1">
        <v>5</v>
      </c>
      <c r="AJ3" s="1">
        <v>6</v>
      </c>
      <c r="AK3" s="1">
        <v>7</v>
      </c>
      <c r="AL3" s="1">
        <v>8</v>
      </c>
      <c r="AM3" s="1">
        <v>9</v>
      </c>
    </row>
    <row r="4" spans="2:52" ht="16.5" outlineLevel="1" thickBot="1" x14ac:dyDescent="0.3">
      <c r="F4" s="314" t="str">
        <f>'פרמטרים לקריטריונים'!B182</f>
        <v>איכות לפי המלצת המדור</v>
      </c>
      <c r="G4" s="314" t="str">
        <f>'פרמטרים לקריטריונים'!C182</f>
        <v>ניקוד</v>
      </c>
      <c r="AD4" s="1" t="s">
        <v>100</v>
      </c>
      <c r="AE4" s="8" t="s">
        <v>76</v>
      </c>
      <c r="AF4" s="9" t="s">
        <v>77</v>
      </c>
      <c r="AG4" s="9" t="s">
        <v>78</v>
      </c>
      <c r="AH4" s="9" t="s">
        <v>79</v>
      </c>
      <c r="AI4" s="9"/>
      <c r="AJ4" s="9"/>
      <c r="AK4" s="9"/>
      <c r="AL4" s="9"/>
      <c r="AM4" s="9"/>
      <c r="AN4" s="10"/>
    </row>
    <row r="5" spans="2:52" outlineLevel="1" x14ac:dyDescent="0.25">
      <c r="F5" s="316" t="str">
        <f>'פרמטרים לקריטריונים'!B183</f>
        <v>איכות מצוינת</v>
      </c>
      <c r="G5" s="347">
        <f>'פרמטרים לקריטריונים'!C183</f>
        <v>5</v>
      </c>
    </row>
    <row r="6" spans="2:52" outlineLevel="1" x14ac:dyDescent="0.25">
      <c r="F6" s="316" t="str">
        <f>'פרמטרים לקריטריונים'!B184</f>
        <v>איכות טובה מאוד</v>
      </c>
      <c r="G6" s="347">
        <f>'פרמטרים לקריטריונים'!C184</f>
        <v>3</v>
      </c>
    </row>
    <row r="7" spans="2:52" outlineLevel="1" x14ac:dyDescent="0.25">
      <c r="F7" s="316" t="str">
        <f>'פרמטרים לקריטריונים'!B185</f>
        <v>איכות טובה</v>
      </c>
      <c r="G7" s="347">
        <f>'פרמטרים לקריטריונים'!C185</f>
        <v>2</v>
      </c>
    </row>
    <row r="8" spans="2:52" outlineLevel="1" x14ac:dyDescent="0.25">
      <c r="F8" s="316" t="str">
        <f>'פרמטרים לקריטריונים'!B186</f>
        <v>איכות בינונית</v>
      </c>
      <c r="G8" s="347">
        <f>'פרמטרים לקריטריונים'!C186</f>
        <v>1</v>
      </c>
    </row>
    <row r="9" spans="2:52" outlineLevel="1" x14ac:dyDescent="0.25"/>
    <row r="10" spans="2:52" ht="16.5" outlineLevel="1" thickBot="1" x14ac:dyDescent="0.3"/>
    <row r="11" spans="2:52" hidden="1" outlineLevel="1" x14ac:dyDescent="0.25"/>
    <row r="12" spans="2:52" hidden="1" outlineLevel="1" x14ac:dyDescent="0.25"/>
    <row r="13" spans="2:52" hidden="1" outlineLevel="1" x14ac:dyDescent="0.25"/>
    <row r="14" spans="2:52" hidden="1" outlineLevel="1" x14ac:dyDescent="0.25"/>
    <row r="15" spans="2:52" hidden="1" outlineLevel="1" x14ac:dyDescent="0.25"/>
    <row r="16" spans="2:52" hidden="1" outlineLevel="1" x14ac:dyDescent="0.25"/>
    <row r="17" spans="1:56" hidden="1" outlineLevel="1" x14ac:dyDescent="0.25"/>
    <row r="18" spans="1:56" hidden="1" outlineLevel="1" x14ac:dyDescent="0.25"/>
    <row r="19" spans="1:56" hidden="1" outlineLevel="1" x14ac:dyDescent="0.25"/>
    <row r="20" spans="1:56" hidden="1" outlineLevel="1" x14ac:dyDescent="0.25"/>
    <row r="21" spans="1:56" ht="9.75" hidden="1" customHeight="1" x14ac:dyDescent="0.25"/>
    <row r="22" spans="1:56" ht="16.5" hidden="1" thickBot="1" x14ac:dyDescent="0.3"/>
    <row r="23" spans="1:56" hidden="1" x14ac:dyDescent="0.25">
      <c r="F23" s="316">
        <f>'פרמטרים לקריטריונים'!$D$31</f>
        <v>0</v>
      </c>
      <c r="G23" s="347">
        <f ca="1">VLOOKUP(B1,'פרמטרים לקריטריונים'!$B$32:$D$46,3,0)</f>
        <v>0</v>
      </c>
    </row>
    <row r="24" spans="1:56" hidden="1" x14ac:dyDescent="0.25"/>
    <row r="25" spans="1:56" hidden="1" x14ac:dyDescent="0.25">
      <c r="B25" s="1" t="s">
        <v>123</v>
      </c>
      <c r="G25" s="1">
        <f>IF(G30="",1,IF(IFERROR(HLOOKUP(G30,$AD$1:$AZ$2,1,0),0)=0,0,1))</f>
        <v>1</v>
      </c>
      <c r="H25" s="1">
        <f>IF(H30="",1,IF(IFERROR(HLOOKUP(H30,$AD$1:$AZ$2,1,0),0)=0,0,1))</f>
        <v>1</v>
      </c>
      <c r="I25" s="1">
        <f t="shared" ref="I25:Y25" si="0">IF(I30="",1,IF(IFERROR(HLOOKUP(I30,$AD$1:$AZ$2,1,0),0)=0,0,1))</f>
        <v>1</v>
      </c>
      <c r="J25" s="1">
        <f t="shared" si="0"/>
        <v>1</v>
      </c>
      <c r="K25" s="1">
        <f t="shared" si="0"/>
        <v>1</v>
      </c>
      <c r="L25" s="1">
        <f t="shared" si="0"/>
        <v>1</v>
      </c>
      <c r="M25" s="1">
        <f t="shared" si="0"/>
        <v>1</v>
      </c>
      <c r="N25" s="1">
        <f t="shared" si="0"/>
        <v>1</v>
      </c>
      <c r="O25" s="1">
        <f t="shared" si="0"/>
        <v>1</v>
      </c>
      <c r="P25" s="1">
        <f t="shared" si="0"/>
        <v>1</v>
      </c>
      <c r="Q25" s="1">
        <f t="shared" si="0"/>
        <v>1</v>
      </c>
      <c r="R25" s="1">
        <f t="shared" si="0"/>
        <v>1</v>
      </c>
      <c r="S25" s="1">
        <f t="shared" si="0"/>
        <v>1</v>
      </c>
      <c r="T25" s="1">
        <f t="shared" si="0"/>
        <v>1</v>
      </c>
      <c r="U25" s="1">
        <f t="shared" si="0"/>
        <v>1</v>
      </c>
      <c r="V25" s="1">
        <f t="shared" si="0"/>
        <v>1</v>
      </c>
      <c r="W25" s="1">
        <f t="shared" si="0"/>
        <v>1</v>
      </c>
      <c r="X25" s="1">
        <f t="shared" si="0"/>
        <v>1</v>
      </c>
      <c r="Y25" s="1">
        <f t="shared" si="0"/>
        <v>1</v>
      </c>
    </row>
    <row r="26" spans="1:56" hidden="1" x14ac:dyDescent="0.25">
      <c r="B26" s="1" t="s">
        <v>124</v>
      </c>
      <c r="F26" s="14">
        <f>$A$29-COUNTBLANK(F31:F130)</f>
        <v>4</v>
      </c>
      <c r="G26" s="14">
        <f>$A$29-COUNTBLANK(G31:G130)</f>
        <v>4</v>
      </c>
      <c r="H26" s="14">
        <f t="shared" ref="H26:Y26" si="1">$A$29-COUNTBLANK(H31:H130)</f>
        <v>0</v>
      </c>
      <c r="I26" s="14">
        <f t="shared" si="1"/>
        <v>0</v>
      </c>
      <c r="J26" s="14">
        <f t="shared" si="1"/>
        <v>0</v>
      </c>
      <c r="K26" s="14">
        <f t="shared" si="1"/>
        <v>0</v>
      </c>
      <c r="L26" s="14">
        <f t="shared" si="1"/>
        <v>0</v>
      </c>
      <c r="M26" s="14">
        <f t="shared" si="1"/>
        <v>0</v>
      </c>
      <c r="N26" s="14">
        <f t="shared" si="1"/>
        <v>0</v>
      </c>
      <c r="O26" s="14">
        <f t="shared" si="1"/>
        <v>0</v>
      </c>
      <c r="P26" s="14">
        <f t="shared" si="1"/>
        <v>3</v>
      </c>
      <c r="Q26" s="14">
        <f t="shared" si="1"/>
        <v>0</v>
      </c>
      <c r="R26" s="14">
        <f t="shared" si="1"/>
        <v>0</v>
      </c>
      <c r="S26" s="14">
        <f t="shared" si="1"/>
        <v>0</v>
      </c>
      <c r="T26" s="14">
        <f t="shared" si="1"/>
        <v>0</v>
      </c>
      <c r="U26" s="14">
        <f t="shared" si="1"/>
        <v>4</v>
      </c>
      <c r="V26" s="14">
        <f t="shared" si="1"/>
        <v>4</v>
      </c>
      <c r="W26" s="14">
        <f t="shared" si="1"/>
        <v>4</v>
      </c>
      <c r="X26" s="14">
        <f t="shared" si="1"/>
        <v>100</v>
      </c>
      <c r="Y26" s="14">
        <f t="shared" si="1"/>
        <v>4</v>
      </c>
    </row>
    <row r="27" spans="1:56" hidden="1" x14ac:dyDescent="0.25">
      <c r="B27" s="15" t="s">
        <v>125</v>
      </c>
      <c r="C27" s="15"/>
      <c r="D27" s="15"/>
      <c r="E27" s="15"/>
      <c r="F27" s="15"/>
      <c r="G27" s="14" t="e">
        <f>AVERAGE(G31:G130)</f>
        <v>#DIV/0!</v>
      </c>
      <c r="H27" s="14" t="e">
        <f t="shared" ref="H27:Z27" si="2">AVERAGE(H31:H130)</f>
        <v>#DIV/0!</v>
      </c>
      <c r="I27" s="14" t="e">
        <f t="shared" si="2"/>
        <v>#DIV/0!</v>
      </c>
      <c r="J27" s="14" t="e">
        <f t="shared" si="2"/>
        <v>#DIV/0!</v>
      </c>
      <c r="K27" s="14" t="e">
        <f t="shared" si="2"/>
        <v>#DIV/0!</v>
      </c>
      <c r="L27" s="14" t="e">
        <f t="shared" si="2"/>
        <v>#DIV/0!</v>
      </c>
      <c r="M27" s="14" t="e">
        <f t="shared" si="2"/>
        <v>#DIV/0!</v>
      </c>
      <c r="N27" s="14" t="e">
        <f t="shared" si="2"/>
        <v>#DIV/0!</v>
      </c>
      <c r="O27" s="14" t="e">
        <f t="shared" si="2"/>
        <v>#DIV/0!</v>
      </c>
      <c r="P27" s="14" t="e">
        <f t="shared" si="2"/>
        <v>#REF!</v>
      </c>
      <c r="Q27" s="14" t="e">
        <f t="shared" si="2"/>
        <v>#DIV/0!</v>
      </c>
      <c r="R27" s="14" t="e">
        <f t="shared" si="2"/>
        <v>#DIV/0!</v>
      </c>
      <c r="S27" s="14" t="e">
        <f t="shared" si="2"/>
        <v>#DIV/0!</v>
      </c>
      <c r="T27" s="14" t="e">
        <f t="shared" si="2"/>
        <v>#DIV/0!</v>
      </c>
      <c r="U27" s="14">
        <f t="shared" si="2"/>
        <v>1</v>
      </c>
      <c r="V27" s="14">
        <f t="shared" si="2"/>
        <v>1</v>
      </c>
      <c r="W27" s="14">
        <f t="shared" si="2"/>
        <v>1</v>
      </c>
      <c r="X27" s="14">
        <f t="shared" si="2"/>
        <v>1</v>
      </c>
      <c r="Y27" s="14">
        <f t="shared" si="2"/>
        <v>1</v>
      </c>
      <c r="Z27" s="14">
        <f t="shared" si="2"/>
        <v>0.25</v>
      </c>
    </row>
    <row r="28" spans="1:56" ht="16.5" hidden="1" thickBot="1" x14ac:dyDescent="0.3">
      <c r="B28" s="15" t="s">
        <v>64</v>
      </c>
      <c r="C28" s="15"/>
      <c r="D28" s="15"/>
      <c r="E28" s="15"/>
      <c r="F28" s="15"/>
      <c r="G28" s="14">
        <f>SUM(G31:G130)</f>
        <v>0</v>
      </c>
      <c r="H28" s="14">
        <f t="shared" ref="H28:Y28" si="3">SUM(H31:H130)</f>
        <v>0</v>
      </c>
      <c r="I28" s="14">
        <f t="shared" si="3"/>
        <v>0</v>
      </c>
      <c r="J28" s="14">
        <f t="shared" si="3"/>
        <v>0</v>
      </c>
      <c r="K28" s="14">
        <f t="shared" si="3"/>
        <v>0</v>
      </c>
      <c r="L28" s="14">
        <f t="shared" si="3"/>
        <v>0</v>
      </c>
      <c r="M28" s="14">
        <f t="shared" si="3"/>
        <v>0</v>
      </c>
      <c r="N28" s="14">
        <f t="shared" si="3"/>
        <v>0</v>
      </c>
      <c r="O28" s="14">
        <f t="shared" si="3"/>
        <v>0</v>
      </c>
      <c r="P28" s="14" t="e">
        <f t="shared" si="3"/>
        <v>#REF!</v>
      </c>
      <c r="Q28" s="14">
        <f t="shared" si="3"/>
        <v>0</v>
      </c>
      <c r="R28" s="14">
        <f t="shared" si="3"/>
        <v>0</v>
      </c>
      <c r="S28" s="14">
        <f t="shared" si="3"/>
        <v>0</v>
      </c>
      <c r="T28" s="14">
        <f t="shared" si="3"/>
        <v>0</v>
      </c>
      <c r="U28" s="14">
        <f t="shared" si="3"/>
        <v>4</v>
      </c>
      <c r="V28" s="14">
        <f t="shared" si="3"/>
        <v>4</v>
      </c>
      <c r="W28" s="14">
        <f t="shared" si="3"/>
        <v>4</v>
      </c>
      <c r="X28" s="14">
        <f t="shared" si="3"/>
        <v>100</v>
      </c>
      <c r="Y28" s="14">
        <f t="shared" si="3"/>
        <v>4</v>
      </c>
      <c r="AA28" s="14">
        <f>IF(SUM(AA31:AA130)=COUNT(AA31:AA130),1,0)</f>
        <v>0</v>
      </c>
    </row>
    <row r="29" spans="1:56" ht="30" customHeight="1" thickBot="1" x14ac:dyDescent="0.3">
      <c r="A29" s="16">
        <v>100</v>
      </c>
      <c r="B29" s="438" t="s">
        <v>126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17" t="s">
        <v>188</v>
      </c>
      <c r="H29" s="440"/>
      <c r="I29" s="18" t="s">
        <v>175</v>
      </c>
      <c r="J29" s="18" t="s">
        <v>176</v>
      </c>
      <c r="K29" s="18" t="s">
        <v>177</v>
      </c>
      <c r="L29" s="18" t="s">
        <v>178</v>
      </c>
      <c r="M29" s="18" t="s">
        <v>179</v>
      </c>
      <c r="N29" s="18" t="s">
        <v>180</v>
      </c>
      <c r="O29" s="18" t="s">
        <v>181</v>
      </c>
      <c r="P29" s="444">
        <f>COLUMN()</f>
        <v>16</v>
      </c>
      <c r="Q29" s="444">
        <f>COLUMN()</f>
        <v>17</v>
      </c>
      <c r="R29" s="444">
        <f>COLUMN()</f>
        <v>18</v>
      </c>
      <c r="S29" s="444">
        <f>COLUMN()</f>
        <v>19</v>
      </c>
      <c r="T29" s="444">
        <f>COLUMN()</f>
        <v>20</v>
      </c>
      <c r="U29" s="434" t="s">
        <v>171</v>
      </c>
      <c r="V29" s="444" t="s">
        <v>182</v>
      </c>
      <c r="W29" s="444" t="s">
        <v>183</v>
      </c>
      <c r="X29" s="444" t="s">
        <v>184</v>
      </c>
      <c r="Y29" s="444" t="s">
        <v>185</v>
      </c>
      <c r="Z29" s="446" t="s">
        <v>172</v>
      </c>
      <c r="AA29" s="19" t="s">
        <v>155</v>
      </c>
      <c r="AD29" s="1" t="str">
        <f>"בקרת "&amp;G29</f>
        <v>בקרת איכות לפי המלצת מדור</v>
      </c>
      <c r="AE29" s="1" t="str">
        <f t="shared" ref="AE29:AV29" si="4">"בקרת "&amp;H29</f>
        <v xml:space="preserve">בקרת </v>
      </c>
      <c r="AF29" s="1" t="str">
        <f t="shared" si="4"/>
        <v>בקרת טור הזנת מספר שלם</v>
      </c>
      <c r="AG29" s="1" t="str">
        <f t="shared" si="4"/>
        <v>בקרת טור הזנת מספר שאינו שלילי</v>
      </c>
      <c r="AH29" s="1" t="str">
        <f t="shared" si="4"/>
        <v>בקרת טור הזנת  מספר שלם שאינו שלילי</v>
      </c>
      <c r="AI29" s="1" t="str">
        <f t="shared" si="4"/>
        <v>בקרת טור הזנת מספר חיובי</v>
      </c>
      <c r="AJ29" s="1" t="str">
        <f t="shared" si="4"/>
        <v>בקרת טור הזנת מספר שלם חיובי</v>
      </c>
      <c r="AK29" s="1" t="str">
        <f t="shared" si="4"/>
        <v>בקרת טור הזנת טקסט</v>
      </c>
      <c r="AL29" s="1" t="str">
        <f t="shared" si="4"/>
        <v>בקרת טור הזנת טקסט מרשימה סגורה</v>
      </c>
      <c r="AM29" s="1" t="str">
        <f t="shared" si="4"/>
        <v>בקרת 16</v>
      </c>
      <c r="AN29" s="1" t="str">
        <f t="shared" si="4"/>
        <v>בקרת 17</v>
      </c>
      <c r="AO29" s="1" t="str">
        <f t="shared" si="4"/>
        <v>בקרת 18</v>
      </c>
      <c r="AP29" s="1" t="str">
        <f t="shared" si="4"/>
        <v>בקרת 19</v>
      </c>
      <c r="AQ29" s="1" t="str">
        <f t="shared" si="4"/>
        <v>בקרת 20</v>
      </c>
      <c r="AR29" s="1" t="str">
        <f t="shared" si="4"/>
        <v>בקרת סה"כ ניקוד</v>
      </c>
      <c r="AS29" s="1" t="str">
        <f t="shared" si="4"/>
        <v>בקרת מקדם 1</v>
      </c>
      <c r="AT29" s="1" t="str">
        <f t="shared" si="4"/>
        <v>בקרת ניקוד לאחר מקדם</v>
      </c>
      <c r="AU29" s="1" t="str">
        <f t="shared" si="4"/>
        <v>בקרת נתון למכפיל1</v>
      </c>
      <c r="AV29" s="1" t="str">
        <f t="shared" si="4"/>
        <v>בקרת ניקוד לאחר מכפיל2</v>
      </c>
      <c r="BA29" s="1" t="s">
        <v>100</v>
      </c>
    </row>
    <row r="30" spans="1:56" ht="23.25" customHeight="1" thickBot="1" x14ac:dyDescent="0.3">
      <c r="A30" s="20"/>
      <c r="B30" s="439"/>
      <c r="C30" s="435"/>
      <c r="D30" s="435"/>
      <c r="E30" s="441"/>
      <c r="F30" s="441"/>
      <c r="G30" s="21" t="s">
        <v>97</v>
      </c>
      <c r="H30" s="441"/>
      <c r="I30" s="22"/>
      <c r="J30" s="22"/>
      <c r="K30" s="22"/>
      <c r="L30" s="22"/>
      <c r="M30" s="22"/>
      <c r="N30" s="22"/>
      <c r="O30" s="22"/>
      <c r="P30" s="445"/>
      <c r="Q30" s="445"/>
      <c r="R30" s="445"/>
      <c r="S30" s="445"/>
      <c r="T30" s="445"/>
      <c r="U30" s="435"/>
      <c r="V30" s="445"/>
      <c r="W30" s="445"/>
      <c r="X30" s="445"/>
      <c r="Y30" s="445"/>
      <c r="Z30" s="447"/>
      <c r="AB30" s="1">
        <v>0</v>
      </c>
      <c r="AC30" s="1">
        <v>1</v>
      </c>
      <c r="AD30" s="1" t="str">
        <f>G30</f>
        <v>טקסט מרשימה סגורה</v>
      </c>
      <c r="AE30" s="1">
        <f t="shared" ref="AE30:AV30" si="5">H30</f>
        <v>0</v>
      </c>
      <c r="AF30" s="1">
        <f t="shared" si="5"/>
        <v>0</v>
      </c>
      <c r="AG30" s="1">
        <f t="shared" si="5"/>
        <v>0</v>
      </c>
      <c r="AH30" s="1">
        <f t="shared" si="5"/>
        <v>0</v>
      </c>
      <c r="AI30" s="1">
        <f t="shared" si="5"/>
        <v>0</v>
      </c>
      <c r="AJ30" s="1">
        <f t="shared" si="5"/>
        <v>0</v>
      </c>
      <c r="AK30" s="1">
        <f t="shared" si="5"/>
        <v>0</v>
      </c>
      <c r="AL30" s="1">
        <f t="shared" si="5"/>
        <v>0</v>
      </c>
      <c r="AM30" s="1">
        <f t="shared" si="5"/>
        <v>0</v>
      </c>
      <c r="AN30" s="1">
        <f t="shared" si="5"/>
        <v>0</v>
      </c>
      <c r="AO30" s="1">
        <f t="shared" si="5"/>
        <v>0</v>
      </c>
      <c r="AP30" s="1">
        <f t="shared" si="5"/>
        <v>0</v>
      </c>
      <c r="AQ30" s="1">
        <f t="shared" si="5"/>
        <v>0</v>
      </c>
      <c r="AR30" s="1">
        <f t="shared" si="5"/>
        <v>0</v>
      </c>
      <c r="AS30" s="1">
        <f t="shared" si="5"/>
        <v>0</v>
      </c>
      <c r="AT30" s="1">
        <f t="shared" si="5"/>
        <v>0</v>
      </c>
      <c r="AU30" s="1">
        <f t="shared" si="5"/>
        <v>0</v>
      </c>
      <c r="AV30" s="1">
        <f t="shared" si="5"/>
        <v>0</v>
      </c>
      <c r="BA30" s="1" t="str">
        <f>AE$4</f>
        <v>איכות מצוינת</v>
      </c>
      <c r="BB30" s="1" t="str">
        <f>AF$4</f>
        <v>איכות טובה מאוד</v>
      </c>
      <c r="BC30" s="1" t="str">
        <f>AG$4</f>
        <v>איכות טובה</v>
      </c>
      <c r="BD30" s="1" t="str">
        <f>AH$4</f>
        <v>איכות בינונית</v>
      </c>
    </row>
    <row r="31" spans="1:56" x14ac:dyDescent="0.25">
      <c r="B31" s="23">
        <f>IF(F31="","",ROW()-30)</f>
        <v>1</v>
      </c>
      <c r="C31" s="29">
        <f>IF('תנאי סף'!$AF31&lt;&gt;1,"",'תנאי סף'!C31)</f>
        <v>580538015</v>
      </c>
      <c r="D31" s="29">
        <f>IF('תנאי סף'!$AF31&lt;&gt;1,"",'תנאי סף'!D31)</f>
        <v>1001829429</v>
      </c>
      <c r="E31" s="29" t="str">
        <f>IF('תנאי סף'!$AF31&lt;&gt;1,"",'תנאי סף'!E31)</f>
        <v>בקשת תמיכה 2025 פרויקט התחרות אהבי</v>
      </c>
      <c r="F31" s="29" t="str">
        <f>IF('תנאי סף'!$AF31&lt;&gt;1,"",'תנאי סף'!F31)</f>
        <v>אהב"י - העמותה לקידום אמנות העם ביש</v>
      </c>
      <c r="G31" s="25" t="s">
        <v>79</v>
      </c>
      <c r="H31" s="26"/>
      <c r="I31" s="26"/>
      <c r="J31" s="27"/>
      <c r="K31" s="26"/>
      <c r="L31" s="27"/>
      <c r="M31" s="26"/>
      <c r="N31" s="29"/>
      <c r="O31" s="181"/>
      <c r="P31" s="27"/>
      <c r="Q31" s="27"/>
      <c r="R31" s="27"/>
      <c r="S31" s="27"/>
      <c r="T31" s="27"/>
      <c r="U31" s="27">
        <f>IF($F31="","",IF($AA31&lt;&gt;1,$AB$1,IFERROR(VLOOKUP(G31,$F$5:$G$8,2,0),$AB$1)))</f>
        <v>1</v>
      </c>
      <c r="V31" s="27">
        <f>IF($F31="","",U31)</f>
        <v>1</v>
      </c>
      <c r="W31" s="27">
        <f>IF($F31="","",IF($AA31&lt;&gt;1,$AB$1,IFERROR(U31*V31,$AB$1)))</f>
        <v>1</v>
      </c>
      <c r="X31" s="27">
        <v>1</v>
      </c>
      <c r="Y31" s="27">
        <f>IF($F31="","",IF($AA31&lt;&gt;1,$AB$1,IFERROR(W31*X31,$AB$1)))</f>
        <v>1</v>
      </c>
      <c r="Z31" s="259">
        <f>IF($F31="","",IF(OR($AA31&lt;&gt;1,Y31=$AB$1),$AB$1,IFERROR(Y31/SUM($Y$31:$Y$130),0)))</f>
        <v>0.25</v>
      </c>
      <c r="AA31" s="1">
        <f>IF(SUM(AD31:AV31)=COUNT(AD31:AV31),1,0)</f>
        <v>1</v>
      </c>
      <c r="AB31" s="1">
        <f>IF($F31="","",AB$30)</f>
        <v>0</v>
      </c>
      <c r="AC31" s="1">
        <f>IF($F31="","",AC$30)</f>
        <v>1</v>
      </c>
      <c r="AD31" s="1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BA31" s="1" t="str">
        <f t="shared" ref="BA31:BD40" si="6">IF($F31="","",BA$30)</f>
        <v>איכות מצוינת</v>
      </c>
      <c r="BB31" s="1" t="str">
        <f t="shared" si="6"/>
        <v>איכות טובה מאוד</v>
      </c>
      <c r="BC31" s="1" t="str">
        <f t="shared" si="6"/>
        <v>איכות טובה</v>
      </c>
      <c r="BD31" s="1" t="str">
        <f t="shared" si="6"/>
        <v>איכות בינונית</v>
      </c>
    </row>
    <row r="32" spans="1:56" x14ac:dyDescent="0.25">
      <c r="B32" s="23">
        <f t="shared" ref="B32:B95" si="7">IF(F32="","",ROW()-30)</f>
        <v>2</v>
      </c>
      <c r="C32" s="29">
        <f>IF('תנאי סף'!$AF32&lt;&gt;1,"",'תנאי סף'!C32)</f>
        <v>510662190</v>
      </c>
      <c r="D32" s="29">
        <f>IF('תנאי סף'!$AF32&lt;&gt;1,"",'תנאי סף'!D32)</f>
        <v>1001844093</v>
      </c>
      <c r="E32" s="29" t="str">
        <f>IF('תנאי סף'!$AF32&lt;&gt;1,"",'תנאי סף'!E32)</f>
        <v>כנס חבורות זמר</v>
      </c>
      <c r="F32" s="29" t="str">
        <f>IF('תנאי סף'!$AF32&lt;&gt;1,"",'תנאי סף'!F32)</f>
        <v>מרכז קהילתי בטירת כרמל עש פרסט בע"מ</v>
      </c>
      <c r="G32" s="25" t="s">
        <v>79</v>
      </c>
      <c r="H32" s="26"/>
      <c r="I32" s="26"/>
      <c r="J32" s="27"/>
      <c r="K32" s="26"/>
      <c r="L32" s="27"/>
      <c r="M32" s="26"/>
      <c r="N32" s="29"/>
      <c r="O32" s="29"/>
      <c r="P32" s="27" t="e">
        <f>IF($F32="","",#REF!)</f>
        <v>#REF!</v>
      </c>
      <c r="Q32" s="27"/>
      <c r="R32" s="27"/>
      <c r="S32" s="27"/>
      <c r="T32" s="27"/>
      <c r="U32" s="27">
        <f t="shared" ref="U32:U95" si="8">IF($F32="","",IF($AA32&lt;&gt;1,$AB$1,IFERROR(VLOOKUP(G32,$F$5:$G$8,2,0),$AB$1)))</f>
        <v>1</v>
      </c>
      <c r="V32" s="27">
        <f t="shared" ref="V32:V95" si="9">IF($F32="","",U32)</f>
        <v>1</v>
      </c>
      <c r="W32" s="27">
        <f t="shared" ref="W32:W95" si="10">IF($F32="","",IF($AA32&lt;&gt;1,$AB$1,IFERROR(U32*V32,$AB$1)))</f>
        <v>1</v>
      </c>
      <c r="X32" s="27">
        <v>1</v>
      </c>
      <c r="Y32" s="27">
        <f t="shared" ref="Y32:Y95" si="11">IF($F32="","",IF($AA32&lt;&gt;1,$AB$1,IFERROR(W32*X32,$AB$1)))</f>
        <v>1</v>
      </c>
      <c r="Z32" s="259">
        <f t="shared" ref="Z32:Z95" si="12">IF($F32="","",IF(OR($AA32&lt;&gt;1,Y32=$AB$1),$AB$1,IFERROR(Y32/SUM($Y$31:$Y$130),0)))</f>
        <v>0.25</v>
      </c>
      <c r="AA32" s="1">
        <f t="shared" ref="AA32:AA95" si="13">IF(SUM(AD32:AV32)=COUNT(AD32:AV32),1,0)</f>
        <v>1</v>
      </c>
      <c r="AB32" s="1">
        <f t="shared" ref="AB32:AC63" si="14">IF($F32="","",AB$30)</f>
        <v>0</v>
      </c>
      <c r="AC32" s="1">
        <f t="shared" si="14"/>
        <v>1</v>
      </c>
      <c r="AD32" s="1">
        <f t="shared" ref="AD32:AD95" si="15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BA32" s="1" t="str">
        <f t="shared" si="6"/>
        <v>איכות מצוינת</v>
      </c>
      <c r="BB32" s="1" t="str">
        <f t="shared" si="6"/>
        <v>איכות טובה מאוד</v>
      </c>
      <c r="BC32" s="1" t="str">
        <f t="shared" si="6"/>
        <v>איכות טובה</v>
      </c>
      <c r="BD32" s="1" t="str">
        <f t="shared" si="6"/>
        <v>איכות בינונית</v>
      </c>
    </row>
    <row r="33" spans="2:56" x14ac:dyDescent="0.25">
      <c r="B33" s="23">
        <f t="shared" si="7"/>
        <v>3</v>
      </c>
      <c r="C33" s="29">
        <f>IF('תנאי סף'!$AF33&lt;&gt;1,"",'תנאי סף'!C33)</f>
        <v>580350841</v>
      </c>
      <c r="D33" s="29">
        <f>IF('תנאי סף'!$AF33&lt;&gt;1,"",'תנאי סף'!D33)</f>
        <v>1001844060</v>
      </c>
      <c r="E33" s="29" t="str">
        <f>IF('תנאי סף'!$AF33&lt;&gt;1,"",'תנאי סף'!E33)</f>
        <v>תמיכה בפעילויות עמותת מיל"ה ברחבי הארץ</v>
      </c>
      <c r="F33" s="29" t="str">
        <f>IF('תנאי סף'!$AF33&lt;&gt;1,"",'תנאי סף'!F33)</f>
        <v>מרכז ישראלי למקהלות ולחבורות זמר (ע</v>
      </c>
      <c r="G33" s="25" t="s">
        <v>79</v>
      </c>
      <c r="H33" s="26"/>
      <c r="I33" s="26"/>
      <c r="J33" s="27"/>
      <c r="K33" s="26"/>
      <c r="L33" s="27"/>
      <c r="M33" s="26"/>
      <c r="N33" s="29"/>
      <c r="O33" s="29"/>
      <c r="P33" s="27" t="e">
        <f>IF($F33="","",#REF!)</f>
        <v>#REF!</v>
      </c>
      <c r="Q33" s="27"/>
      <c r="R33" s="27"/>
      <c r="S33" s="27"/>
      <c r="T33" s="27"/>
      <c r="U33" s="27">
        <f t="shared" si="8"/>
        <v>1</v>
      </c>
      <c r="V33" s="27">
        <f t="shared" si="9"/>
        <v>1</v>
      </c>
      <c r="W33" s="27">
        <f t="shared" si="10"/>
        <v>1</v>
      </c>
      <c r="X33" s="27">
        <v>1</v>
      </c>
      <c r="Y33" s="27">
        <f t="shared" si="11"/>
        <v>1</v>
      </c>
      <c r="Z33" s="259">
        <f t="shared" si="12"/>
        <v>0.25</v>
      </c>
      <c r="AA33" s="1">
        <f t="shared" si="13"/>
        <v>1</v>
      </c>
      <c r="AB33" s="1">
        <f t="shared" si="14"/>
        <v>0</v>
      </c>
      <c r="AC33" s="1">
        <f t="shared" si="14"/>
        <v>1</v>
      </c>
      <c r="AD33" s="1">
        <f t="shared" si="15"/>
        <v>1</v>
      </c>
      <c r="BA33" s="1" t="str">
        <f t="shared" si="6"/>
        <v>איכות מצוינת</v>
      </c>
      <c r="BB33" s="1" t="str">
        <f t="shared" si="6"/>
        <v>איכות טובה מאוד</v>
      </c>
      <c r="BC33" s="1" t="str">
        <f t="shared" si="6"/>
        <v>איכות טובה</v>
      </c>
      <c r="BD33" s="1" t="str">
        <f t="shared" si="6"/>
        <v>איכות בינונית</v>
      </c>
    </row>
    <row r="34" spans="2:56" x14ac:dyDescent="0.25">
      <c r="B34" s="23" t="str">
        <f t="shared" si="7"/>
        <v/>
      </c>
      <c r="C34" s="29" t="str">
        <f>IF('תנאי סף'!$AF34&lt;&gt;1,"",'תנאי סף'!C34)</f>
        <v/>
      </c>
      <c r="D34" s="29" t="str">
        <f>IF('תנאי סף'!$AF34&lt;&gt;1,"",'תנאי סף'!D34)</f>
        <v/>
      </c>
      <c r="E34" s="29" t="str">
        <f>IF('תנאי סף'!$AF34&lt;&gt;1,"",'תנאי סף'!E34)</f>
        <v/>
      </c>
      <c r="F34" s="29" t="str">
        <f>IF('תנאי סף'!$AF34&lt;&gt;1,"",'תנאי סף'!F34)</f>
        <v/>
      </c>
      <c r="G34" s="25"/>
      <c r="H34" s="26"/>
      <c r="I34" s="26"/>
      <c r="J34" s="27"/>
      <c r="K34" s="26"/>
      <c r="L34" s="27"/>
      <c r="M34" s="26"/>
      <c r="N34" s="29"/>
      <c r="O34" s="29"/>
      <c r="P34" s="27" t="str">
        <f>IF($F34="","",#REF!)</f>
        <v/>
      </c>
      <c r="Q34" s="27"/>
      <c r="R34" s="27"/>
      <c r="S34" s="27"/>
      <c r="T34" s="27"/>
      <c r="U34" s="27" t="str">
        <f t="shared" si="8"/>
        <v/>
      </c>
      <c r="V34" s="27" t="str">
        <f t="shared" si="9"/>
        <v/>
      </c>
      <c r="W34" s="27" t="str">
        <f t="shared" si="10"/>
        <v/>
      </c>
      <c r="X34" s="27">
        <v>1</v>
      </c>
      <c r="Y34" s="27" t="str">
        <f t="shared" si="11"/>
        <v/>
      </c>
      <c r="Z34" s="259" t="str">
        <f t="shared" si="12"/>
        <v/>
      </c>
      <c r="AA34" s="1">
        <f t="shared" si="13"/>
        <v>0</v>
      </c>
      <c r="AB34" s="1" t="str">
        <f t="shared" si="14"/>
        <v/>
      </c>
      <c r="AC34" s="1" t="str">
        <f t="shared" si="14"/>
        <v/>
      </c>
      <c r="AD34" s="1">
        <f t="shared" si="15"/>
        <v>0</v>
      </c>
      <c r="BA34" s="1" t="str">
        <f t="shared" si="6"/>
        <v/>
      </c>
      <c r="BB34" s="1" t="str">
        <f t="shared" si="6"/>
        <v/>
      </c>
      <c r="BC34" s="1" t="str">
        <f t="shared" si="6"/>
        <v/>
      </c>
      <c r="BD34" s="1" t="str">
        <f t="shared" si="6"/>
        <v/>
      </c>
    </row>
    <row r="35" spans="2:56" x14ac:dyDescent="0.25">
      <c r="B35" s="23" t="str">
        <f t="shared" si="7"/>
        <v/>
      </c>
      <c r="C35" s="29" t="str">
        <f>IF('תנאי סף'!$AF35&lt;&gt;1,"",'תנאי סף'!C35)</f>
        <v/>
      </c>
      <c r="D35" s="29" t="str">
        <f>IF('תנאי סף'!$AF35&lt;&gt;1,"",'תנאי סף'!D35)</f>
        <v/>
      </c>
      <c r="E35" s="29" t="str">
        <f>IF('תנאי סף'!$AF35&lt;&gt;1,"",'תנאי סף'!E35)</f>
        <v/>
      </c>
      <c r="F35" s="29" t="str">
        <f>IF('תנאי סף'!$AF35&lt;&gt;1,"",'תנאי סף'!F35)</f>
        <v/>
      </c>
      <c r="G35" s="25"/>
      <c r="H35" s="26"/>
      <c r="I35" s="26"/>
      <c r="J35" s="27"/>
      <c r="K35" s="26"/>
      <c r="L35" s="27"/>
      <c r="M35" s="26"/>
      <c r="N35" s="29"/>
      <c r="O35" s="29"/>
      <c r="P35" s="27" t="str">
        <f>IF($F35="","",#REF!)</f>
        <v/>
      </c>
      <c r="Q35" s="27"/>
      <c r="R35" s="27"/>
      <c r="S35" s="27"/>
      <c r="T35" s="27"/>
      <c r="U35" s="27" t="str">
        <f t="shared" si="8"/>
        <v/>
      </c>
      <c r="V35" s="27" t="str">
        <f t="shared" si="9"/>
        <v/>
      </c>
      <c r="W35" s="27" t="str">
        <f t="shared" si="10"/>
        <v/>
      </c>
      <c r="X35" s="27">
        <v>1</v>
      </c>
      <c r="Y35" s="27" t="str">
        <f t="shared" si="11"/>
        <v/>
      </c>
      <c r="Z35" s="259" t="str">
        <f t="shared" si="12"/>
        <v/>
      </c>
      <c r="AA35" s="1">
        <f t="shared" si="13"/>
        <v>0</v>
      </c>
      <c r="AB35" s="1" t="str">
        <f t="shared" si="14"/>
        <v/>
      </c>
      <c r="AC35" s="1" t="str">
        <f t="shared" si="14"/>
        <v/>
      </c>
      <c r="AD35" s="1">
        <f t="shared" si="15"/>
        <v>0</v>
      </c>
      <c r="BA35" s="1" t="str">
        <f t="shared" si="6"/>
        <v/>
      </c>
      <c r="BB35" s="1" t="str">
        <f t="shared" si="6"/>
        <v/>
      </c>
      <c r="BC35" s="1" t="str">
        <f t="shared" si="6"/>
        <v/>
      </c>
      <c r="BD35" s="1" t="str">
        <f t="shared" si="6"/>
        <v/>
      </c>
    </row>
    <row r="36" spans="2:56" x14ac:dyDescent="0.25">
      <c r="B36" s="23">
        <f t="shared" si="7"/>
        <v>6</v>
      </c>
      <c r="C36" s="29">
        <f>IF('תנאי סף'!$AF36&lt;&gt;1,"",'תנאי סף'!C36)</f>
        <v>510632219</v>
      </c>
      <c r="D36" s="29">
        <f>IF('תנאי סף'!$AF36&lt;&gt;1,"",'תנאי סף'!D36)</f>
        <v>1001842024</v>
      </c>
      <c r="E36" s="29" t="str">
        <f>IF('תנאי סף'!$AF36&lt;&gt;1,"",'תנאי סף'!E36)</f>
        <v>כנס תיאטרון קהילתי נווה יוסף</v>
      </c>
      <c r="F36" s="29" t="str">
        <f>IF('תנאי סף'!$AF36&lt;&gt;1,"",'תנאי סף'!F36)</f>
        <v>חברת מוסדות חנוך ותרבות בחיפה מיסוד</v>
      </c>
      <c r="G36" s="25" t="s">
        <v>79</v>
      </c>
      <c r="H36" s="26"/>
      <c r="I36" s="26"/>
      <c r="J36" s="27"/>
      <c r="K36" s="26"/>
      <c r="L36" s="27"/>
      <c r="M36" s="26"/>
      <c r="N36" s="29"/>
      <c r="O36" s="29"/>
      <c r="P36" s="27" t="e">
        <f>IF($F36="","",#REF!)</f>
        <v>#REF!</v>
      </c>
      <c r="Q36" s="27"/>
      <c r="R36" s="27"/>
      <c r="S36" s="27"/>
      <c r="T36" s="27"/>
      <c r="U36" s="27">
        <f t="shared" si="8"/>
        <v>1</v>
      </c>
      <c r="V36" s="27">
        <f t="shared" si="9"/>
        <v>1</v>
      </c>
      <c r="W36" s="27">
        <f t="shared" si="10"/>
        <v>1</v>
      </c>
      <c r="X36" s="27">
        <v>1</v>
      </c>
      <c r="Y36" s="27">
        <f t="shared" si="11"/>
        <v>1</v>
      </c>
      <c r="Z36" s="259">
        <f t="shared" si="12"/>
        <v>0.25</v>
      </c>
      <c r="AA36" s="1">
        <f t="shared" si="13"/>
        <v>1</v>
      </c>
      <c r="AB36" s="1">
        <f t="shared" si="14"/>
        <v>0</v>
      </c>
      <c r="AC36" s="1">
        <f t="shared" si="14"/>
        <v>1</v>
      </c>
      <c r="AD36" s="1">
        <f t="shared" si="15"/>
        <v>1</v>
      </c>
      <c r="BA36" s="1" t="str">
        <f t="shared" si="6"/>
        <v>איכות מצוינת</v>
      </c>
      <c r="BB36" s="1" t="str">
        <f t="shared" si="6"/>
        <v>איכות טובה מאוד</v>
      </c>
      <c r="BC36" s="1" t="str">
        <f t="shared" si="6"/>
        <v>איכות טובה</v>
      </c>
      <c r="BD36" s="1" t="str">
        <f t="shared" si="6"/>
        <v>איכות בינונית</v>
      </c>
    </row>
    <row r="37" spans="2:56" x14ac:dyDescent="0.25">
      <c r="B37" s="23" t="str">
        <f t="shared" si="7"/>
        <v/>
      </c>
      <c r="C37" s="29" t="str">
        <f>IF('תנאי סף'!$AF37&lt;&gt;1,"",'תנאי סף'!C37)</f>
        <v/>
      </c>
      <c r="D37" s="29" t="str">
        <f>IF('תנאי סף'!$AF37&lt;&gt;1,"",'תנאי סף'!D37)</f>
        <v/>
      </c>
      <c r="E37" s="29" t="str">
        <f>IF('תנאי סף'!$AF37&lt;&gt;1,"",'תנאי סף'!E37)</f>
        <v/>
      </c>
      <c r="F37" s="29" t="str">
        <f>IF('תנאי סף'!$AF37&lt;&gt;1,"",'תנאי סף'!F37)</f>
        <v/>
      </c>
      <c r="G37" s="25"/>
      <c r="H37" s="26"/>
      <c r="I37" s="26"/>
      <c r="J37" s="27"/>
      <c r="K37" s="26"/>
      <c r="L37" s="27"/>
      <c r="M37" s="26"/>
      <c r="N37" s="29"/>
      <c r="O37" s="29"/>
      <c r="P37" s="27" t="str">
        <f>IF($F37="","",#REF!)</f>
        <v/>
      </c>
      <c r="Q37" s="27"/>
      <c r="R37" s="27"/>
      <c r="S37" s="27"/>
      <c r="T37" s="27"/>
      <c r="U37" s="27" t="str">
        <f t="shared" si="8"/>
        <v/>
      </c>
      <c r="V37" s="27" t="str">
        <f t="shared" si="9"/>
        <v/>
      </c>
      <c r="W37" s="27" t="str">
        <f t="shared" si="10"/>
        <v/>
      </c>
      <c r="X37" s="27">
        <v>1</v>
      </c>
      <c r="Y37" s="27" t="str">
        <f t="shared" si="11"/>
        <v/>
      </c>
      <c r="Z37" s="259" t="str">
        <f t="shared" si="12"/>
        <v/>
      </c>
      <c r="AA37" s="1">
        <f t="shared" si="13"/>
        <v>0</v>
      </c>
      <c r="AB37" s="1" t="str">
        <f t="shared" si="14"/>
        <v/>
      </c>
      <c r="AC37" s="1" t="str">
        <f t="shared" si="14"/>
        <v/>
      </c>
      <c r="AD37" s="1">
        <f t="shared" si="15"/>
        <v>0</v>
      </c>
      <c r="BA37" s="1" t="str">
        <f t="shared" si="6"/>
        <v/>
      </c>
      <c r="BB37" s="1" t="str">
        <f t="shared" si="6"/>
        <v/>
      </c>
      <c r="BC37" s="1" t="str">
        <f t="shared" si="6"/>
        <v/>
      </c>
      <c r="BD37" s="1" t="str">
        <f t="shared" si="6"/>
        <v/>
      </c>
    </row>
    <row r="38" spans="2:56" x14ac:dyDescent="0.25">
      <c r="B38" s="23" t="str">
        <f t="shared" si="7"/>
        <v/>
      </c>
      <c r="C38" s="29" t="str">
        <f>IF('תנאי סף'!$AF38&lt;&gt;1,"",'תנאי סף'!C38)</f>
        <v/>
      </c>
      <c r="D38" s="29" t="str">
        <f>IF('תנאי סף'!$AF38&lt;&gt;1,"",'תנאי סף'!D38)</f>
        <v/>
      </c>
      <c r="E38" s="29" t="str">
        <f>IF('תנאי סף'!$AF38&lt;&gt;1,"",'תנאי סף'!E38)</f>
        <v/>
      </c>
      <c r="F38" s="29" t="str">
        <f>IF('תנאי סף'!$AF38&lt;&gt;1,"",'תנאי סף'!F38)</f>
        <v/>
      </c>
      <c r="G38" s="25"/>
      <c r="H38" s="26"/>
      <c r="I38" s="26"/>
      <c r="J38" s="27"/>
      <c r="K38" s="26"/>
      <c r="L38" s="27"/>
      <c r="M38" s="26"/>
      <c r="N38" s="29"/>
      <c r="O38" s="29"/>
      <c r="P38" s="27" t="str">
        <f>IF($F38="","",#REF!)</f>
        <v/>
      </c>
      <c r="Q38" s="27"/>
      <c r="R38" s="27"/>
      <c r="S38" s="27"/>
      <c r="T38" s="27"/>
      <c r="U38" s="27" t="str">
        <f t="shared" si="8"/>
        <v/>
      </c>
      <c r="V38" s="27" t="str">
        <f t="shared" si="9"/>
        <v/>
      </c>
      <c r="W38" s="27" t="str">
        <f t="shared" si="10"/>
        <v/>
      </c>
      <c r="X38" s="27">
        <v>1</v>
      </c>
      <c r="Y38" s="27" t="str">
        <f t="shared" si="11"/>
        <v/>
      </c>
      <c r="Z38" s="259" t="str">
        <f t="shared" si="12"/>
        <v/>
      </c>
      <c r="AA38" s="1">
        <f t="shared" si="13"/>
        <v>0</v>
      </c>
      <c r="AB38" s="1" t="str">
        <f t="shared" si="14"/>
        <v/>
      </c>
      <c r="AC38" s="1" t="str">
        <f t="shared" si="14"/>
        <v/>
      </c>
      <c r="AD38" s="1">
        <f t="shared" si="15"/>
        <v>0</v>
      </c>
      <c r="BA38" s="1" t="str">
        <f t="shared" si="6"/>
        <v/>
      </c>
      <c r="BB38" s="1" t="str">
        <f t="shared" si="6"/>
        <v/>
      </c>
      <c r="BC38" s="1" t="str">
        <f t="shared" si="6"/>
        <v/>
      </c>
      <c r="BD38" s="1" t="str">
        <f t="shared" si="6"/>
        <v/>
      </c>
    </row>
    <row r="39" spans="2:56" x14ac:dyDescent="0.25">
      <c r="B39" s="23" t="str">
        <f t="shared" si="7"/>
        <v/>
      </c>
      <c r="C39" s="29" t="str">
        <f>IF('תנאי סף'!$AF39&lt;&gt;1,"",'תנאי סף'!C39)</f>
        <v/>
      </c>
      <c r="D39" s="29" t="str">
        <f>IF('תנאי סף'!$AF39&lt;&gt;1,"",'תנאי סף'!D39)</f>
        <v/>
      </c>
      <c r="E39" s="29" t="str">
        <f>IF('תנאי סף'!$AF39&lt;&gt;1,"",'תנאי סף'!E39)</f>
        <v/>
      </c>
      <c r="F39" s="29" t="str">
        <f>IF('תנאי סף'!$AF39&lt;&gt;1,"",'תנאי סף'!F39)</f>
        <v/>
      </c>
      <c r="G39" s="25"/>
      <c r="H39" s="26"/>
      <c r="I39" s="26"/>
      <c r="J39" s="27"/>
      <c r="K39" s="26"/>
      <c r="L39" s="27"/>
      <c r="M39" s="26"/>
      <c r="N39" s="29"/>
      <c r="O39" s="29"/>
      <c r="P39" s="27" t="str">
        <f>IF($F39="","",#REF!)</f>
        <v/>
      </c>
      <c r="Q39" s="27"/>
      <c r="R39" s="27"/>
      <c r="S39" s="27"/>
      <c r="T39" s="27"/>
      <c r="U39" s="27" t="str">
        <f t="shared" si="8"/>
        <v/>
      </c>
      <c r="V39" s="27" t="str">
        <f t="shared" si="9"/>
        <v/>
      </c>
      <c r="W39" s="27" t="str">
        <f t="shared" si="10"/>
        <v/>
      </c>
      <c r="X39" s="27">
        <v>1</v>
      </c>
      <c r="Y39" s="27" t="str">
        <f t="shared" si="11"/>
        <v/>
      </c>
      <c r="Z39" s="259" t="str">
        <f t="shared" si="12"/>
        <v/>
      </c>
      <c r="AA39" s="1">
        <f t="shared" si="13"/>
        <v>0</v>
      </c>
      <c r="AB39" s="1" t="str">
        <f t="shared" si="14"/>
        <v/>
      </c>
      <c r="AC39" s="1" t="str">
        <f t="shared" si="14"/>
        <v/>
      </c>
      <c r="AD39" s="1">
        <f t="shared" si="15"/>
        <v>0</v>
      </c>
      <c r="BA39" s="1" t="str">
        <f t="shared" si="6"/>
        <v/>
      </c>
      <c r="BB39" s="1" t="str">
        <f t="shared" si="6"/>
        <v/>
      </c>
      <c r="BC39" s="1" t="str">
        <f t="shared" si="6"/>
        <v/>
      </c>
      <c r="BD39" s="1" t="str">
        <f t="shared" si="6"/>
        <v/>
      </c>
    </row>
    <row r="40" spans="2:56" ht="16.5" thickBot="1" x14ac:dyDescent="0.3">
      <c r="B40" s="23" t="str">
        <f t="shared" si="7"/>
        <v/>
      </c>
      <c r="C40" s="29" t="str">
        <f>IF('תנאי סף'!$AF40&lt;&gt;1,"",'תנאי סף'!C40)</f>
        <v/>
      </c>
      <c r="D40" s="29" t="str">
        <f>IF('תנאי סף'!$AF40&lt;&gt;1,"",'תנאי סף'!D40)</f>
        <v/>
      </c>
      <c r="E40" s="29" t="str">
        <f>IF('תנאי סף'!$AF40&lt;&gt;1,"",'תנאי סף'!E40)</f>
        <v/>
      </c>
      <c r="F40" s="29" t="str">
        <f>IF('תנאי סף'!$AF40&lt;&gt;1,"",'תנאי סף'!F40)</f>
        <v/>
      </c>
      <c r="G40" s="25"/>
      <c r="H40" s="26"/>
      <c r="I40" s="26"/>
      <c r="J40" s="27"/>
      <c r="K40" s="26"/>
      <c r="L40" s="27"/>
      <c r="M40" s="26"/>
      <c r="N40" s="29"/>
      <c r="O40" s="182"/>
      <c r="P40" s="27" t="str">
        <f>IF($F40="","",#REF!)</f>
        <v/>
      </c>
      <c r="Q40" s="27"/>
      <c r="R40" s="27"/>
      <c r="S40" s="27"/>
      <c r="T40" s="27"/>
      <c r="U40" s="27" t="str">
        <f t="shared" si="8"/>
        <v/>
      </c>
      <c r="V40" s="27" t="str">
        <f t="shared" si="9"/>
        <v/>
      </c>
      <c r="W40" s="27" t="str">
        <f t="shared" si="10"/>
        <v/>
      </c>
      <c r="X40" s="27">
        <v>1</v>
      </c>
      <c r="Y40" s="27" t="str">
        <f t="shared" si="11"/>
        <v/>
      </c>
      <c r="Z40" s="259" t="str">
        <f t="shared" si="12"/>
        <v/>
      </c>
      <c r="AA40" s="1">
        <f t="shared" si="13"/>
        <v>0</v>
      </c>
      <c r="AB40" s="1" t="str">
        <f t="shared" si="14"/>
        <v/>
      </c>
      <c r="AC40" s="1" t="str">
        <f t="shared" si="14"/>
        <v/>
      </c>
      <c r="AD40" s="1">
        <f t="shared" si="15"/>
        <v>0</v>
      </c>
      <c r="BA40" s="1" t="str">
        <f t="shared" si="6"/>
        <v/>
      </c>
      <c r="BB40" s="1" t="str">
        <f t="shared" si="6"/>
        <v/>
      </c>
      <c r="BC40" s="1" t="str">
        <f t="shared" si="6"/>
        <v/>
      </c>
      <c r="BD40" s="1" t="str">
        <f t="shared" si="6"/>
        <v/>
      </c>
    </row>
    <row r="41" spans="2:56" x14ac:dyDescent="0.25">
      <c r="B41" s="23" t="str">
        <f t="shared" si="7"/>
        <v/>
      </c>
      <c r="C41" s="29" t="str">
        <f>IF('תנאי סף'!$AF41&lt;&gt;1,"",'תנאי סף'!C41)</f>
        <v/>
      </c>
      <c r="D41" s="29" t="str">
        <f>IF('תנאי סף'!$AF41&lt;&gt;1,"",'תנאי סף'!D41)</f>
        <v/>
      </c>
      <c r="E41" s="29" t="str">
        <f>IF('תנאי סף'!$AF41&lt;&gt;1,"",'תנאי סף'!E41)</f>
        <v/>
      </c>
      <c r="F41" s="29" t="str">
        <f>IF('תנאי סף'!$AF41&lt;&gt;1,"",'תנאי סף'!F41)</f>
        <v/>
      </c>
      <c r="G41" s="25"/>
      <c r="H41" s="26"/>
      <c r="I41" s="26"/>
      <c r="J41" s="27"/>
      <c r="K41" s="26"/>
      <c r="L41" s="27"/>
      <c r="M41" s="26"/>
      <c r="N41" s="29"/>
      <c r="O41" s="29"/>
      <c r="P41" s="27" t="str">
        <f>IF($F41="","",#REF!)</f>
        <v/>
      </c>
      <c r="Q41" s="27"/>
      <c r="R41" s="27"/>
      <c r="S41" s="27"/>
      <c r="T41" s="27"/>
      <c r="U41" s="27" t="str">
        <f t="shared" si="8"/>
        <v/>
      </c>
      <c r="V41" s="27" t="str">
        <f t="shared" si="9"/>
        <v/>
      </c>
      <c r="W41" s="27" t="str">
        <f t="shared" si="10"/>
        <v/>
      </c>
      <c r="X41" s="27">
        <v>1</v>
      </c>
      <c r="Y41" s="27" t="str">
        <f t="shared" si="11"/>
        <v/>
      </c>
      <c r="Z41" s="259" t="str">
        <f t="shared" si="12"/>
        <v/>
      </c>
      <c r="AA41" s="1">
        <f t="shared" si="13"/>
        <v>0</v>
      </c>
      <c r="AB41" s="1" t="str">
        <f t="shared" si="14"/>
        <v/>
      </c>
      <c r="AC41" s="1" t="str">
        <f t="shared" si="14"/>
        <v/>
      </c>
      <c r="AD41" s="1">
        <f t="shared" si="15"/>
        <v>0</v>
      </c>
      <c r="BA41" s="1" t="str">
        <f t="shared" ref="BA41:BD50" si="16">IF($F41="","",BA$30)</f>
        <v/>
      </c>
      <c r="BB41" s="1" t="str">
        <f t="shared" si="16"/>
        <v/>
      </c>
      <c r="BC41" s="1" t="str">
        <f t="shared" si="16"/>
        <v/>
      </c>
      <c r="BD41" s="1" t="str">
        <f t="shared" si="16"/>
        <v/>
      </c>
    </row>
    <row r="42" spans="2:56" x14ac:dyDescent="0.25">
      <c r="B42" s="23" t="str">
        <f t="shared" si="7"/>
        <v/>
      </c>
      <c r="C42" s="29" t="str">
        <f>IF('תנאי סף'!$AF42&lt;&gt;1,"",'תנאי סף'!C42)</f>
        <v/>
      </c>
      <c r="D42" s="29" t="str">
        <f>IF('תנאי סף'!$AF42&lt;&gt;1,"",'תנאי סף'!D42)</f>
        <v/>
      </c>
      <c r="E42" s="29" t="str">
        <f>IF('תנאי סף'!$AF42&lt;&gt;1,"",'תנאי סף'!E42)</f>
        <v/>
      </c>
      <c r="F42" s="29" t="str">
        <f>IF('תנאי סף'!$AF42&lt;&gt;1,"",'תנאי סף'!F42)</f>
        <v/>
      </c>
      <c r="G42" s="25"/>
      <c r="H42" s="26"/>
      <c r="I42" s="26"/>
      <c r="J42" s="27"/>
      <c r="K42" s="26"/>
      <c r="L42" s="27"/>
      <c r="M42" s="26"/>
      <c r="N42" s="29"/>
      <c r="O42" s="29"/>
      <c r="P42" s="27" t="str">
        <f>IF($F42="","",#REF!)</f>
        <v/>
      </c>
      <c r="Q42" s="27"/>
      <c r="R42" s="27"/>
      <c r="S42" s="27"/>
      <c r="T42" s="27"/>
      <c r="U42" s="27" t="str">
        <f t="shared" si="8"/>
        <v/>
      </c>
      <c r="V42" s="27" t="str">
        <f t="shared" si="9"/>
        <v/>
      </c>
      <c r="W42" s="27" t="str">
        <f t="shared" si="10"/>
        <v/>
      </c>
      <c r="X42" s="27">
        <v>1</v>
      </c>
      <c r="Y42" s="27" t="str">
        <f t="shared" si="11"/>
        <v/>
      </c>
      <c r="Z42" s="259" t="str">
        <f t="shared" si="12"/>
        <v/>
      </c>
      <c r="AA42" s="1">
        <f t="shared" si="13"/>
        <v>0</v>
      </c>
      <c r="AB42" s="1" t="str">
        <f t="shared" si="14"/>
        <v/>
      </c>
      <c r="AC42" s="1" t="str">
        <f t="shared" si="14"/>
        <v/>
      </c>
      <c r="AD42" s="1">
        <f t="shared" si="15"/>
        <v>0</v>
      </c>
      <c r="BA42" s="1" t="str">
        <f t="shared" si="16"/>
        <v/>
      </c>
      <c r="BB42" s="1" t="str">
        <f t="shared" si="16"/>
        <v/>
      </c>
      <c r="BC42" s="1" t="str">
        <f t="shared" si="16"/>
        <v/>
      </c>
      <c r="BD42" s="1" t="str">
        <f t="shared" si="16"/>
        <v/>
      </c>
    </row>
    <row r="43" spans="2:56" x14ac:dyDescent="0.25">
      <c r="B43" s="23" t="str">
        <f t="shared" si="7"/>
        <v/>
      </c>
      <c r="C43" s="29" t="str">
        <f>IF('תנאי סף'!$AF43&lt;&gt;1,"",'תנאי סף'!C43)</f>
        <v/>
      </c>
      <c r="D43" s="29" t="str">
        <f>IF('תנאי סף'!$AF43&lt;&gt;1,"",'תנאי סף'!D43)</f>
        <v/>
      </c>
      <c r="E43" s="29" t="str">
        <f>IF('תנאי סף'!$AF43&lt;&gt;1,"",'תנאי סף'!E43)</f>
        <v/>
      </c>
      <c r="F43" s="29" t="str">
        <f>IF('תנאי סף'!$AF43&lt;&gt;1,"",'תנאי סף'!F43)</f>
        <v/>
      </c>
      <c r="G43" s="25"/>
      <c r="H43" s="26"/>
      <c r="I43" s="26"/>
      <c r="J43" s="27"/>
      <c r="K43" s="26"/>
      <c r="L43" s="27"/>
      <c r="M43" s="26"/>
      <c r="N43" s="29"/>
      <c r="O43" s="29"/>
      <c r="P43" s="27" t="str">
        <f>IF($F43="","",#REF!)</f>
        <v/>
      </c>
      <c r="Q43" s="27"/>
      <c r="R43" s="27"/>
      <c r="S43" s="27"/>
      <c r="T43" s="27"/>
      <c r="U43" s="27" t="str">
        <f t="shared" si="8"/>
        <v/>
      </c>
      <c r="V43" s="27" t="str">
        <f t="shared" si="9"/>
        <v/>
      </c>
      <c r="W43" s="27" t="str">
        <f t="shared" si="10"/>
        <v/>
      </c>
      <c r="X43" s="27">
        <v>1</v>
      </c>
      <c r="Y43" s="27" t="str">
        <f t="shared" si="11"/>
        <v/>
      </c>
      <c r="Z43" s="259" t="str">
        <f t="shared" si="12"/>
        <v/>
      </c>
      <c r="AA43" s="1">
        <f t="shared" si="13"/>
        <v>0</v>
      </c>
      <c r="AB43" s="1" t="str">
        <f t="shared" si="14"/>
        <v/>
      </c>
      <c r="AC43" s="1" t="str">
        <f t="shared" si="14"/>
        <v/>
      </c>
      <c r="AD43" s="1">
        <f t="shared" si="15"/>
        <v>0</v>
      </c>
      <c r="BA43" s="1" t="str">
        <f t="shared" si="16"/>
        <v/>
      </c>
      <c r="BB43" s="1" t="str">
        <f t="shared" si="16"/>
        <v/>
      </c>
      <c r="BC43" s="1" t="str">
        <f t="shared" si="16"/>
        <v/>
      </c>
      <c r="BD43" s="1" t="str">
        <f t="shared" si="16"/>
        <v/>
      </c>
    </row>
    <row r="44" spans="2:56" x14ac:dyDescent="0.25">
      <c r="B44" s="23" t="str">
        <f t="shared" si="7"/>
        <v/>
      </c>
      <c r="C44" s="29" t="str">
        <f>IF('תנאי סף'!$AF44&lt;&gt;1,"",'תנאי סף'!C44)</f>
        <v/>
      </c>
      <c r="D44" s="29" t="str">
        <f>IF('תנאי סף'!$AF44&lt;&gt;1,"",'תנאי סף'!D44)</f>
        <v/>
      </c>
      <c r="E44" s="29" t="str">
        <f>IF('תנאי סף'!$AF44&lt;&gt;1,"",'תנאי סף'!E44)</f>
        <v/>
      </c>
      <c r="F44" s="29" t="str">
        <f>IF('תנאי סף'!$AF44&lt;&gt;1,"",'תנאי סף'!F44)</f>
        <v/>
      </c>
      <c r="G44" s="25"/>
      <c r="H44" s="26"/>
      <c r="I44" s="26"/>
      <c r="J44" s="27"/>
      <c r="K44" s="26"/>
      <c r="L44" s="27"/>
      <c r="M44" s="26"/>
      <c r="N44" s="29"/>
      <c r="O44" s="29"/>
      <c r="P44" s="27" t="str">
        <f>IF($F44="","",#REF!)</f>
        <v/>
      </c>
      <c r="Q44" s="27"/>
      <c r="R44" s="27"/>
      <c r="S44" s="27"/>
      <c r="T44" s="27"/>
      <c r="U44" s="27" t="str">
        <f t="shared" si="8"/>
        <v/>
      </c>
      <c r="V44" s="27" t="str">
        <f t="shared" si="9"/>
        <v/>
      </c>
      <c r="W44" s="27" t="str">
        <f t="shared" si="10"/>
        <v/>
      </c>
      <c r="X44" s="27">
        <v>1</v>
      </c>
      <c r="Y44" s="27" t="str">
        <f t="shared" si="11"/>
        <v/>
      </c>
      <c r="Z44" s="259" t="str">
        <f t="shared" si="12"/>
        <v/>
      </c>
      <c r="AA44" s="1">
        <f t="shared" si="13"/>
        <v>0</v>
      </c>
      <c r="AB44" s="1" t="str">
        <f t="shared" si="14"/>
        <v/>
      </c>
      <c r="AC44" s="1" t="str">
        <f t="shared" si="14"/>
        <v/>
      </c>
      <c r="AD44" s="1">
        <f t="shared" si="15"/>
        <v>0</v>
      </c>
      <c r="BA44" s="1" t="str">
        <f t="shared" si="16"/>
        <v/>
      </c>
      <c r="BB44" s="1" t="str">
        <f t="shared" si="16"/>
        <v/>
      </c>
      <c r="BC44" s="1" t="str">
        <f t="shared" si="16"/>
        <v/>
      </c>
      <c r="BD44" s="1" t="str">
        <f t="shared" si="16"/>
        <v/>
      </c>
    </row>
    <row r="45" spans="2:56" x14ac:dyDescent="0.25">
      <c r="B45" s="23" t="str">
        <f t="shared" si="7"/>
        <v/>
      </c>
      <c r="C45" s="29" t="str">
        <f>IF('תנאי סף'!$AF45&lt;&gt;1,"",'תנאי סף'!C45)</f>
        <v/>
      </c>
      <c r="D45" s="29" t="str">
        <f>IF('תנאי סף'!$AF45&lt;&gt;1,"",'תנאי סף'!D45)</f>
        <v/>
      </c>
      <c r="E45" s="29" t="str">
        <f>IF('תנאי סף'!$AF45&lt;&gt;1,"",'תנאי סף'!E45)</f>
        <v/>
      </c>
      <c r="F45" s="29" t="str">
        <f>IF('תנאי סף'!$AF45&lt;&gt;1,"",'תנאי סף'!F45)</f>
        <v/>
      </c>
      <c r="G45" s="25"/>
      <c r="H45" s="26"/>
      <c r="I45" s="26"/>
      <c r="J45" s="27"/>
      <c r="K45" s="26"/>
      <c r="L45" s="27"/>
      <c r="M45" s="26"/>
      <c r="N45" s="29"/>
      <c r="O45" s="29"/>
      <c r="P45" s="27" t="str">
        <f>IF($F45="","",#REF!)</f>
        <v/>
      </c>
      <c r="Q45" s="27"/>
      <c r="R45" s="27"/>
      <c r="S45" s="27"/>
      <c r="T45" s="27"/>
      <c r="U45" s="27" t="str">
        <f t="shared" si="8"/>
        <v/>
      </c>
      <c r="V45" s="27" t="str">
        <f t="shared" si="9"/>
        <v/>
      </c>
      <c r="W45" s="27" t="str">
        <f t="shared" si="10"/>
        <v/>
      </c>
      <c r="X45" s="27">
        <v>1</v>
      </c>
      <c r="Y45" s="27" t="str">
        <f t="shared" si="11"/>
        <v/>
      </c>
      <c r="Z45" s="259" t="str">
        <f t="shared" si="12"/>
        <v/>
      </c>
      <c r="AA45" s="1">
        <f t="shared" si="13"/>
        <v>0</v>
      </c>
      <c r="AB45" s="1" t="str">
        <f t="shared" si="14"/>
        <v/>
      </c>
      <c r="AC45" s="1" t="str">
        <f t="shared" si="14"/>
        <v/>
      </c>
      <c r="AD45" s="1">
        <f t="shared" si="15"/>
        <v>0</v>
      </c>
      <c r="BA45" s="1" t="str">
        <f t="shared" si="16"/>
        <v/>
      </c>
      <c r="BB45" s="1" t="str">
        <f t="shared" si="16"/>
        <v/>
      </c>
      <c r="BC45" s="1" t="str">
        <f t="shared" si="16"/>
        <v/>
      </c>
      <c r="BD45" s="1" t="str">
        <f t="shared" si="16"/>
        <v/>
      </c>
    </row>
    <row r="46" spans="2:56" x14ac:dyDescent="0.25">
      <c r="B46" s="23" t="str">
        <f t="shared" si="7"/>
        <v/>
      </c>
      <c r="C46" s="29" t="str">
        <f>IF('תנאי סף'!$AF46&lt;&gt;1,"",'תנאי סף'!C46)</f>
        <v/>
      </c>
      <c r="D46" s="29" t="str">
        <f>IF('תנאי סף'!$AF46&lt;&gt;1,"",'תנאי סף'!D46)</f>
        <v/>
      </c>
      <c r="E46" s="29" t="str">
        <f>IF('תנאי סף'!$AF46&lt;&gt;1,"",'תנאי סף'!E46)</f>
        <v/>
      </c>
      <c r="F46" s="29" t="str">
        <f>IF('תנאי סף'!$AF46&lt;&gt;1,"",'תנאי סף'!F46)</f>
        <v/>
      </c>
      <c r="G46" s="25"/>
      <c r="H46" s="26"/>
      <c r="I46" s="26"/>
      <c r="J46" s="27"/>
      <c r="K46" s="26"/>
      <c r="L46" s="27"/>
      <c r="M46" s="26"/>
      <c r="N46" s="29"/>
      <c r="O46" s="29"/>
      <c r="P46" s="27" t="str">
        <f>IF($F46="","",#REF!)</f>
        <v/>
      </c>
      <c r="Q46" s="27"/>
      <c r="R46" s="27"/>
      <c r="S46" s="27"/>
      <c r="T46" s="27"/>
      <c r="U46" s="27" t="str">
        <f t="shared" si="8"/>
        <v/>
      </c>
      <c r="V46" s="27" t="str">
        <f t="shared" si="9"/>
        <v/>
      </c>
      <c r="W46" s="27" t="str">
        <f t="shared" si="10"/>
        <v/>
      </c>
      <c r="X46" s="27">
        <v>1</v>
      </c>
      <c r="Y46" s="27" t="str">
        <f t="shared" si="11"/>
        <v/>
      </c>
      <c r="Z46" s="259" t="str">
        <f t="shared" si="12"/>
        <v/>
      </c>
      <c r="AA46" s="1">
        <f t="shared" si="13"/>
        <v>0</v>
      </c>
      <c r="AB46" s="1" t="str">
        <f t="shared" si="14"/>
        <v/>
      </c>
      <c r="AC46" s="1" t="str">
        <f t="shared" si="14"/>
        <v/>
      </c>
      <c r="AD46" s="1">
        <f t="shared" si="15"/>
        <v>0</v>
      </c>
      <c r="BA46" s="1" t="str">
        <f t="shared" si="16"/>
        <v/>
      </c>
      <c r="BB46" s="1" t="str">
        <f t="shared" si="16"/>
        <v/>
      </c>
      <c r="BC46" s="1" t="str">
        <f t="shared" si="16"/>
        <v/>
      </c>
      <c r="BD46" s="1" t="str">
        <f t="shared" si="16"/>
        <v/>
      </c>
    </row>
    <row r="47" spans="2:56" x14ac:dyDescent="0.25">
      <c r="B47" s="23" t="str">
        <f t="shared" si="7"/>
        <v/>
      </c>
      <c r="C47" s="29" t="str">
        <f>IF('תנאי סף'!$AF47&lt;&gt;1,"",'תנאי סף'!C47)</f>
        <v/>
      </c>
      <c r="D47" s="29" t="str">
        <f>IF('תנאי סף'!$AF47&lt;&gt;1,"",'תנאי סף'!D47)</f>
        <v/>
      </c>
      <c r="E47" s="29" t="str">
        <f>IF('תנאי סף'!$AF47&lt;&gt;1,"",'תנאי סף'!E47)</f>
        <v/>
      </c>
      <c r="F47" s="29" t="str">
        <f>IF('תנאי סף'!$AF47&lt;&gt;1,"",'תנאי סף'!F47)</f>
        <v/>
      </c>
      <c r="G47" s="25"/>
      <c r="H47" s="26"/>
      <c r="I47" s="26"/>
      <c r="J47" s="27"/>
      <c r="K47" s="26"/>
      <c r="L47" s="27"/>
      <c r="M47" s="26"/>
      <c r="N47" s="29"/>
      <c r="O47" s="29"/>
      <c r="P47" s="27" t="str">
        <f>IF($F47="","",#REF!)</f>
        <v/>
      </c>
      <c r="Q47" s="27"/>
      <c r="R47" s="27"/>
      <c r="S47" s="27"/>
      <c r="T47" s="27"/>
      <c r="U47" s="27" t="str">
        <f t="shared" si="8"/>
        <v/>
      </c>
      <c r="V47" s="27" t="str">
        <f t="shared" si="9"/>
        <v/>
      </c>
      <c r="W47" s="27" t="str">
        <f t="shared" si="10"/>
        <v/>
      </c>
      <c r="X47" s="27">
        <v>1</v>
      </c>
      <c r="Y47" s="27" t="str">
        <f t="shared" si="11"/>
        <v/>
      </c>
      <c r="Z47" s="259" t="str">
        <f t="shared" si="12"/>
        <v/>
      </c>
      <c r="AA47" s="1">
        <f t="shared" si="13"/>
        <v>0</v>
      </c>
      <c r="AB47" s="1" t="str">
        <f t="shared" si="14"/>
        <v/>
      </c>
      <c r="AC47" s="1" t="str">
        <f t="shared" si="14"/>
        <v/>
      </c>
      <c r="AD47" s="1">
        <f t="shared" si="15"/>
        <v>0</v>
      </c>
      <c r="BA47" s="1" t="str">
        <f t="shared" si="16"/>
        <v/>
      </c>
      <c r="BB47" s="1" t="str">
        <f t="shared" si="16"/>
        <v/>
      </c>
      <c r="BC47" s="1" t="str">
        <f t="shared" si="16"/>
        <v/>
      </c>
      <c r="BD47" s="1" t="str">
        <f t="shared" si="16"/>
        <v/>
      </c>
    </row>
    <row r="48" spans="2:56" x14ac:dyDescent="0.25">
      <c r="B48" s="23" t="str">
        <f t="shared" si="7"/>
        <v/>
      </c>
      <c r="C48" s="29" t="str">
        <f>IF('תנאי סף'!$AF48&lt;&gt;1,"",'תנאי סף'!C48)</f>
        <v/>
      </c>
      <c r="D48" s="29" t="str">
        <f>IF('תנאי סף'!$AF48&lt;&gt;1,"",'תנאי סף'!D48)</f>
        <v/>
      </c>
      <c r="E48" s="29" t="str">
        <f>IF('תנאי סף'!$AF48&lt;&gt;1,"",'תנאי סף'!E48)</f>
        <v/>
      </c>
      <c r="F48" s="29" t="str">
        <f>IF('תנאי סף'!$AF48&lt;&gt;1,"",'תנאי סף'!F48)</f>
        <v/>
      </c>
      <c r="G48" s="25"/>
      <c r="H48" s="26"/>
      <c r="I48" s="26"/>
      <c r="J48" s="27"/>
      <c r="K48" s="26"/>
      <c r="L48" s="27"/>
      <c r="M48" s="26"/>
      <c r="N48" s="29"/>
      <c r="O48" s="29"/>
      <c r="P48" s="27" t="str">
        <f>IF($F48="","",#REF!)</f>
        <v/>
      </c>
      <c r="Q48" s="27"/>
      <c r="R48" s="27"/>
      <c r="S48" s="27"/>
      <c r="T48" s="27"/>
      <c r="U48" s="27" t="str">
        <f t="shared" si="8"/>
        <v/>
      </c>
      <c r="V48" s="27" t="str">
        <f t="shared" si="9"/>
        <v/>
      </c>
      <c r="W48" s="27" t="str">
        <f t="shared" si="10"/>
        <v/>
      </c>
      <c r="X48" s="27">
        <v>1</v>
      </c>
      <c r="Y48" s="27" t="str">
        <f t="shared" si="11"/>
        <v/>
      </c>
      <c r="Z48" s="259" t="str">
        <f t="shared" si="12"/>
        <v/>
      </c>
      <c r="AA48" s="1">
        <f t="shared" si="13"/>
        <v>0</v>
      </c>
      <c r="AB48" s="1" t="str">
        <f t="shared" si="14"/>
        <v/>
      </c>
      <c r="AC48" s="1" t="str">
        <f t="shared" si="14"/>
        <v/>
      </c>
      <c r="AD48" s="1">
        <f t="shared" si="15"/>
        <v>0</v>
      </c>
      <c r="BA48" s="1" t="str">
        <f t="shared" si="16"/>
        <v/>
      </c>
      <c r="BB48" s="1" t="str">
        <f t="shared" si="16"/>
        <v/>
      </c>
      <c r="BC48" s="1" t="str">
        <f t="shared" si="16"/>
        <v/>
      </c>
      <c r="BD48" s="1" t="str">
        <f t="shared" si="16"/>
        <v/>
      </c>
    </row>
    <row r="49" spans="2:56" x14ac:dyDescent="0.25">
      <c r="B49" s="23" t="str">
        <f t="shared" si="7"/>
        <v/>
      </c>
      <c r="C49" s="29" t="str">
        <f>IF('תנאי סף'!$AF49&lt;&gt;1,"",'תנאי סף'!C49)</f>
        <v/>
      </c>
      <c r="D49" s="29" t="str">
        <f>IF('תנאי סף'!$AF49&lt;&gt;1,"",'תנאי סף'!D49)</f>
        <v/>
      </c>
      <c r="E49" s="29" t="str">
        <f>IF('תנאי סף'!$AF49&lt;&gt;1,"",'תנאי סף'!E49)</f>
        <v/>
      </c>
      <c r="F49" s="29" t="str">
        <f>IF('תנאי סף'!$AF49&lt;&gt;1,"",'תנאי סף'!F49)</f>
        <v/>
      </c>
      <c r="G49" s="25"/>
      <c r="H49" s="26"/>
      <c r="I49" s="26"/>
      <c r="J49" s="27"/>
      <c r="K49" s="26"/>
      <c r="L49" s="27"/>
      <c r="M49" s="26"/>
      <c r="N49" s="29"/>
      <c r="O49" s="29"/>
      <c r="P49" s="27" t="str">
        <f>IF($F49="","",#REF!)</f>
        <v/>
      </c>
      <c r="Q49" s="27"/>
      <c r="R49" s="27"/>
      <c r="S49" s="27"/>
      <c r="T49" s="27"/>
      <c r="U49" s="27" t="str">
        <f t="shared" si="8"/>
        <v/>
      </c>
      <c r="V49" s="27" t="str">
        <f t="shared" si="9"/>
        <v/>
      </c>
      <c r="W49" s="27" t="str">
        <f t="shared" si="10"/>
        <v/>
      </c>
      <c r="X49" s="27">
        <v>1</v>
      </c>
      <c r="Y49" s="27" t="str">
        <f t="shared" si="11"/>
        <v/>
      </c>
      <c r="Z49" s="259" t="str">
        <f t="shared" si="12"/>
        <v/>
      </c>
      <c r="AA49" s="1">
        <f t="shared" si="13"/>
        <v>0</v>
      </c>
      <c r="AB49" s="1" t="str">
        <f t="shared" si="14"/>
        <v/>
      </c>
      <c r="AC49" s="1" t="str">
        <f t="shared" si="14"/>
        <v/>
      </c>
      <c r="AD49" s="1">
        <f t="shared" si="15"/>
        <v>0</v>
      </c>
      <c r="BA49" s="1" t="str">
        <f t="shared" si="16"/>
        <v/>
      </c>
      <c r="BB49" s="1" t="str">
        <f t="shared" si="16"/>
        <v/>
      </c>
      <c r="BC49" s="1" t="str">
        <f t="shared" si="16"/>
        <v/>
      </c>
      <c r="BD49" s="1" t="str">
        <f t="shared" si="16"/>
        <v/>
      </c>
    </row>
    <row r="50" spans="2:56" x14ac:dyDescent="0.25">
      <c r="B50" s="23" t="str">
        <f t="shared" si="7"/>
        <v/>
      </c>
      <c r="C50" s="29" t="str">
        <f>IF('תנאי סף'!$AF50&lt;&gt;1,"",'תנאי סף'!C50)</f>
        <v/>
      </c>
      <c r="D50" s="29" t="str">
        <f>IF('תנאי סף'!$AF50&lt;&gt;1,"",'תנאי סף'!D50)</f>
        <v/>
      </c>
      <c r="E50" s="29" t="str">
        <f>IF('תנאי סף'!$AF50&lt;&gt;1,"",'תנאי סף'!E50)</f>
        <v/>
      </c>
      <c r="F50" s="29" t="str">
        <f>IF('תנאי סף'!$AF50&lt;&gt;1,"",'תנאי סף'!F50)</f>
        <v/>
      </c>
      <c r="G50" s="25"/>
      <c r="H50" s="26"/>
      <c r="I50" s="26"/>
      <c r="J50" s="27"/>
      <c r="K50" s="26"/>
      <c r="L50" s="27"/>
      <c r="M50" s="26"/>
      <c r="N50" s="29"/>
      <c r="O50" s="29"/>
      <c r="P50" s="27" t="str">
        <f>IF($F50="","",#REF!)</f>
        <v/>
      </c>
      <c r="Q50" s="27"/>
      <c r="R50" s="27"/>
      <c r="S50" s="27"/>
      <c r="T50" s="27"/>
      <c r="U50" s="27" t="str">
        <f t="shared" si="8"/>
        <v/>
      </c>
      <c r="V50" s="27" t="str">
        <f t="shared" si="9"/>
        <v/>
      </c>
      <c r="W50" s="27" t="str">
        <f t="shared" si="10"/>
        <v/>
      </c>
      <c r="X50" s="27">
        <v>1</v>
      </c>
      <c r="Y50" s="27" t="str">
        <f t="shared" si="11"/>
        <v/>
      </c>
      <c r="Z50" s="259" t="str">
        <f t="shared" si="12"/>
        <v/>
      </c>
      <c r="AA50" s="1">
        <f t="shared" si="13"/>
        <v>0</v>
      </c>
      <c r="AB50" s="1" t="str">
        <f t="shared" si="14"/>
        <v/>
      </c>
      <c r="AC50" s="1" t="str">
        <f t="shared" si="14"/>
        <v/>
      </c>
      <c r="AD50" s="1">
        <f t="shared" si="15"/>
        <v>0</v>
      </c>
      <c r="BA50" s="1" t="str">
        <f t="shared" si="16"/>
        <v/>
      </c>
      <c r="BB50" s="1" t="str">
        <f t="shared" si="16"/>
        <v/>
      </c>
      <c r="BC50" s="1" t="str">
        <f t="shared" si="16"/>
        <v/>
      </c>
      <c r="BD50" s="1" t="str">
        <f t="shared" si="16"/>
        <v/>
      </c>
    </row>
    <row r="51" spans="2:56" x14ac:dyDescent="0.25">
      <c r="B51" s="23" t="str">
        <f t="shared" si="7"/>
        <v/>
      </c>
      <c r="C51" s="29" t="str">
        <f>IF('תנאי סף'!$AF51&lt;&gt;1,"",'תנאי סף'!C51)</f>
        <v/>
      </c>
      <c r="D51" s="29" t="str">
        <f>IF('תנאי סף'!$AF51&lt;&gt;1,"",'תנאי סף'!D51)</f>
        <v/>
      </c>
      <c r="E51" s="29" t="str">
        <f>IF('תנאי סף'!$AF51&lt;&gt;1,"",'תנאי סף'!E51)</f>
        <v/>
      </c>
      <c r="F51" s="29" t="str">
        <f>IF('תנאי סף'!$AF51&lt;&gt;1,"",'תנאי סף'!F51)</f>
        <v/>
      </c>
      <c r="G51" s="25"/>
      <c r="H51" s="26"/>
      <c r="I51" s="26"/>
      <c r="J51" s="27"/>
      <c r="K51" s="26"/>
      <c r="L51" s="27"/>
      <c r="M51" s="26"/>
      <c r="N51" s="29"/>
      <c r="O51" s="29"/>
      <c r="P51" s="27" t="str">
        <f>IF($F51="","",#REF!)</f>
        <v/>
      </c>
      <c r="Q51" s="27"/>
      <c r="R51" s="27"/>
      <c r="S51" s="27"/>
      <c r="T51" s="27"/>
      <c r="U51" s="27" t="str">
        <f t="shared" si="8"/>
        <v/>
      </c>
      <c r="V51" s="27" t="str">
        <f t="shared" si="9"/>
        <v/>
      </c>
      <c r="W51" s="27" t="str">
        <f t="shared" si="10"/>
        <v/>
      </c>
      <c r="X51" s="27">
        <v>1</v>
      </c>
      <c r="Y51" s="27" t="str">
        <f t="shared" si="11"/>
        <v/>
      </c>
      <c r="Z51" s="259" t="str">
        <f t="shared" si="12"/>
        <v/>
      </c>
      <c r="AA51" s="1">
        <f t="shared" si="13"/>
        <v>0</v>
      </c>
      <c r="AB51" s="1" t="str">
        <f t="shared" si="14"/>
        <v/>
      </c>
      <c r="AC51" s="1" t="str">
        <f t="shared" si="14"/>
        <v/>
      </c>
      <c r="AD51" s="1">
        <f t="shared" si="15"/>
        <v>0</v>
      </c>
      <c r="BA51" s="1" t="str">
        <f t="shared" ref="BA51:BD60" si="17">IF($F51="","",BA$30)</f>
        <v/>
      </c>
      <c r="BB51" s="1" t="str">
        <f t="shared" si="17"/>
        <v/>
      </c>
      <c r="BC51" s="1" t="str">
        <f t="shared" si="17"/>
        <v/>
      </c>
      <c r="BD51" s="1" t="str">
        <f t="shared" si="17"/>
        <v/>
      </c>
    </row>
    <row r="52" spans="2:56" x14ac:dyDescent="0.25">
      <c r="B52" s="23" t="str">
        <f t="shared" si="7"/>
        <v/>
      </c>
      <c r="C52" s="29" t="str">
        <f>IF('תנאי סף'!$AF52&lt;&gt;1,"",'תנאי סף'!C52)</f>
        <v/>
      </c>
      <c r="D52" s="29" t="str">
        <f>IF('תנאי סף'!$AF52&lt;&gt;1,"",'תנאי סף'!D52)</f>
        <v/>
      </c>
      <c r="E52" s="29" t="str">
        <f>IF('תנאי סף'!$AF52&lt;&gt;1,"",'תנאי סף'!E52)</f>
        <v/>
      </c>
      <c r="F52" s="29" t="str">
        <f>IF('תנאי סף'!$AF52&lt;&gt;1,"",'תנאי סף'!F52)</f>
        <v/>
      </c>
      <c r="G52" s="25"/>
      <c r="H52" s="26"/>
      <c r="I52" s="26"/>
      <c r="J52" s="27"/>
      <c r="K52" s="26"/>
      <c r="L52" s="27"/>
      <c r="M52" s="26"/>
      <c r="N52" s="29"/>
      <c r="O52" s="29"/>
      <c r="P52" s="27" t="str">
        <f>IF($F52="","",#REF!)</f>
        <v/>
      </c>
      <c r="Q52" s="27"/>
      <c r="R52" s="27"/>
      <c r="S52" s="27"/>
      <c r="T52" s="27"/>
      <c r="U52" s="27" t="str">
        <f t="shared" si="8"/>
        <v/>
      </c>
      <c r="V52" s="27" t="str">
        <f t="shared" si="9"/>
        <v/>
      </c>
      <c r="W52" s="27" t="str">
        <f t="shared" si="10"/>
        <v/>
      </c>
      <c r="X52" s="27">
        <v>1</v>
      </c>
      <c r="Y52" s="27" t="str">
        <f t="shared" si="11"/>
        <v/>
      </c>
      <c r="Z52" s="259" t="str">
        <f t="shared" si="12"/>
        <v/>
      </c>
      <c r="AA52" s="1">
        <f t="shared" si="13"/>
        <v>0</v>
      </c>
      <c r="AB52" s="1" t="str">
        <f t="shared" si="14"/>
        <v/>
      </c>
      <c r="AC52" s="1" t="str">
        <f t="shared" si="14"/>
        <v/>
      </c>
      <c r="AD52" s="1">
        <f t="shared" si="15"/>
        <v>0</v>
      </c>
      <c r="BA52" s="1" t="str">
        <f t="shared" si="17"/>
        <v/>
      </c>
      <c r="BB52" s="1" t="str">
        <f t="shared" si="17"/>
        <v/>
      </c>
      <c r="BC52" s="1" t="str">
        <f t="shared" si="17"/>
        <v/>
      </c>
      <c r="BD52" s="1" t="str">
        <f t="shared" si="17"/>
        <v/>
      </c>
    </row>
    <row r="53" spans="2:56" x14ac:dyDescent="0.25">
      <c r="B53" s="23" t="str">
        <f t="shared" si="7"/>
        <v/>
      </c>
      <c r="C53" s="29" t="str">
        <f>IF('תנאי סף'!$AF53&lt;&gt;1,"",'תנאי סף'!C53)</f>
        <v/>
      </c>
      <c r="D53" s="29" t="str">
        <f>IF('תנאי סף'!$AF53&lt;&gt;1,"",'תנאי סף'!D53)</f>
        <v/>
      </c>
      <c r="E53" s="29" t="str">
        <f>IF('תנאי סף'!$AF53&lt;&gt;1,"",'תנאי סף'!E53)</f>
        <v/>
      </c>
      <c r="F53" s="29" t="str">
        <f>IF('תנאי סף'!$AF53&lt;&gt;1,"",'תנאי סף'!F53)</f>
        <v/>
      </c>
      <c r="G53" s="25"/>
      <c r="H53" s="26"/>
      <c r="I53" s="26"/>
      <c r="J53" s="27"/>
      <c r="K53" s="26"/>
      <c r="L53" s="27"/>
      <c r="M53" s="26"/>
      <c r="N53" s="29"/>
      <c r="O53" s="29"/>
      <c r="P53" s="27" t="str">
        <f>IF($F53="","",#REF!)</f>
        <v/>
      </c>
      <c r="Q53" s="27"/>
      <c r="R53" s="27"/>
      <c r="S53" s="27"/>
      <c r="T53" s="27"/>
      <c r="U53" s="27" t="str">
        <f t="shared" si="8"/>
        <v/>
      </c>
      <c r="V53" s="27" t="str">
        <f t="shared" si="9"/>
        <v/>
      </c>
      <c r="W53" s="27" t="str">
        <f t="shared" si="10"/>
        <v/>
      </c>
      <c r="X53" s="27">
        <v>1</v>
      </c>
      <c r="Y53" s="27" t="str">
        <f t="shared" si="11"/>
        <v/>
      </c>
      <c r="Z53" s="259" t="str">
        <f t="shared" si="12"/>
        <v/>
      </c>
      <c r="AA53" s="1">
        <f t="shared" si="13"/>
        <v>0</v>
      </c>
      <c r="AB53" s="1" t="str">
        <f t="shared" si="14"/>
        <v/>
      </c>
      <c r="AC53" s="1" t="str">
        <f t="shared" si="14"/>
        <v/>
      </c>
      <c r="AD53" s="1">
        <f t="shared" si="15"/>
        <v>0</v>
      </c>
      <c r="BA53" s="1" t="str">
        <f t="shared" si="17"/>
        <v/>
      </c>
      <c r="BB53" s="1" t="str">
        <f t="shared" si="17"/>
        <v/>
      </c>
      <c r="BC53" s="1" t="str">
        <f t="shared" si="17"/>
        <v/>
      </c>
      <c r="BD53" s="1" t="str">
        <f t="shared" si="17"/>
        <v/>
      </c>
    </row>
    <row r="54" spans="2:56" x14ac:dyDescent="0.25">
      <c r="B54" s="23" t="str">
        <f t="shared" si="7"/>
        <v/>
      </c>
      <c r="C54" s="29" t="str">
        <f>IF('תנאי סף'!$AF54&lt;&gt;1,"",'תנאי סף'!C54)</f>
        <v/>
      </c>
      <c r="D54" s="29" t="str">
        <f>IF('תנאי סף'!$AF54&lt;&gt;1,"",'תנאי סף'!D54)</f>
        <v/>
      </c>
      <c r="E54" s="29" t="str">
        <f>IF('תנאי סף'!$AF54&lt;&gt;1,"",'תנאי סף'!E54)</f>
        <v/>
      </c>
      <c r="F54" s="29" t="str">
        <f>IF('תנאי סף'!$AF54&lt;&gt;1,"",'תנאי סף'!F54)</f>
        <v/>
      </c>
      <c r="G54" s="25"/>
      <c r="H54" s="26"/>
      <c r="I54" s="26"/>
      <c r="J54" s="27"/>
      <c r="K54" s="26"/>
      <c r="L54" s="27"/>
      <c r="M54" s="26"/>
      <c r="N54" s="29"/>
      <c r="O54" s="29"/>
      <c r="P54" s="27" t="str">
        <f>IF($F54="","",#REF!)</f>
        <v/>
      </c>
      <c r="Q54" s="27"/>
      <c r="R54" s="27"/>
      <c r="S54" s="27"/>
      <c r="T54" s="27"/>
      <c r="U54" s="27" t="str">
        <f t="shared" si="8"/>
        <v/>
      </c>
      <c r="V54" s="27" t="str">
        <f t="shared" si="9"/>
        <v/>
      </c>
      <c r="W54" s="27" t="str">
        <f t="shared" si="10"/>
        <v/>
      </c>
      <c r="X54" s="27">
        <v>1</v>
      </c>
      <c r="Y54" s="27" t="str">
        <f t="shared" si="11"/>
        <v/>
      </c>
      <c r="Z54" s="259" t="str">
        <f t="shared" si="12"/>
        <v/>
      </c>
      <c r="AA54" s="1">
        <f t="shared" si="13"/>
        <v>0</v>
      </c>
      <c r="AB54" s="1" t="str">
        <f t="shared" si="14"/>
        <v/>
      </c>
      <c r="AC54" s="1" t="str">
        <f t="shared" si="14"/>
        <v/>
      </c>
      <c r="AD54" s="1">
        <f t="shared" si="15"/>
        <v>0</v>
      </c>
      <c r="BA54" s="1" t="str">
        <f t="shared" si="17"/>
        <v/>
      </c>
      <c r="BB54" s="1" t="str">
        <f t="shared" si="17"/>
        <v/>
      </c>
      <c r="BC54" s="1" t="str">
        <f t="shared" si="17"/>
        <v/>
      </c>
      <c r="BD54" s="1" t="str">
        <f t="shared" si="17"/>
        <v/>
      </c>
    </row>
    <row r="55" spans="2:56" x14ac:dyDescent="0.25">
      <c r="B55" s="23" t="str">
        <f t="shared" si="7"/>
        <v/>
      </c>
      <c r="C55" s="29" t="str">
        <f>IF('תנאי סף'!$AF55&lt;&gt;1,"",'תנאי סף'!C55)</f>
        <v/>
      </c>
      <c r="D55" s="29" t="str">
        <f>IF('תנאי סף'!$AF55&lt;&gt;1,"",'תנאי סף'!D55)</f>
        <v/>
      </c>
      <c r="E55" s="29" t="str">
        <f>IF('תנאי סף'!$AF55&lt;&gt;1,"",'תנאי סף'!E55)</f>
        <v/>
      </c>
      <c r="F55" s="29" t="str">
        <f>IF('תנאי סף'!$AF55&lt;&gt;1,"",'תנאי סף'!F55)</f>
        <v/>
      </c>
      <c r="G55" s="25"/>
      <c r="H55" s="26"/>
      <c r="I55" s="26"/>
      <c r="J55" s="27"/>
      <c r="K55" s="26"/>
      <c r="L55" s="27"/>
      <c r="M55" s="26"/>
      <c r="N55" s="29"/>
      <c r="O55" s="29"/>
      <c r="P55" s="27" t="str">
        <f>IF($F55="","",#REF!)</f>
        <v/>
      </c>
      <c r="Q55" s="27"/>
      <c r="R55" s="27"/>
      <c r="S55" s="27"/>
      <c r="T55" s="27"/>
      <c r="U55" s="27" t="str">
        <f t="shared" si="8"/>
        <v/>
      </c>
      <c r="V55" s="27" t="str">
        <f t="shared" si="9"/>
        <v/>
      </c>
      <c r="W55" s="27" t="str">
        <f t="shared" si="10"/>
        <v/>
      </c>
      <c r="X55" s="27">
        <v>1</v>
      </c>
      <c r="Y55" s="27" t="str">
        <f t="shared" si="11"/>
        <v/>
      </c>
      <c r="Z55" s="259" t="str">
        <f t="shared" si="12"/>
        <v/>
      </c>
      <c r="AA55" s="1">
        <f t="shared" si="13"/>
        <v>0</v>
      </c>
      <c r="AB55" s="1" t="str">
        <f t="shared" si="14"/>
        <v/>
      </c>
      <c r="AC55" s="1" t="str">
        <f t="shared" si="14"/>
        <v/>
      </c>
      <c r="AD55" s="1">
        <f t="shared" si="15"/>
        <v>0</v>
      </c>
      <c r="BA55" s="1" t="str">
        <f t="shared" si="17"/>
        <v/>
      </c>
      <c r="BB55" s="1" t="str">
        <f t="shared" si="17"/>
        <v/>
      </c>
      <c r="BC55" s="1" t="str">
        <f t="shared" si="17"/>
        <v/>
      </c>
      <c r="BD55" s="1" t="str">
        <f t="shared" si="17"/>
        <v/>
      </c>
    </row>
    <row r="56" spans="2:56" x14ac:dyDescent="0.25">
      <c r="B56" s="23" t="str">
        <f t="shared" si="7"/>
        <v/>
      </c>
      <c r="C56" s="29" t="str">
        <f>IF('תנאי סף'!$AF56&lt;&gt;1,"",'תנאי סף'!C56)</f>
        <v/>
      </c>
      <c r="D56" s="29" t="str">
        <f>IF('תנאי סף'!$AF56&lt;&gt;1,"",'תנאי סף'!D56)</f>
        <v/>
      </c>
      <c r="E56" s="29" t="str">
        <f>IF('תנאי סף'!$AF56&lt;&gt;1,"",'תנאי סף'!E56)</f>
        <v/>
      </c>
      <c r="F56" s="29" t="str">
        <f>IF('תנאי סף'!$AF56&lt;&gt;1,"",'תנאי סף'!F56)</f>
        <v/>
      </c>
      <c r="G56" s="25"/>
      <c r="H56" s="26"/>
      <c r="I56" s="26"/>
      <c r="J56" s="27"/>
      <c r="K56" s="26"/>
      <c r="L56" s="27"/>
      <c r="M56" s="26"/>
      <c r="N56" s="29"/>
      <c r="O56" s="29"/>
      <c r="P56" s="27" t="str">
        <f>IF($F56="","",#REF!)</f>
        <v/>
      </c>
      <c r="Q56" s="27"/>
      <c r="R56" s="27"/>
      <c r="S56" s="27"/>
      <c r="T56" s="27"/>
      <c r="U56" s="27" t="str">
        <f t="shared" si="8"/>
        <v/>
      </c>
      <c r="V56" s="27" t="str">
        <f t="shared" si="9"/>
        <v/>
      </c>
      <c r="W56" s="27" t="str">
        <f t="shared" si="10"/>
        <v/>
      </c>
      <c r="X56" s="27">
        <v>1</v>
      </c>
      <c r="Y56" s="27" t="str">
        <f t="shared" si="11"/>
        <v/>
      </c>
      <c r="Z56" s="259" t="str">
        <f t="shared" si="12"/>
        <v/>
      </c>
      <c r="AA56" s="1">
        <f t="shared" si="13"/>
        <v>0</v>
      </c>
      <c r="AB56" s="1" t="str">
        <f t="shared" si="14"/>
        <v/>
      </c>
      <c r="AC56" s="1" t="str">
        <f t="shared" si="14"/>
        <v/>
      </c>
      <c r="AD56" s="1">
        <f t="shared" si="15"/>
        <v>0</v>
      </c>
      <c r="BA56" s="1" t="str">
        <f t="shared" si="17"/>
        <v/>
      </c>
      <c r="BB56" s="1" t="str">
        <f t="shared" si="17"/>
        <v/>
      </c>
      <c r="BC56" s="1" t="str">
        <f t="shared" si="17"/>
        <v/>
      </c>
      <c r="BD56" s="1" t="str">
        <f t="shared" si="17"/>
        <v/>
      </c>
    </row>
    <row r="57" spans="2:56" x14ac:dyDescent="0.25">
      <c r="B57" s="23" t="str">
        <f t="shared" si="7"/>
        <v/>
      </c>
      <c r="C57" s="29" t="str">
        <f>IF('תנאי סף'!$AF57&lt;&gt;1,"",'תנאי סף'!C57)</f>
        <v/>
      </c>
      <c r="D57" s="29" t="str">
        <f>IF('תנאי סף'!$AF57&lt;&gt;1,"",'תנאי סף'!D57)</f>
        <v/>
      </c>
      <c r="E57" s="29" t="str">
        <f>IF('תנאי סף'!$AF57&lt;&gt;1,"",'תנאי סף'!E57)</f>
        <v/>
      </c>
      <c r="F57" s="29" t="str">
        <f>IF('תנאי סף'!$AF57&lt;&gt;1,"",'תנאי סף'!F57)</f>
        <v/>
      </c>
      <c r="G57" s="25"/>
      <c r="H57" s="26"/>
      <c r="I57" s="26"/>
      <c r="J57" s="27"/>
      <c r="K57" s="26"/>
      <c r="L57" s="27"/>
      <c r="M57" s="26"/>
      <c r="N57" s="29"/>
      <c r="O57" s="29"/>
      <c r="P57" s="27" t="str">
        <f>IF($F57="","",#REF!)</f>
        <v/>
      </c>
      <c r="Q57" s="27"/>
      <c r="R57" s="27"/>
      <c r="S57" s="27"/>
      <c r="T57" s="27"/>
      <c r="U57" s="27" t="str">
        <f t="shared" si="8"/>
        <v/>
      </c>
      <c r="V57" s="27" t="str">
        <f t="shared" si="9"/>
        <v/>
      </c>
      <c r="W57" s="27" t="str">
        <f t="shared" si="10"/>
        <v/>
      </c>
      <c r="X57" s="27">
        <v>1</v>
      </c>
      <c r="Y57" s="27" t="str">
        <f t="shared" si="11"/>
        <v/>
      </c>
      <c r="Z57" s="259" t="str">
        <f t="shared" si="12"/>
        <v/>
      </c>
      <c r="AA57" s="1">
        <f t="shared" si="13"/>
        <v>0</v>
      </c>
      <c r="AB57" s="1" t="str">
        <f t="shared" si="14"/>
        <v/>
      </c>
      <c r="AC57" s="1" t="str">
        <f t="shared" si="14"/>
        <v/>
      </c>
      <c r="AD57" s="1">
        <f t="shared" si="15"/>
        <v>0</v>
      </c>
      <c r="BA57" s="1" t="str">
        <f t="shared" si="17"/>
        <v/>
      </c>
      <c r="BB57" s="1" t="str">
        <f t="shared" si="17"/>
        <v/>
      </c>
      <c r="BC57" s="1" t="str">
        <f t="shared" si="17"/>
        <v/>
      </c>
      <c r="BD57" s="1" t="str">
        <f t="shared" si="17"/>
        <v/>
      </c>
    </row>
    <row r="58" spans="2:56" x14ac:dyDescent="0.25">
      <c r="B58" s="23" t="str">
        <f t="shared" si="7"/>
        <v/>
      </c>
      <c r="C58" s="29" t="str">
        <f>IF('תנאי סף'!$AF58&lt;&gt;1,"",'תנאי סף'!C58)</f>
        <v/>
      </c>
      <c r="D58" s="29" t="str">
        <f>IF('תנאי סף'!$AF58&lt;&gt;1,"",'תנאי סף'!D58)</f>
        <v/>
      </c>
      <c r="E58" s="29" t="str">
        <f>IF('תנאי סף'!$AF58&lt;&gt;1,"",'תנאי סף'!E58)</f>
        <v/>
      </c>
      <c r="F58" s="29" t="str">
        <f>IF('תנאי סף'!$AF58&lt;&gt;1,"",'תנאי סף'!F58)</f>
        <v/>
      </c>
      <c r="G58" s="25"/>
      <c r="H58" s="26"/>
      <c r="I58" s="26"/>
      <c r="J58" s="27"/>
      <c r="K58" s="26"/>
      <c r="L58" s="27"/>
      <c r="M58" s="26"/>
      <c r="N58" s="29"/>
      <c r="O58" s="29"/>
      <c r="P58" s="27" t="str">
        <f>IF($F58="","",#REF!)</f>
        <v/>
      </c>
      <c r="Q58" s="27"/>
      <c r="R58" s="27"/>
      <c r="S58" s="27"/>
      <c r="T58" s="27"/>
      <c r="U58" s="27" t="str">
        <f t="shared" si="8"/>
        <v/>
      </c>
      <c r="V58" s="27" t="str">
        <f t="shared" si="9"/>
        <v/>
      </c>
      <c r="W58" s="27" t="str">
        <f t="shared" si="10"/>
        <v/>
      </c>
      <c r="X58" s="27">
        <v>1</v>
      </c>
      <c r="Y58" s="27" t="str">
        <f t="shared" si="11"/>
        <v/>
      </c>
      <c r="Z58" s="259" t="str">
        <f t="shared" si="12"/>
        <v/>
      </c>
      <c r="AA58" s="1">
        <f t="shared" si="13"/>
        <v>0</v>
      </c>
      <c r="AB58" s="1" t="str">
        <f t="shared" si="14"/>
        <v/>
      </c>
      <c r="AC58" s="1" t="str">
        <f t="shared" si="14"/>
        <v/>
      </c>
      <c r="AD58" s="1">
        <f t="shared" si="15"/>
        <v>0</v>
      </c>
      <c r="BA58" s="1" t="str">
        <f t="shared" si="17"/>
        <v/>
      </c>
      <c r="BB58" s="1" t="str">
        <f t="shared" si="17"/>
        <v/>
      </c>
      <c r="BC58" s="1" t="str">
        <f t="shared" si="17"/>
        <v/>
      </c>
      <c r="BD58" s="1" t="str">
        <f t="shared" si="17"/>
        <v/>
      </c>
    </row>
    <row r="59" spans="2:56" x14ac:dyDescent="0.25">
      <c r="B59" s="23" t="str">
        <f t="shared" si="7"/>
        <v/>
      </c>
      <c r="C59" s="29" t="str">
        <f>IF('תנאי סף'!$AF59&lt;&gt;1,"",'תנאי סף'!C59)</f>
        <v/>
      </c>
      <c r="D59" s="29" t="str">
        <f>IF('תנאי סף'!$AF59&lt;&gt;1,"",'תנאי סף'!D59)</f>
        <v/>
      </c>
      <c r="E59" s="29" t="str">
        <f>IF('תנאי סף'!$AF59&lt;&gt;1,"",'תנאי סף'!E59)</f>
        <v/>
      </c>
      <c r="F59" s="29" t="str">
        <f>IF('תנאי סף'!$AF59&lt;&gt;1,"",'תנאי סף'!F59)</f>
        <v/>
      </c>
      <c r="G59" s="25"/>
      <c r="H59" s="26"/>
      <c r="I59" s="26"/>
      <c r="J59" s="27"/>
      <c r="K59" s="26"/>
      <c r="L59" s="27"/>
      <c r="M59" s="26"/>
      <c r="N59" s="29"/>
      <c r="O59" s="29"/>
      <c r="P59" s="27" t="str">
        <f>IF($F59="","",#REF!)</f>
        <v/>
      </c>
      <c r="Q59" s="27"/>
      <c r="R59" s="27"/>
      <c r="S59" s="27"/>
      <c r="T59" s="27"/>
      <c r="U59" s="27" t="str">
        <f t="shared" si="8"/>
        <v/>
      </c>
      <c r="V59" s="27" t="str">
        <f t="shared" si="9"/>
        <v/>
      </c>
      <c r="W59" s="27" t="str">
        <f t="shared" si="10"/>
        <v/>
      </c>
      <c r="X59" s="27">
        <v>1</v>
      </c>
      <c r="Y59" s="27" t="str">
        <f t="shared" si="11"/>
        <v/>
      </c>
      <c r="Z59" s="259" t="str">
        <f t="shared" si="12"/>
        <v/>
      </c>
      <c r="AA59" s="1">
        <f t="shared" si="13"/>
        <v>0</v>
      </c>
      <c r="AB59" s="1" t="str">
        <f t="shared" si="14"/>
        <v/>
      </c>
      <c r="AC59" s="1" t="str">
        <f t="shared" si="14"/>
        <v/>
      </c>
      <c r="AD59" s="1">
        <f t="shared" si="15"/>
        <v>0</v>
      </c>
      <c r="BA59" s="1" t="str">
        <f t="shared" si="17"/>
        <v/>
      </c>
      <c r="BB59" s="1" t="str">
        <f t="shared" si="17"/>
        <v/>
      </c>
      <c r="BC59" s="1" t="str">
        <f t="shared" si="17"/>
        <v/>
      </c>
      <c r="BD59" s="1" t="str">
        <f t="shared" si="17"/>
        <v/>
      </c>
    </row>
    <row r="60" spans="2:56" x14ac:dyDescent="0.25">
      <c r="B60" s="23" t="str">
        <f t="shared" si="7"/>
        <v/>
      </c>
      <c r="C60" s="29" t="str">
        <f>IF('תנאי סף'!$AF60&lt;&gt;1,"",'תנאי סף'!C60)</f>
        <v/>
      </c>
      <c r="D60" s="29" t="str">
        <f>IF('תנאי סף'!$AF60&lt;&gt;1,"",'תנאי סף'!D60)</f>
        <v/>
      </c>
      <c r="E60" s="29" t="str">
        <f>IF('תנאי סף'!$AF60&lt;&gt;1,"",'תנאי סף'!E60)</f>
        <v/>
      </c>
      <c r="F60" s="29" t="str">
        <f>IF('תנאי סף'!$AF60&lt;&gt;1,"",'תנאי סף'!F60)</f>
        <v/>
      </c>
      <c r="G60" s="25"/>
      <c r="H60" s="26"/>
      <c r="I60" s="26"/>
      <c r="J60" s="27"/>
      <c r="K60" s="26"/>
      <c r="L60" s="27"/>
      <c r="M60" s="26"/>
      <c r="N60" s="29"/>
      <c r="O60" s="29"/>
      <c r="P60" s="27" t="str">
        <f>IF($F60="","",#REF!)</f>
        <v/>
      </c>
      <c r="Q60" s="27"/>
      <c r="R60" s="27"/>
      <c r="S60" s="27"/>
      <c r="T60" s="27"/>
      <c r="U60" s="27" t="str">
        <f t="shared" si="8"/>
        <v/>
      </c>
      <c r="V60" s="27" t="str">
        <f t="shared" si="9"/>
        <v/>
      </c>
      <c r="W60" s="27" t="str">
        <f t="shared" si="10"/>
        <v/>
      </c>
      <c r="X60" s="27">
        <v>1</v>
      </c>
      <c r="Y60" s="27" t="str">
        <f t="shared" si="11"/>
        <v/>
      </c>
      <c r="Z60" s="259" t="str">
        <f t="shared" si="12"/>
        <v/>
      </c>
      <c r="AA60" s="1">
        <f t="shared" si="13"/>
        <v>0</v>
      </c>
      <c r="AB60" s="1" t="str">
        <f t="shared" si="14"/>
        <v/>
      </c>
      <c r="AC60" s="1" t="str">
        <f t="shared" si="14"/>
        <v/>
      </c>
      <c r="AD60" s="1">
        <f t="shared" si="15"/>
        <v>0</v>
      </c>
      <c r="BA60" s="1" t="str">
        <f t="shared" si="17"/>
        <v/>
      </c>
      <c r="BB60" s="1" t="str">
        <f t="shared" si="17"/>
        <v/>
      </c>
      <c r="BC60" s="1" t="str">
        <f t="shared" si="17"/>
        <v/>
      </c>
      <c r="BD60" s="1" t="str">
        <f t="shared" si="17"/>
        <v/>
      </c>
    </row>
    <row r="61" spans="2:56" x14ac:dyDescent="0.25">
      <c r="B61" s="23" t="str">
        <f t="shared" si="7"/>
        <v/>
      </c>
      <c r="C61" s="29" t="str">
        <f>IF('תנאי סף'!$AF61&lt;&gt;1,"",'תנאי סף'!C61)</f>
        <v/>
      </c>
      <c r="D61" s="29" t="str">
        <f>IF('תנאי סף'!$AF61&lt;&gt;1,"",'תנאי סף'!D61)</f>
        <v/>
      </c>
      <c r="E61" s="29" t="str">
        <f>IF('תנאי סף'!$AF61&lt;&gt;1,"",'תנאי סף'!E61)</f>
        <v/>
      </c>
      <c r="F61" s="29" t="str">
        <f>IF('תנאי סף'!$AF61&lt;&gt;1,"",'תנאי סף'!F61)</f>
        <v/>
      </c>
      <c r="G61" s="25"/>
      <c r="H61" s="26"/>
      <c r="I61" s="26"/>
      <c r="J61" s="27"/>
      <c r="K61" s="26"/>
      <c r="L61" s="27"/>
      <c r="M61" s="26"/>
      <c r="N61" s="29"/>
      <c r="O61" s="29"/>
      <c r="P61" s="27" t="str">
        <f>IF($F61="","",#REF!)</f>
        <v/>
      </c>
      <c r="Q61" s="27"/>
      <c r="R61" s="27"/>
      <c r="S61" s="27"/>
      <c r="T61" s="27"/>
      <c r="U61" s="27" t="str">
        <f t="shared" si="8"/>
        <v/>
      </c>
      <c r="V61" s="27" t="str">
        <f t="shared" si="9"/>
        <v/>
      </c>
      <c r="W61" s="27" t="str">
        <f t="shared" si="10"/>
        <v/>
      </c>
      <c r="X61" s="27">
        <v>1</v>
      </c>
      <c r="Y61" s="27" t="str">
        <f t="shared" si="11"/>
        <v/>
      </c>
      <c r="Z61" s="259" t="str">
        <f t="shared" si="12"/>
        <v/>
      </c>
      <c r="AA61" s="1">
        <f t="shared" si="13"/>
        <v>0</v>
      </c>
      <c r="AB61" s="1" t="str">
        <f t="shared" si="14"/>
        <v/>
      </c>
      <c r="AC61" s="1" t="str">
        <f t="shared" si="14"/>
        <v/>
      </c>
      <c r="AD61" s="1">
        <f t="shared" si="15"/>
        <v>0</v>
      </c>
      <c r="BA61" s="1" t="str">
        <f t="shared" ref="BA61:BD70" si="18">IF($F61="","",BA$30)</f>
        <v/>
      </c>
      <c r="BB61" s="1" t="str">
        <f t="shared" si="18"/>
        <v/>
      </c>
      <c r="BC61" s="1" t="str">
        <f t="shared" si="18"/>
        <v/>
      </c>
      <c r="BD61" s="1" t="str">
        <f t="shared" si="18"/>
        <v/>
      </c>
    </row>
    <row r="62" spans="2:56" x14ac:dyDescent="0.25">
      <c r="B62" s="23" t="str">
        <f t="shared" si="7"/>
        <v/>
      </c>
      <c r="C62" s="29" t="str">
        <f>IF('תנאי סף'!$AF62&lt;&gt;1,"",'תנאי סף'!C62)</f>
        <v/>
      </c>
      <c r="D62" s="29" t="str">
        <f>IF('תנאי סף'!$AF62&lt;&gt;1,"",'תנאי סף'!D62)</f>
        <v/>
      </c>
      <c r="E62" s="29" t="str">
        <f>IF('תנאי סף'!$AF62&lt;&gt;1,"",'תנאי סף'!E62)</f>
        <v/>
      </c>
      <c r="F62" s="29" t="str">
        <f>IF('תנאי סף'!$AF62&lt;&gt;1,"",'תנאי סף'!F62)</f>
        <v/>
      </c>
      <c r="G62" s="25"/>
      <c r="H62" s="26"/>
      <c r="I62" s="26"/>
      <c r="J62" s="27"/>
      <c r="K62" s="26"/>
      <c r="L62" s="27"/>
      <c r="M62" s="26"/>
      <c r="N62" s="29"/>
      <c r="O62" s="29"/>
      <c r="P62" s="27" t="str">
        <f>IF($F62="","",#REF!)</f>
        <v/>
      </c>
      <c r="Q62" s="27"/>
      <c r="R62" s="27"/>
      <c r="S62" s="27"/>
      <c r="T62" s="27"/>
      <c r="U62" s="27" t="str">
        <f t="shared" si="8"/>
        <v/>
      </c>
      <c r="V62" s="27" t="str">
        <f t="shared" si="9"/>
        <v/>
      </c>
      <c r="W62" s="27" t="str">
        <f t="shared" si="10"/>
        <v/>
      </c>
      <c r="X62" s="27">
        <v>1</v>
      </c>
      <c r="Y62" s="27" t="str">
        <f t="shared" si="11"/>
        <v/>
      </c>
      <c r="Z62" s="259" t="str">
        <f t="shared" si="12"/>
        <v/>
      </c>
      <c r="AA62" s="1">
        <f t="shared" si="13"/>
        <v>0</v>
      </c>
      <c r="AB62" s="1" t="str">
        <f t="shared" si="14"/>
        <v/>
      </c>
      <c r="AC62" s="1" t="str">
        <f t="shared" si="14"/>
        <v/>
      </c>
      <c r="AD62" s="1">
        <f t="shared" si="15"/>
        <v>0</v>
      </c>
      <c r="BA62" s="1" t="str">
        <f t="shared" si="18"/>
        <v/>
      </c>
      <c r="BB62" s="1" t="str">
        <f t="shared" si="18"/>
        <v/>
      </c>
      <c r="BC62" s="1" t="str">
        <f t="shared" si="18"/>
        <v/>
      </c>
      <c r="BD62" s="1" t="str">
        <f t="shared" si="18"/>
        <v/>
      </c>
    </row>
    <row r="63" spans="2:56" x14ac:dyDescent="0.25">
      <c r="B63" s="23" t="str">
        <f t="shared" si="7"/>
        <v/>
      </c>
      <c r="C63" s="29" t="str">
        <f>IF('תנאי סף'!$AF63&lt;&gt;1,"",'תנאי סף'!C63)</f>
        <v/>
      </c>
      <c r="D63" s="29" t="str">
        <f>IF('תנאי סף'!$AF63&lt;&gt;1,"",'תנאי סף'!D63)</f>
        <v/>
      </c>
      <c r="E63" s="29" t="str">
        <f>IF('תנאי סף'!$AF63&lt;&gt;1,"",'תנאי סף'!E63)</f>
        <v/>
      </c>
      <c r="F63" s="29" t="str">
        <f>IF('תנאי סף'!$AF63&lt;&gt;1,"",'תנאי סף'!F63)</f>
        <v/>
      </c>
      <c r="G63" s="25"/>
      <c r="H63" s="26"/>
      <c r="I63" s="26"/>
      <c r="J63" s="27"/>
      <c r="K63" s="26"/>
      <c r="L63" s="27"/>
      <c r="M63" s="26"/>
      <c r="N63" s="29"/>
      <c r="O63" s="29"/>
      <c r="P63" s="27" t="str">
        <f>IF($F63="","",#REF!)</f>
        <v/>
      </c>
      <c r="Q63" s="27"/>
      <c r="R63" s="27"/>
      <c r="S63" s="27"/>
      <c r="T63" s="27"/>
      <c r="U63" s="27" t="str">
        <f t="shared" si="8"/>
        <v/>
      </c>
      <c r="V63" s="27" t="str">
        <f t="shared" si="9"/>
        <v/>
      </c>
      <c r="W63" s="27" t="str">
        <f t="shared" si="10"/>
        <v/>
      </c>
      <c r="X63" s="27">
        <v>1</v>
      </c>
      <c r="Y63" s="27" t="str">
        <f t="shared" si="11"/>
        <v/>
      </c>
      <c r="Z63" s="259" t="str">
        <f t="shared" si="12"/>
        <v/>
      </c>
      <c r="AA63" s="1">
        <f t="shared" si="13"/>
        <v>0</v>
      </c>
      <c r="AB63" s="1" t="str">
        <f t="shared" si="14"/>
        <v/>
      </c>
      <c r="AC63" s="1" t="str">
        <f t="shared" si="14"/>
        <v/>
      </c>
      <c r="AD63" s="1">
        <f t="shared" si="15"/>
        <v>0</v>
      </c>
      <c r="BA63" s="1" t="str">
        <f t="shared" si="18"/>
        <v/>
      </c>
      <c r="BB63" s="1" t="str">
        <f t="shared" si="18"/>
        <v/>
      </c>
      <c r="BC63" s="1" t="str">
        <f t="shared" si="18"/>
        <v/>
      </c>
      <c r="BD63" s="1" t="str">
        <f t="shared" si="18"/>
        <v/>
      </c>
    </row>
    <row r="64" spans="2:56" x14ac:dyDescent="0.25">
      <c r="B64" s="23" t="str">
        <f t="shared" si="7"/>
        <v/>
      </c>
      <c r="C64" s="29" t="str">
        <f>IF('תנאי סף'!$AF64&lt;&gt;1,"",'תנאי סף'!C64)</f>
        <v/>
      </c>
      <c r="D64" s="29" t="str">
        <f>IF('תנאי סף'!$AF64&lt;&gt;1,"",'תנאי סף'!D64)</f>
        <v/>
      </c>
      <c r="E64" s="29" t="str">
        <f>IF('תנאי סף'!$AF64&lt;&gt;1,"",'תנאי סף'!E64)</f>
        <v/>
      </c>
      <c r="F64" s="29" t="str">
        <f>IF('תנאי סף'!$AF64&lt;&gt;1,"",'תנאי סף'!F64)</f>
        <v/>
      </c>
      <c r="G64" s="25"/>
      <c r="H64" s="26"/>
      <c r="I64" s="26"/>
      <c r="J64" s="27"/>
      <c r="K64" s="26"/>
      <c r="L64" s="27"/>
      <c r="M64" s="26"/>
      <c r="N64" s="29"/>
      <c r="O64" s="29"/>
      <c r="P64" s="27" t="str">
        <f>IF($F64="","",#REF!)</f>
        <v/>
      </c>
      <c r="Q64" s="27"/>
      <c r="R64" s="27"/>
      <c r="S64" s="27"/>
      <c r="T64" s="27"/>
      <c r="U64" s="27" t="str">
        <f t="shared" si="8"/>
        <v/>
      </c>
      <c r="V64" s="27" t="str">
        <f t="shared" si="9"/>
        <v/>
      </c>
      <c r="W64" s="27" t="str">
        <f t="shared" si="10"/>
        <v/>
      </c>
      <c r="X64" s="27">
        <v>1</v>
      </c>
      <c r="Y64" s="27" t="str">
        <f t="shared" si="11"/>
        <v/>
      </c>
      <c r="Z64" s="259" t="str">
        <f t="shared" si="12"/>
        <v/>
      </c>
      <c r="AA64" s="1">
        <f t="shared" si="13"/>
        <v>0</v>
      </c>
      <c r="AB64" s="1" t="str">
        <f t="shared" ref="AB64:AC91" si="19">IF($F64="","",AB$30)</f>
        <v/>
      </c>
      <c r="AC64" s="1" t="str">
        <f t="shared" si="19"/>
        <v/>
      </c>
      <c r="AD64" s="1">
        <f t="shared" si="15"/>
        <v>0</v>
      </c>
      <c r="BA64" s="1" t="str">
        <f t="shared" si="18"/>
        <v/>
      </c>
      <c r="BB64" s="1" t="str">
        <f t="shared" si="18"/>
        <v/>
      </c>
      <c r="BC64" s="1" t="str">
        <f t="shared" si="18"/>
        <v/>
      </c>
      <c r="BD64" s="1" t="str">
        <f t="shared" si="18"/>
        <v/>
      </c>
    </row>
    <row r="65" spans="2:56" x14ac:dyDescent="0.25">
      <c r="B65" s="23" t="str">
        <f t="shared" si="7"/>
        <v/>
      </c>
      <c r="C65" s="29" t="str">
        <f>IF('תנאי סף'!$AF65&lt;&gt;1,"",'תנאי סף'!C65)</f>
        <v/>
      </c>
      <c r="D65" s="29" t="str">
        <f>IF('תנאי סף'!$AF65&lt;&gt;1,"",'תנאי סף'!D65)</f>
        <v/>
      </c>
      <c r="E65" s="29" t="str">
        <f>IF('תנאי סף'!$AF65&lt;&gt;1,"",'תנאי סף'!E65)</f>
        <v/>
      </c>
      <c r="F65" s="29" t="str">
        <f>IF('תנאי סף'!$AF65&lt;&gt;1,"",'תנאי סף'!F65)</f>
        <v/>
      </c>
      <c r="G65" s="25"/>
      <c r="H65" s="26"/>
      <c r="I65" s="26"/>
      <c r="J65" s="27"/>
      <c r="K65" s="26"/>
      <c r="L65" s="27"/>
      <c r="M65" s="26"/>
      <c r="N65" s="29"/>
      <c r="O65" s="29"/>
      <c r="P65" s="27" t="str">
        <f>IF($F65="","",#REF!)</f>
        <v/>
      </c>
      <c r="Q65" s="27"/>
      <c r="R65" s="27"/>
      <c r="S65" s="27"/>
      <c r="T65" s="27"/>
      <c r="U65" s="27" t="str">
        <f t="shared" si="8"/>
        <v/>
      </c>
      <c r="V65" s="27" t="str">
        <f t="shared" si="9"/>
        <v/>
      </c>
      <c r="W65" s="27" t="str">
        <f t="shared" si="10"/>
        <v/>
      </c>
      <c r="X65" s="27">
        <v>1</v>
      </c>
      <c r="Y65" s="27" t="str">
        <f t="shared" si="11"/>
        <v/>
      </c>
      <c r="Z65" s="259" t="str">
        <f t="shared" si="12"/>
        <v/>
      </c>
      <c r="AA65" s="1">
        <f t="shared" si="13"/>
        <v>0</v>
      </c>
      <c r="AB65" s="1" t="str">
        <f t="shared" si="19"/>
        <v/>
      </c>
      <c r="AC65" s="1" t="str">
        <f t="shared" si="19"/>
        <v/>
      </c>
      <c r="AD65" s="1">
        <f t="shared" si="15"/>
        <v>0</v>
      </c>
      <c r="BA65" s="1" t="str">
        <f t="shared" si="18"/>
        <v/>
      </c>
      <c r="BB65" s="1" t="str">
        <f t="shared" si="18"/>
        <v/>
      </c>
      <c r="BC65" s="1" t="str">
        <f t="shared" si="18"/>
        <v/>
      </c>
      <c r="BD65" s="1" t="str">
        <f t="shared" si="18"/>
        <v/>
      </c>
    </row>
    <row r="66" spans="2:56" x14ac:dyDescent="0.25">
      <c r="B66" s="23" t="str">
        <f t="shared" si="7"/>
        <v/>
      </c>
      <c r="C66" s="29" t="str">
        <f>IF('תנאי סף'!$AF66&lt;&gt;1,"",'תנאי סף'!C66)</f>
        <v/>
      </c>
      <c r="D66" s="29" t="str">
        <f>IF('תנאי סף'!$AF66&lt;&gt;1,"",'תנאי סף'!D66)</f>
        <v/>
      </c>
      <c r="E66" s="29" t="str">
        <f>IF('תנאי סף'!$AF66&lt;&gt;1,"",'תנאי סף'!E66)</f>
        <v/>
      </c>
      <c r="F66" s="29" t="str">
        <f>IF('תנאי סף'!$AF66&lt;&gt;1,"",'תנאי סף'!F66)</f>
        <v/>
      </c>
      <c r="G66" s="25"/>
      <c r="H66" s="26"/>
      <c r="I66" s="26"/>
      <c r="J66" s="27"/>
      <c r="K66" s="26"/>
      <c r="L66" s="27"/>
      <c r="M66" s="26"/>
      <c r="N66" s="29"/>
      <c r="O66" s="29"/>
      <c r="P66" s="27" t="str">
        <f>IF($F66="","",#REF!)</f>
        <v/>
      </c>
      <c r="Q66" s="27"/>
      <c r="R66" s="27"/>
      <c r="S66" s="27"/>
      <c r="T66" s="27"/>
      <c r="U66" s="27" t="str">
        <f t="shared" si="8"/>
        <v/>
      </c>
      <c r="V66" s="27" t="str">
        <f t="shared" si="9"/>
        <v/>
      </c>
      <c r="W66" s="27" t="str">
        <f t="shared" si="10"/>
        <v/>
      </c>
      <c r="X66" s="27">
        <v>1</v>
      </c>
      <c r="Y66" s="27" t="str">
        <f t="shared" si="11"/>
        <v/>
      </c>
      <c r="Z66" s="259" t="str">
        <f t="shared" si="12"/>
        <v/>
      </c>
      <c r="AA66" s="1">
        <f t="shared" si="13"/>
        <v>0</v>
      </c>
      <c r="AB66" s="1" t="str">
        <f t="shared" si="19"/>
        <v/>
      </c>
      <c r="AC66" s="1" t="str">
        <f t="shared" si="19"/>
        <v/>
      </c>
      <c r="AD66" s="1">
        <f t="shared" si="15"/>
        <v>0</v>
      </c>
      <c r="BA66" s="1" t="str">
        <f t="shared" si="18"/>
        <v/>
      </c>
      <c r="BB66" s="1" t="str">
        <f t="shared" si="18"/>
        <v/>
      </c>
      <c r="BC66" s="1" t="str">
        <f t="shared" si="18"/>
        <v/>
      </c>
      <c r="BD66" s="1" t="str">
        <f t="shared" si="18"/>
        <v/>
      </c>
    </row>
    <row r="67" spans="2:56" x14ac:dyDescent="0.25">
      <c r="B67" s="23" t="str">
        <f t="shared" si="7"/>
        <v/>
      </c>
      <c r="C67" s="29" t="str">
        <f>IF('תנאי סף'!$AF67&lt;&gt;1,"",'תנאי סף'!C67)</f>
        <v/>
      </c>
      <c r="D67" s="29" t="str">
        <f>IF('תנאי סף'!$AF67&lt;&gt;1,"",'תנאי סף'!D67)</f>
        <v/>
      </c>
      <c r="E67" s="29" t="str">
        <f>IF('תנאי סף'!$AF67&lt;&gt;1,"",'תנאי סף'!E67)</f>
        <v/>
      </c>
      <c r="F67" s="29" t="str">
        <f>IF('תנאי סף'!$AF67&lt;&gt;1,"",'תנאי סף'!F67)</f>
        <v/>
      </c>
      <c r="G67" s="25"/>
      <c r="H67" s="26"/>
      <c r="I67" s="26"/>
      <c r="J67" s="27"/>
      <c r="K67" s="26"/>
      <c r="L67" s="27"/>
      <c r="M67" s="26"/>
      <c r="N67" s="29"/>
      <c r="O67" s="29"/>
      <c r="P67" s="27" t="str">
        <f>IF($F67="","",#REF!)</f>
        <v/>
      </c>
      <c r="Q67" s="27"/>
      <c r="R67" s="27"/>
      <c r="S67" s="27"/>
      <c r="T67" s="27"/>
      <c r="U67" s="27" t="str">
        <f t="shared" si="8"/>
        <v/>
      </c>
      <c r="V67" s="27" t="str">
        <f t="shared" si="9"/>
        <v/>
      </c>
      <c r="W67" s="27" t="str">
        <f t="shared" si="10"/>
        <v/>
      </c>
      <c r="X67" s="27">
        <v>1</v>
      </c>
      <c r="Y67" s="27" t="str">
        <f t="shared" si="11"/>
        <v/>
      </c>
      <c r="Z67" s="259" t="str">
        <f t="shared" si="12"/>
        <v/>
      </c>
      <c r="AA67" s="1">
        <f t="shared" si="13"/>
        <v>0</v>
      </c>
      <c r="AB67" s="1" t="str">
        <f t="shared" si="19"/>
        <v/>
      </c>
      <c r="AC67" s="1" t="str">
        <f t="shared" si="19"/>
        <v/>
      </c>
      <c r="AD67" s="1">
        <f t="shared" si="15"/>
        <v>0</v>
      </c>
      <c r="BA67" s="1" t="str">
        <f t="shared" si="18"/>
        <v/>
      </c>
      <c r="BB67" s="1" t="str">
        <f t="shared" si="18"/>
        <v/>
      </c>
      <c r="BC67" s="1" t="str">
        <f t="shared" si="18"/>
        <v/>
      </c>
      <c r="BD67" s="1" t="str">
        <f t="shared" si="18"/>
        <v/>
      </c>
    </row>
    <row r="68" spans="2:56" x14ac:dyDescent="0.25">
      <c r="B68" s="23" t="str">
        <f t="shared" si="7"/>
        <v/>
      </c>
      <c r="C68" s="29" t="str">
        <f>IF('תנאי סף'!$AF68&lt;&gt;1,"",'תנאי סף'!C68)</f>
        <v/>
      </c>
      <c r="D68" s="29" t="str">
        <f>IF('תנאי סף'!$AF68&lt;&gt;1,"",'תנאי סף'!D68)</f>
        <v/>
      </c>
      <c r="E68" s="29" t="str">
        <f>IF('תנאי סף'!$AF68&lt;&gt;1,"",'תנאי סף'!E68)</f>
        <v/>
      </c>
      <c r="F68" s="29" t="str">
        <f>IF('תנאי סף'!$AF68&lt;&gt;1,"",'תנאי סף'!F68)</f>
        <v/>
      </c>
      <c r="G68" s="25"/>
      <c r="H68" s="26"/>
      <c r="I68" s="26"/>
      <c r="J68" s="27"/>
      <c r="K68" s="26"/>
      <c r="L68" s="27"/>
      <c r="M68" s="26"/>
      <c r="N68" s="29"/>
      <c r="O68" s="29"/>
      <c r="P68" s="27" t="str">
        <f>IF($F68="","",#REF!)</f>
        <v/>
      </c>
      <c r="Q68" s="27"/>
      <c r="R68" s="27"/>
      <c r="S68" s="27"/>
      <c r="T68" s="27"/>
      <c r="U68" s="27" t="str">
        <f t="shared" si="8"/>
        <v/>
      </c>
      <c r="V68" s="27" t="str">
        <f t="shared" si="9"/>
        <v/>
      </c>
      <c r="W68" s="27" t="str">
        <f t="shared" si="10"/>
        <v/>
      </c>
      <c r="X68" s="27">
        <v>1</v>
      </c>
      <c r="Y68" s="27" t="str">
        <f t="shared" si="11"/>
        <v/>
      </c>
      <c r="Z68" s="259" t="str">
        <f t="shared" si="12"/>
        <v/>
      </c>
      <c r="AA68" s="1">
        <f t="shared" si="13"/>
        <v>0</v>
      </c>
      <c r="AB68" s="1" t="str">
        <f t="shared" si="19"/>
        <v/>
      </c>
      <c r="AC68" s="1" t="str">
        <f t="shared" si="19"/>
        <v/>
      </c>
      <c r="AD68" s="1">
        <f t="shared" si="15"/>
        <v>0</v>
      </c>
      <c r="BA68" s="1" t="str">
        <f t="shared" si="18"/>
        <v/>
      </c>
      <c r="BB68" s="1" t="str">
        <f t="shared" si="18"/>
        <v/>
      </c>
      <c r="BC68" s="1" t="str">
        <f t="shared" si="18"/>
        <v/>
      </c>
      <c r="BD68" s="1" t="str">
        <f t="shared" si="18"/>
        <v/>
      </c>
    </row>
    <row r="69" spans="2:56" x14ac:dyDescent="0.25">
      <c r="B69" s="23" t="str">
        <f t="shared" si="7"/>
        <v/>
      </c>
      <c r="C69" s="29" t="str">
        <f>IF('תנאי סף'!$AF69&lt;&gt;1,"",'תנאי סף'!C69)</f>
        <v/>
      </c>
      <c r="D69" s="29" t="str">
        <f>IF('תנאי סף'!$AF69&lt;&gt;1,"",'תנאי סף'!D69)</f>
        <v/>
      </c>
      <c r="E69" s="29" t="str">
        <f>IF('תנאי סף'!$AF69&lt;&gt;1,"",'תנאי סף'!E69)</f>
        <v/>
      </c>
      <c r="F69" s="29" t="str">
        <f>IF('תנאי סף'!$AF69&lt;&gt;1,"",'תנאי סף'!F69)</f>
        <v/>
      </c>
      <c r="G69" s="25"/>
      <c r="H69" s="26"/>
      <c r="I69" s="26"/>
      <c r="J69" s="27"/>
      <c r="K69" s="26"/>
      <c r="L69" s="27"/>
      <c r="M69" s="26"/>
      <c r="N69" s="29"/>
      <c r="O69" s="29"/>
      <c r="P69" s="27" t="str">
        <f>IF($F69="","",#REF!)</f>
        <v/>
      </c>
      <c r="Q69" s="27"/>
      <c r="R69" s="27"/>
      <c r="S69" s="27"/>
      <c r="T69" s="27"/>
      <c r="U69" s="27" t="str">
        <f t="shared" si="8"/>
        <v/>
      </c>
      <c r="V69" s="27" t="str">
        <f t="shared" si="9"/>
        <v/>
      </c>
      <c r="W69" s="27" t="str">
        <f t="shared" si="10"/>
        <v/>
      </c>
      <c r="X69" s="27">
        <v>1</v>
      </c>
      <c r="Y69" s="27" t="str">
        <f t="shared" si="11"/>
        <v/>
      </c>
      <c r="Z69" s="259" t="str">
        <f t="shared" si="12"/>
        <v/>
      </c>
      <c r="AA69" s="1">
        <f t="shared" si="13"/>
        <v>0</v>
      </c>
      <c r="AB69" s="1" t="str">
        <f t="shared" si="19"/>
        <v/>
      </c>
      <c r="AC69" s="1" t="str">
        <f t="shared" si="19"/>
        <v/>
      </c>
      <c r="AD69" s="1">
        <f t="shared" si="15"/>
        <v>0</v>
      </c>
      <c r="BA69" s="1" t="str">
        <f t="shared" si="18"/>
        <v/>
      </c>
      <c r="BB69" s="1" t="str">
        <f t="shared" si="18"/>
        <v/>
      </c>
      <c r="BC69" s="1" t="str">
        <f t="shared" si="18"/>
        <v/>
      </c>
      <c r="BD69" s="1" t="str">
        <f t="shared" si="18"/>
        <v/>
      </c>
    </row>
    <row r="70" spans="2:56" x14ac:dyDescent="0.25">
      <c r="B70" s="23" t="str">
        <f t="shared" si="7"/>
        <v/>
      </c>
      <c r="C70" s="29" t="str">
        <f>IF('תנאי סף'!$AF70&lt;&gt;1,"",'תנאי סף'!C70)</f>
        <v/>
      </c>
      <c r="D70" s="29" t="str">
        <f>IF('תנאי סף'!$AF70&lt;&gt;1,"",'תנאי סף'!D70)</f>
        <v/>
      </c>
      <c r="E70" s="29" t="str">
        <f>IF('תנאי סף'!$AF70&lt;&gt;1,"",'תנאי סף'!E70)</f>
        <v/>
      </c>
      <c r="F70" s="29" t="str">
        <f>IF('תנאי סף'!$AF70&lt;&gt;1,"",'תנאי סף'!F70)</f>
        <v/>
      </c>
      <c r="G70" s="25"/>
      <c r="H70" s="26"/>
      <c r="I70" s="26"/>
      <c r="J70" s="27"/>
      <c r="K70" s="26"/>
      <c r="L70" s="27"/>
      <c r="M70" s="26"/>
      <c r="N70" s="29"/>
      <c r="O70" s="29"/>
      <c r="P70" s="27" t="str">
        <f>IF($F70="","",#REF!)</f>
        <v/>
      </c>
      <c r="Q70" s="27"/>
      <c r="R70" s="27"/>
      <c r="S70" s="27"/>
      <c r="T70" s="27"/>
      <c r="U70" s="27" t="str">
        <f t="shared" si="8"/>
        <v/>
      </c>
      <c r="V70" s="27" t="str">
        <f t="shared" si="9"/>
        <v/>
      </c>
      <c r="W70" s="27" t="str">
        <f t="shared" si="10"/>
        <v/>
      </c>
      <c r="X70" s="27">
        <v>1</v>
      </c>
      <c r="Y70" s="27" t="str">
        <f t="shared" si="11"/>
        <v/>
      </c>
      <c r="Z70" s="259" t="str">
        <f t="shared" si="12"/>
        <v/>
      </c>
      <c r="AA70" s="1">
        <f t="shared" si="13"/>
        <v>0</v>
      </c>
      <c r="AB70" s="1" t="str">
        <f t="shared" si="19"/>
        <v/>
      </c>
      <c r="AC70" s="1" t="str">
        <f t="shared" si="19"/>
        <v/>
      </c>
      <c r="AD70" s="1">
        <f t="shared" si="15"/>
        <v>0</v>
      </c>
      <c r="BA70" s="1" t="str">
        <f t="shared" si="18"/>
        <v/>
      </c>
      <c r="BB70" s="1" t="str">
        <f t="shared" si="18"/>
        <v/>
      </c>
      <c r="BC70" s="1" t="str">
        <f t="shared" si="18"/>
        <v/>
      </c>
      <c r="BD70" s="1" t="str">
        <f t="shared" si="18"/>
        <v/>
      </c>
    </row>
    <row r="71" spans="2:56" x14ac:dyDescent="0.25">
      <c r="B71" s="23" t="str">
        <f t="shared" si="7"/>
        <v/>
      </c>
      <c r="C71" s="29" t="str">
        <f>IF('תנאי סף'!$AF71&lt;&gt;1,"",'תנאי סף'!C71)</f>
        <v/>
      </c>
      <c r="D71" s="29" t="str">
        <f>IF('תנאי סף'!$AF71&lt;&gt;1,"",'תנאי סף'!D71)</f>
        <v/>
      </c>
      <c r="E71" s="29" t="str">
        <f>IF('תנאי סף'!$AF71&lt;&gt;1,"",'תנאי סף'!E71)</f>
        <v/>
      </c>
      <c r="F71" s="29" t="str">
        <f>IF('תנאי סף'!$AF71&lt;&gt;1,"",'תנאי סף'!F71)</f>
        <v/>
      </c>
      <c r="G71" s="25"/>
      <c r="H71" s="26"/>
      <c r="I71" s="26"/>
      <c r="J71" s="27"/>
      <c r="K71" s="26"/>
      <c r="L71" s="27"/>
      <c r="M71" s="26"/>
      <c r="N71" s="29"/>
      <c r="O71" s="29"/>
      <c r="P71" s="27" t="str">
        <f>IF($F71="","",#REF!)</f>
        <v/>
      </c>
      <c r="Q71" s="27"/>
      <c r="R71" s="27"/>
      <c r="S71" s="27"/>
      <c r="T71" s="27"/>
      <c r="U71" s="27" t="str">
        <f t="shared" si="8"/>
        <v/>
      </c>
      <c r="V71" s="27" t="str">
        <f t="shared" si="9"/>
        <v/>
      </c>
      <c r="W71" s="27" t="str">
        <f t="shared" si="10"/>
        <v/>
      </c>
      <c r="X71" s="27">
        <v>1</v>
      </c>
      <c r="Y71" s="27" t="str">
        <f t="shared" si="11"/>
        <v/>
      </c>
      <c r="Z71" s="259" t="str">
        <f t="shared" si="12"/>
        <v/>
      </c>
      <c r="AA71" s="1">
        <f t="shared" si="13"/>
        <v>0</v>
      </c>
      <c r="AB71" s="1" t="str">
        <f t="shared" si="19"/>
        <v/>
      </c>
      <c r="AC71" s="1" t="str">
        <f t="shared" si="19"/>
        <v/>
      </c>
      <c r="AD71" s="1">
        <f t="shared" si="15"/>
        <v>0</v>
      </c>
      <c r="BA71" s="1" t="str">
        <f t="shared" ref="BA71:BD80" si="20">IF($F71="","",BA$30)</f>
        <v/>
      </c>
      <c r="BB71" s="1" t="str">
        <f t="shared" si="20"/>
        <v/>
      </c>
      <c r="BC71" s="1" t="str">
        <f t="shared" si="20"/>
        <v/>
      </c>
      <c r="BD71" s="1" t="str">
        <f t="shared" si="20"/>
        <v/>
      </c>
    </row>
    <row r="72" spans="2:56" x14ac:dyDescent="0.25">
      <c r="B72" s="23" t="str">
        <f t="shared" si="7"/>
        <v/>
      </c>
      <c r="C72" s="29" t="str">
        <f>IF('תנאי סף'!$AF72&lt;&gt;1,"",'תנאי סף'!C72)</f>
        <v/>
      </c>
      <c r="D72" s="29" t="str">
        <f>IF('תנאי סף'!$AF72&lt;&gt;1,"",'תנאי סף'!D72)</f>
        <v/>
      </c>
      <c r="E72" s="29" t="str">
        <f>IF('תנאי סף'!$AF72&lt;&gt;1,"",'תנאי סף'!E72)</f>
        <v/>
      </c>
      <c r="F72" s="29" t="str">
        <f>IF('תנאי סף'!$AF72&lt;&gt;1,"",'תנאי סף'!F72)</f>
        <v/>
      </c>
      <c r="G72" s="25"/>
      <c r="H72" s="26"/>
      <c r="I72" s="26"/>
      <c r="J72" s="27"/>
      <c r="K72" s="26"/>
      <c r="L72" s="27"/>
      <c r="M72" s="26"/>
      <c r="N72" s="29"/>
      <c r="O72" s="29"/>
      <c r="P72" s="27" t="str">
        <f>IF($F72="","",#REF!)</f>
        <v/>
      </c>
      <c r="Q72" s="27"/>
      <c r="R72" s="27"/>
      <c r="S72" s="27"/>
      <c r="T72" s="27"/>
      <c r="U72" s="27" t="str">
        <f t="shared" si="8"/>
        <v/>
      </c>
      <c r="V72" s="27" t="str">
        <f t="shared" si="9"/>
        <v/>
      </c>
      <c r="W72" s="27" t="str">
        <f t="shared" si="10"/>
        <v/>
      </c>
      <c r="X72" s="27">
        <v>1</v>
      </c>
      <c r="Y72" s="27" t="str">
        <f t="shared" si="11"/>
        <v/>
      </c>
      <c r="Z72" s="259" t="str">
        <f t="shared" si="12"/>
        <v/>
      </c>
      <c r="AA72" s="1">
        <f t="shared" si="13"/>
        <v>0</v>
      </c>
      <c r="AB72" s="1" t="str">
        <f t="shared" si="19"/>
        <v/>
      </c>
      <c r="AC72" s="1" t="str">
        <f t="shared" si="19"/>
        <v/>
      </c>
      <c r="AD72" s="1">
        <f t="shared" si="15"/>
        <v>0</v>
      </c>
      <c r="BA72" s="1" t="str">
        <f t="shared" si="20"/>
        <v/>
      </c>
      <c r="BB72" s="1" t="str">
        <f t="shared" si="20"/>
        <v/>
      </c>
      <c r="BC72" s="1" t="str">
        <f t="shared" si="20"/>
        <v/>
      </c>
      <c r="BD72" s="1" t="str">
        <f t="shared" si="20"/>
        <v/>
      </c>
    </row>
    <row r="73" spans="2:56" x14ac:dyDescent="0.25">
      <c r="B73" s="23" t="str">
        <f t="shared" si="7"/>
        <v/>
      </c>
      <c r="C73" s="29" t="str">
        <f>IF('תנאי סף'!$AF73&lt;&gt;1,"",'תנאי סף'!C73)</f>
        <v/>
      </c>
      <c r="D73" s="29" t="str">
        <f>IF('תנאי סף'!$AF73&lt;&gt;1,"",'תנאי סף'!D73)</f>
        <v/>
      </c>
      <c r="E73" s="29" t="str">
        <f>IF('תנאי סף'!$AF73&lt;&gt;1,"",'תנאי סף'!E73)</f>
        <v/>
      </c>
      <c r="F73" s="29" t="str">
        <f>IF('תנאי סף'!$AF73&lt;&gt;1,"",'תנאי סף'!F73)</f>
        <v/>
      </c>
      <c r="G73" s="25"/>
      <c r="H73" s="26"/>
      <c r="I73" s="26"/>
      <c r="J73" s="27"/>
      <c r="K73" s="26"/>
      <c r="L73" s="27"/>
      <c r="M73" s="26"/>
      <c r="N73" s="29"/>
      <c r="O73" s="29"/>
      <c r="P73" s="27" t="str">
        <f>IF($F73="","",#REF!)</f>
        <v/>
      </c>
      <c r="Q73" s="27"/>
      <c r="R73" s="27"/>
      <c r="S73" s="27"/>
      <c r="T73" s="27"/>
      <c r="U73" s="27" t="str">
        <f t="shared" si="8"/>
        <v/>
      </c>
      <c r="V73" s="27" t="str">
        <f t="shared" si="9"/>
        <v/>
      </c>
      <c r="W73" s="27" t="str">
        <f t="shared" si="10"/>
        <v/>
      </c>
      <c r="X73" s="27">
        <v>1</v>
      </c>
      <c r="Y73" s="27" t="str">
        <f t="shared" si="11"/>
        <v/>
      </c>
      <c r="Z73" s="259" t="str">
        <f t="shared" si="12"/>
        <v/>
      </c>
      <c r="AA73" s="1">
        <f t="shared" si="13"/>
        <v>0</v>
      </c>
      <c r="AB73" s="1" t="str">
        <f t="shared" si="19"/>
        <v/>
      </c>
      <c r="AC73" s="1" t="str">
        <f t="shared" si="19"/>
        <v/>
      </c>
      <c r="AD73" s="1">
        <f t="shared" si="15"/>
        <v>0</v>
      </c>
      <c r="BA73" s="1" t="str">
        <f t="shared" si="20"/>
        <v/>
      </c>
      <c r="BB73" s="1" t="str">
        <f t="shared" si="20"/>
        <v/>
      </c>
      <c r="BC73" s="1" t="str">
        <f t="shared" si="20"/>
        <v/>
      </c>
      <c r="BD73" s="1" t="str">
        <f t="shared" si="20"/>
        <v/>
      </c>
    </row>
    <row r="74" spans="2:56" x14ac:dyDescent="0.25">
      <c r="B74" s="23" t="str">
        <f t="shared" si="7"/>
        <v/>
      </c>
      <c r="C74" s="29" t="str">
        <f>IF('תנאי סף'!$AF74&lt;&gt;1,"",'תנאי סף'!C74)</f>
        <v/>
      </c>
      <c r="D74" s="29" t="str">
        <f>IF('תנאי סף'!$AF74&lt;&gt;1,"",'תנאי סף'!D74)</f>
        <v/>
      </c>
      <c r="E74" s="29" t="str">
        <f>IF('תנאי סף'!$AF74&lt;&gt;1,"",'תנאי סף'!E74)</f>
        <v/>
      </c>
      <c r="F74" s="29" t="str">
        <f>IF('תנאי סף'!$AF74&lt;&gt;1,"",'תנאי סף'!F74)</f>
        <v/>
      </c>
      <c r="G74" s="25"/>
      <c r="H74" s="26"/>
      <c r="I74" s="26"/>
      <c r="J74" s="27"/>
      <c r="K74" s="26"/>
      <c r="L74" s="27"/>
      <c r="M74" s="26"/>
      <c r="N74" s="29"/>
      <c r="O74" s="29"/>
      <c r="P74" s="27" t="str">
        <f>IF($F74="","",#REF!)</f>
        <v/>
      </c>
      <c r="Q74" s="27"/>
      <c r="R74" s="27"/>
      <c r="S74" s="27"/>
      <c r="T74" s="27"/>
      <c r="U74" s="27" t="str">
        <f t="shared" si="8"/>
        <v/>
      </c>
      <c r="V74" s="27" t="str">
        <f t="shared" si="9"/>
        <v/>
      </c>
      <c r="W74" s="27" t="str">
        <f t="shared" si="10"/>
        <v/>
      </c>
      <c r="X74" s="27">
        <v>1</v>
      </c>
      <c r="Y74" s="27" t="str">
        <f t="shared" si="11"/>
        <v/>
      </c>
      <c r="Z74" s="259" t="str">
        <f t="shared" si="12"/>
        <v/>
      </c>
      <c r="AA74" s="1">
        <f t="shared" si="13"/>
        <v>0</v>
      </c>
      <c r="AB74" s="1" t="str">
        <f t="shared" si="19"/>
        <v/>
      </c>
      <c r="AC74" s="1" t="str">
        <f t="shared" si="19"/>
        <v/>
      </c>
      <c r="AD74" s="1">
        <f t="shared" si="15"/>
        <v>0</v>
      </c>
      <c r="BA74" s="1" t="str">
        <f t="shared" si="20"/>
        <v/>
      </c>
      <c r="BB74" s="1" t="str">
        <f t="shared" si="20"/>
        <v/>
      </c>
      <c r="BC74" s="1" t="str">
        <f t="shared" si="20"/>
        <v/>
      </c>
      <c r="BD74" s="1" t="str">
        <f t="shared" si="20"/>
        <v/>
      </c>
    </row>
    <row r="75" spans="2:56" x14ac:dyDescent="0.25">
      <c r="B75" s="23" t="str">
        <f t="shared" si="7"/>
        <v/>
      </c>
      <c r="C75" s="29" t="str">
        <f>IF('תנאי סף'!$AF75&lt;&gt;1,"",'תנאי סף'!C75)</f>
        <v/>
      </c>
      <c r="D75" s="29" t="str">
        <f>IF('תנאי סף'!$AF75&lt;&gt;1,"",'תנאי סף'!D75)</f>
        <v/>
      </c>
      <c r="E75" s="29" t="str">
        <f>IF('תנאי סף'!$AF75&lt;&gt;1,"",'תנאי סף'!E75)</f>
        <v/>
      </c>
      <c r="F75" s="29" t="str">
        <f>IF('תנאי סף'!$AF75&lt;&gt;1,"",'תנאי סף'!F75)</f>
        <v/>
      </c>
      <c r="G75" s="25"/>
      <c r="H75" s="26"/>
      <c r="I75" s="26"/>
      <c r="J75" s="27"/>
      <c r="K75" s="26"/>
      <c r="L75" s="27"/>
      <c r="M75" s="26"/>
      <c r="N75" s="29"/>
      <c r="O75" s="29"/>
      <c r="P75" s="27" t="str">
        <f>IF($F75="","",#REF!)</f>
        <v/>
      </c>
      <c r="Q75" s="27"/>
      <c r="R75" s="27"/>
      <c r="S75" s="27"/>
      <c r="T75" s="27"/>
      <c r="U75" s="27" t="str">
        <f t="shared" si="8"/>
        <v/>
      </c>
      <c r="V75" s="27" t="str">
        <f t="shared" si="9"/>
        <v/>
      </c>
      <c r="W75" s="27" t="str">
        <f t="shared" si="10"/>
        <v/>
      </c>
      <c r="X75" s="27">
        <v>1</v>
      </c>
      <c r="Y75" s="27" t="str">
        <f t="shared" si="11"/>
        <v/>
      </c>
      <c r="Z75" s="259" t="str">
        <f t="shared" si="12"/>
        <v/>
      </c>
      <c r="AA75" s="1">
        <f t="shared" si="13"/>
        <v>0</v>
      </c>
      <c r="AB75" s="1" t="str">
        <f t="shared" si="19"/>
        <v/>
      </c>
      <c r="AC75" s="1" t="str">
        <f t="shared" si="19"/>
        <v/>
      </c>
      <c r="AD75" s="1">
        <f t="shared" si="15"/>
        <v>0</v>
      </c>
      <c r="BA75" s="1" t="str">
        <f t="shared" si="20"/>
        <v/>
      </c>
      <c r="BB75" s="1" t="str">
        <f t="shared" si="20"/>
        <v/>
      </c>
      <c r="BC75" s="1" t="str">
        <f t="shared" si="20"/>
        <v/>
      </c>
      <c r="BD75" s="1" t="str">
        <f t="shared" si="20"/>
        <v/>
      </c>
    </row>
    <row r="76" spans="2:56" x14ac:dyDescent="0.25">
      <c r="B76" s="23" t="str">
        <f t="shared" si="7"/>
        <v/>
      </c>
      <c r="C76" s="29" t="str">
        <f>IF('תנאי סף'!$AF76&lt;&gt;1,"",'תנאי סף'!C76)</f>
        <v/>
      </c>
      <c r="D76" s="29" t="str">
        <f>IF('תנאי סף'!$AF76&lt;&gt;1,"",'תנאי סף'!D76)</f>
        <v/>
      </c>
      <c r="E76" s="29" t="str">
        <f>IF('תנאי סף'!$AF76&lt;&gt;1,"",'תנאי סף'!E76)</f>
        <v/>
      </c>
      <c r="F76" s="29" t="str">
        <f>IF('תנאי סף'!$AF76&lt;&gt;1,"",'תנאי סף'!F76)</f>
        <v/>
      </c>
      <c r="G76" s="25"/>
      <c r="H76" s="26"/>
      <c r="I76" s="26"/>
      <c r="J76" s="27"/>
      <c r="K76" s="26"/>
      <c r="L76" s="27"/>
      <c r="M76" s="26"/>
      <c r="N76" s="29"/>
      <c r="O76" s="29"/>
      <c r="P76" s="27" t="str">
        <f>IF($F76="","",#REF!)</f>
        <v/>
      </c>
      <c r="Q76" s="27"/>
      <c r="R76" s="27"/>
      <c r="S76" s="27"/>
      <c r="T76" s="27"/>
      <c r="U76" s="27" t="str">
        <f t="shared" si="8"/>
        <v/>
      </c>
      <c r="V76" s="27" t="str">
        <f t="shared" si="9"/>
        <v/>
      </c>
      <c r="W76" s="27" t="str">
        <f t="shared" si="10"/>
        <v/>
      </c>
      <c r="X76" s="27">
        <v>1</v>
      </c>
      <c r="Y76" s="27" t="str">
        <f t="shared" si="11"/>
        <v/>
      </c>
      <c r="Z76" s="259" t="str">
        <f t="shared" si="12"/>
        <v/>
      </c>
      <c r="AA76" s="1">
        <f t="shared" si="13"/>
        <v>0</v>
      </c>
      <c r="AB76" s="1" t="str">
        <f t="shared" si="19"/>
        <v/>
      </c>
      <c r="AC76" s="1" t="str">
        <f t="shared" si="19"/>
        <v/>
      </c>
      <c r="AD76" s="1">
        <f t="shared" si="15"/>
        <v>0</v>
      </c>
      <c r="BA76" s="1" t="str">
        <f t="shared" si="20"/>
        <v/>
      </c>
      <c r="BB76" s="1" t="str">
        <f t="shared" si="20"/>
        <v/>
      </c>
      <c r="BC76" s="1" t="str">
        <f t="shared" si="20"/>
        <v/>
      </c>
      <c r="BD76" s="1" t="str">
        <f t="shared" si="20"/>
        <v/>
      </c>
    </row>
    <row r="77" spans="2:56" x14ac:dyDescent="0.25">
      <c r="B77" s="23" t="str">
        <f t="shared" si="7"/>
        <v/>
      </c>
      <c r="C77" s="29" t="str">
        <f>IF('תנאי סף'!$AF77&lt;&gt;1,"",'תנאי סף'!C77)</f>
        <v/>
      </c>
      <c r="D77" s="29" t="str">
        <f>IF('תנאי סף'!$AF77&lt;&gt;1,"",'תנאי סף'!D77)</f>
        <v/>
      </c>
      <c r="E77" s="29" t="str">
        <f>IF('תנאי סף'!$AF77&lt;&gt;1,"",'תנאי סף'!E77)</f>
        <v/>
      </c>
      <c r="F77" s="29" t="str">
        <f>IF('תנאי סף'!$AF77&lt;&gt;1,"",'תנאי סף'!F77)</f>
        <v/>
      </c>
      <c r="G77" s="25"/>
      <c r="H77" s="26"/>
      <c r="I77" s="26"/>
      <c r="J77" s="27"/>
      <c r="K77" s="26"/>
      <c r="L77" s="27"/>
      <c r="M77" s="26"/>
      <c r="N77" s="29"/>
      <c r="O77" s="29"/>
      <c r="P77" s="27" t="str">
        <f>IF($F77="","",#REF!)</f>
        <v/>
      </c>
      <c r="Q77" s="27"/>
      <c r="R77" s="27"/>
      <c r="S77" s="27"/>
      <c r="T77" s="27"/>
      <c r="U77" s="27" t="str">
        <f t="shared" si="8"/>
        <v/>
      </c>
      <c r="V77" s="27" t="str">
        <f t="shared" si="9"/>
        <v/>
      </c>
      <c r="W77" s="27" t="str">
        <f t="shared" si="10"/>
        <v/>
      </c>
      <c r="X77" s="27">
        <v>1</v>
      </c>
      <c r="Y77" s="27" t="str">
        <f t="shared" si="11"/>
        <v/>
      </c>
      <c r="Z77" s="259" t="str">
        <f t="shared" si="12"/>
        <v/>
      </c>
      <c r="AA77" s="1">
        <f t="shared" si="13"/>
        <v>0</v>
      </c>
      <c r="AB77" s="1" t="str">
        <f t="shared" si="19"/>
        <v/>
      </c>
      <c r="AC77" s="1" t="str">
        <f t="shared" si="19"/>
        <v/>
      </c>
      <c r="AD77" s="1">
        <f t="shared" si="15"/>
        <v>0</v>
      </c>
      <c r="BA77" s="1" t="str">
        <f t="shared" si="20"/>
        <v/>
      </c>
      <c r="BB77" s="1" t="str">
        <f t="shared" si="20"/>
        <v/>
      </c>
      <c r="BC77" s="1" t="str">
        <f t="shared" si="20"/>
        <v/>
      </c>
      <c r="BD77" s="1" t="str">
        <f t="shared" si="20"/>
        <v/>
      </c>
    </row>
    <row r="78" spans="2:56" x14ac:dyDescent="0.25">
      <c r="B78" s="23" t="str">
        <f t="shared" si="7"/>
        <v/>
      </c>
      <c r="C78" s="29" t="str">
        <f>IF('תנאי סף'!$AF78&lt;&gt;1,"",'תנאי סף'!C78)</f>
        <v/>
      </c>
      <c r="D78" s="29" t="str">
        <f>IF('תנאי סף'!$AF78&lt;&gt;1,"",'תנאי סף'!D78)</f>
        <v/>
      </c>
      <c r="E78" s="29" t="str">
        <f>IF('תנאי סף'!$AF78&lt;&gt;1,"",'תנאי סף'!E78)</f>
        <v/>
      </c>
      <c r="F78" s="29" t="str">
        <f>IF('תנאי סף'!$AF78&lt;&gt;1,"",'תנאי סף'!F78)</f>
        <v/>
      </c>
      <c r="G78" s="25"/>
      <c r="H78" s="26"/>
      <c r="I78" s="26"/>
      <c r="J78" s="27"/>
      <c r="K78" s="26"/>
      <c r="L78" s="27"/>
      <c r="M78" s="26"/>
      <c r="N78" s="29"/>
      <c r="O78" s="29"/>
      <c r="P78" s="27" t="str">
        <f>IF($F78="","",#REF!)</f>
        <v/>
      </c>
      <c r="Q78" s="27"/>
      <c r="R78" s="27"/>
      <c r="S78" s="27"/>
      <c r="T78" s="27"/>
      <c r="U78" s="27" t="str">
        <f t="shared" si="8"/>
        <v/>
      </c>
      <c r="V78" s="27" t="str">
        <f t="shared" si="9"/>
        <v/>
      </c>
      <c r="W78" s="27" t="str">
        <f t="shared" si="10"/>
        <v/>
      </c>
      <c r="X78" s="27">
        <v>1</v>
      </c>
      <c r="Y78" s="27" t="str">
        <f t="shared" si="11"/>
        <v/>
      </c>
      <c r="Z78" s="259" t="str">
        <f t="shared" si="12"/>
        <v/>
      </c>
      <c r="AA78" s="1">
        <f t="shared" si="13"/>
        <v>0</v>
      </c>
      <c r="AB78" s="1" t="str">
        <f t="shared" si="19"/>
        <v/>
      </c>
      <c r="AC78" s="1" t="str">
        <f t="shared" si="19"/>
        <v/>
      </c>
      <c r="AD78" s="1">
        <f t="shared" si="15"/>
        <v>0</v>
      </c>
      <c r="BA78" s="1" t="str">
        <f t="shared" si="20"/>
        <v/>
      </c>
      <c r="BB78" s="1" t="str">
        <f t="shared" si="20"/>
        <v/>
      </c>
      <c r="BC78" s="1" t="str">
        <f t="shared" si="20"/>
        <v/>
      </c>
      <c r="BD78" s="1" t="str">
        <f t="shared" si="20"/>
        <v/>
      </c>
    </row>
    <row r="79" spans="2:56" x14ac:dyDescent="0.25">
      <c r="B79" s="23" t="str">
        <f t="shared" si="7"/>
        <v/>
      </c>
      <c r="C79" s="29" t="str">
        <f>IF('תנאי סף'!$AF79&lt;&gt;1,"",'תנאי סף'!C79)</f>
        <v/>
      </c>
      <c r="D79" s="29" t="str">
        <f>IF('תנאי סף'!$AF79&lt;&gt;1,"",'תנאי סף'!D79)</f>
        <v/>
      </c>
      <c r="E79" s="29" t="str">
        <f>IF('תנאי סף'!$AF79&lt;&gt;1,"",'תנאי סף'!E79)</f>
        <v/>
      </c>
      <c r="F79" s="29" t="str">
        <f>IF('תנאי סף'!$AF79&lt;&gt;1,"",'תנאי סף'!F79)</f>
        <v/>
      </c>
      <c r="G79" s="25"/>
      <c r="H79" s="26"/>
      <c r="I79" s="26"/>
      <c r="J79" s="27"/>
      <c r="K79" s="26"/>
      <c r="L79" s="27"/>
      <c r="M79" s="26"/>
      <c r="N79" s="29"/>
      <c r="O79" s="29"/>
      <c r="P79" s="27" t="str">
        <f>IF($F79="","",#REF!)</f>
        <v/>
      </c>
      <c r="Q79" s="27"/>
      <c r="R79" s="27"/>
      <c r="S79" s="27"/>
      <c r="T79" s="27"/>
      <c r="U79" s="27" t="str">
        <f t="shared" si="8"/>
        <v/>
      </c>
      <c r="V79" s="27" t="str">
        <f t="shared" si="9"/>
        <v/>
      </c>
      <c r="W79" s="27" t="str">
        <f t="shared" si="10"/>
        <v/>
      </c>
      <c r="X79" s="27">
        <v>1</v>
      </c>
      <c r="Y79" s="27" t="str">
        <f t="shared" si="11"/>
        <v/>
      </c>
      <c r="Z79" s="259" t="str">
        <f t="shared" si="12"/>
        <v/>
      </c>
      <c r="AA79" s="1">
        <f t="shared" si="13"/>
        <v>0</v>
      </c>
      <c r="AB79" s="1" t="str">
        <f t="shared" si="19"/>
        <v/>
      </c>
      <c r="AC79" s="1" t="str">
        <f t="shared" si="19"/>
        <v/>
      </c>
      <c r="AD79" s="1">
        <f t="shared" si="15"/>
        <v>0</v>
      </c>
      <c r="BA79" s="1" t="str">
        <f t="shared" si="20"/>
        <v/>
      </c>
      <c r="BB79" s="1" t="str">
        <f t="shared" si="20"/>
        <v/>
      </c>
      <c r="BC79" s="1" t="str">
        <f t="shared" si="20"/>
        <v/>
      </c>
      <c r="BD79" s="1" t="str">
        <f t="shared" si="20"/>
        <v/>
      </c>
    </row>
    <row r="80" spans="2:56" x14ac:dyDescent="0.25">
      <c r="B80" s="23" t="str">
        <f t="shared" si="7"/>
        <v/>
      </c>
      <c r="C80" s="29" t="str">
        <f>IF('תנאי סף'!$AF80&lt;&gt;1,"",'תנאי סף'!C80)</f>
        <v/>
      </c>
      <c r="D80" s="29" t="str">
        <f>IF('תנאי סף'!$AF80&lt;&gt;1,"",'תנאי סף'!D80)</f>
        <v/>
      </c>
      <c r="E80" s="29" t="str">
        <f>IF('תנאי סף'!$AF80&lt;&gt;1,"",'תנאי סף'!E80)</f>
        <v/>
      </c>
      <c r="F80" s="29" t="str">
        <f>IF('תנאי סף'!$AF80&lt;&gt;1,"",'תנאי סף'!F80)</f>
        <v/>
      </c>
      <c r="G80" s="25"/>
      <c r="H80" s="26"/>
      <c r="I80" s="26"/>
      <c r="J80" s="27"/>
      <c r="K80" s="26"/>
      <c r="L80" s="27"/>
      <c r="M80" s="26"/>
      <c r="N80" s="29"/>
      <c r="O80" s="29"/>
      <c r="P80" s="27" t="str">
        <f>IF($F80="","",#REF!)</f>
        <v/>
      </c>
      <c r="Q80" s="27"/>
      <c r="R80" s="27"/>
      <c r="S80" s="27"/>
      <c r="T80" s="27"/>
      <c r="U80" s="27" t="str">
        <f t="shared" si="8"/>
        <v/>
      </c>
      <c r="V80" s="27" t="str">
        <f t="shared" si="9"/>
        <v/>
      </c>
      <c r="W80" s="27" t="str">
        <f t="shared" si="10"/>
        <v/>
      </c>
      <c r="X80" s="27">
        <v>1</v>
      </c>
      <c r="Y80" s="27" t="str">
        <f t="shared" si="11"/>
        <v/>
      </c>
      <c r="Z80" s="259" t="str">
        <f t="shared" si="12"/>
        <v/>
      </c>
      <c r="AA80" s="1">
        <f t="shared" si="13"/>
        <v>0</v>
      </c>
      <c r="AB80" s="1" t="str">
        <f t="shared" si="19"/>
        <v/>
      </c>
      <c r="AC80" s="1" t="str">
        <f t="shared" si="19"/>
        <v/>
      </c>
      <c r="AD80" s="1">
        <f t="shared" si="15"/>
        <v>0</v>
      </c>
      <c r="BA80" s="1" t="str">
        <f t="shared" si="20"/>
        <v/>
      </c>
      <c r="BB80" s="1" t="str">
        <f t="shared" si="20"/>
        <v/>
      </c>
      <c r="BC80" s="1" t="str">
        <f t="shared" si="20"/>
        <v/>
      </c>
      <c r="BD80" s="1" t="str">
        <f t="shared" si="20"/>
        <v/>
      </c>
    </row>
    <row r="81" spans="2:56" x14ac:dyDescent="0.25">
      <c r="B81" s="23" t="str">
        <f t="shared" si="7"/>
        <v/>
      </c>
      <c r="C81" s="29" t="str">
        <f>IF('תנאי סף'!$AF81&lt;&gt;1,"",'תנאי סף'!C81)</f>
        <v/>
      </c>
      <c r="D81" s="29" t="str">
        <f>IF('תנאי סף'!$AF81&lt;&gt;1,"",'תנאי סף'!D81)</f>
        <v/>
      </c>
      <c r="E81" s="29" t="str">
        <f>IF('תנאי סף'!$AF81&lt;&gt;1,"",'תנאי סף'!E81)</f>
        <v/>
      </c>
      <c r="F81" s="29" t="str">
        <f>IF('תנאי סף'!$AF81&lt;&gt;1,"",'תנאי סף'!F81)</f>
        <v/>
      </c>
      <c r="G81" s="25"/>
      <c r="H81" s="26"/>
      <c r="I81" s="26"/>
      <c r="J81" s="27"/>
      <c r="K81" s="26"/>
      <c r="L81" s="27"/>
      <c r="M81" s="26"/>
      <c r="N81" s="29"/>
      <c r="O81" s="29"/>
      <c r="P81" s="27" t="str">
        <f>IF($F81="","",#REF!)</f>
        <v/>
      </c>
      <c r="Q81" s="27"/>
      <c r="R81" s="27"/>
      <c r="S81" s="27"/>
      <c r="T81" s="27"/>
      <c r="U81" s="27" t="str">
        <f t="shared" si="8"/>
        <v/>
      </c>
      <c r="V81" s="27" t="str">
        <f t="shared" si="9"/>
        <v/>
      </c>
      <c r="W81" s="27" t="str">
        <f t="shared" si="10"/>
        <v/>
      </c>
      <c r="X81" s="27">
        <v>1</v>
      </c>
      <c r="Y81" s="27" t="str">
        <f t="shared" si="11"/>
        <v/>
      </c>
      <c r="Z81" s="259" t="str">
        <f t="shared" si="12"/>
        <v/>
      </c>
      <c r="AA81" s="1">
        <f t="shared" si="13"/>
        <v>0</v>
      </c>
      <c r="AB81" s="1" t="str">
        <f t="shared" si="19"/>
        <v/>
      </c>
      <c r="AC81" s="1" t="str">
        <f t="shared" si="19"/>
        <v/>
      </c>
      <c r="AD81" s="1">
        <f t="shared" si="15"/>
        <v>0</v>
      </c>
      <c r="BA81" s="1" t="str">
        <f t="shared" ref="BA81:BD90" si="21">IF($F81="","",BA$30)</f>
        <v/>
      </c>
      <c r="BB81" s="1" t="str">
        <f t="shared" si="21"/>
        <v/>
      </c>
      <c r="BC81" s="1" t="str">
        <f t="shared" si="21"/>
        <v/>
      </c>
      <c r="BD81" s="1" t="str">
        <f t="shared" si="21"/>
        <v/>
      </c>
    </row>
    <row r="82" spans="2:56" x14ac:dyDescent="0.25">
      <c r="B82" s="23" t="str">
        <f t="shared" si="7"/>
        <v/>
      </c>
      <c r="C82" s="29" t="str">
        <f>IF('תנאי סף'!$AF82&lt;&gt;1,"",'תנאי סף'!C82)</f>
        <v/>
      </c>
      <c r="D82" s="29" t="str">
        <f>IF('תנאי סף'!$AF82&lt;&gt;1,"",'תנאי סף'!D82)</f>
        <v/>
      </c>
      <c r="E82" s="29" t="str">
        <f>IF('תנאי סף'!$AF82&lt;&gt;1,"",'תנאי סף'!E82)</f>
        <v/>
      </c>
      <c r="F82" s="29" t="str">
        <f>IF('תנאי סף'!$AF82&lt;&gt;1,"",'תנאי סף'!F82)</f>
        <v/>
      </c>
      <c r="G82" s="25"/>
      <c r="H82" s="26"/>
      <c r="I82" s="26"/>
      <c r="J82" s="27"/>
      <c r="K82" s="26"/>
      <c r="L82" s="27"/>
      <c r="M82" s="26"/>
      <c r="N82" s="29"/>
      <c r="O82" s="29"/>
      <c r="P82" s="27" t="str">
        <f>IF($F82="","",#REF!)</f>
        <v/>
      </c>
      <c r="Q82" s="27"/>
      <c r="R82" s="27"/>
      <c r="S82" s="27"/>
      <c r="T82" s="27"/>
      <c r="U82" s="27" t="str">
        <f t="shared" si="8"/>
        <v/>
      </c>
      <c r="V82" s="27" t="str">
        <f t="shared" si="9"/>
        <v/>
      </c>
      <c r="W82" s="27" t="str">
        <f t="shared" si="10"/>
        <v/>
      </c>
      <c r="X82" s="27">
        <v>1</v>
      </c>
      <c r="Y82" s="27" t="str">
        <f t="shared" si="11"/>
        <v/>
      </c>
      <c r="Z82" s="259" t="str">
        <f t="shared" si="12"/>
        <v/>
      </c>
      <c r="AA82" s="1">
        <f t="shared" si="13"/>
        <v>0</v>
      </c>
      <c r="AB82" s="1" t="str">
        <f t="shared" si="19"/>
        <v/>
      </c>
      <c r="AC82" s="1" t="str">
        <f t="shared" si="19"/>
        <v/>
      </c>
      <c r="AD82" s="1">
        <f t="shared" si="15"/>
        <v>0</v>
      </c>
      <c r="BA82" s="1" t="str">
        <f t="shared" si="21"/>
        <v/>
      </c>
      <c r="BB82" s="1" t="str">
        <f t="shared" si="21"/>
        <v/>
      </c>
      <c r="BC82" s="1" t="str">
        <f t="shared" si="21"/>
        <v/>
      </c>
      <c r="BD82" s="1" t="str">
        <f t="shared" si="21"/>
        <v/>
      </c>
    </row>
    <row r="83" spans="2:56" x14ac:dyDescent="0.25">
      <c r="B83" s="23" t="str">
        <f t="shared" si="7"/>
        <v/>
      </c>
      <c r="C83" s="29" t="str">
        <f>IF('תנאי סף'!$AF83&lt;&gt;1,"",'תנאי סף'!C83)</f>
        <v/>
      </c>
      <c r="D83" s="29" t="str">
        <f>IF('תנאי סף'!$AF83&lt;&gt;1,"",'תנאי סף'!D83)</f>
        <v/>
      </c>
      <c r="E83" s="29" t="str">
        <f>IF('תנאי סף'!$AF83&lt;&gt;1,"",'תנאי סף'!E83)</f>
        <v/>
      </c>
      <c r="F83" s="29" t="str">
        <f>IF('תנאי סף'!$AF83&lt;&gt;1,"",'תנאי סף'!F83)</f>
        <v/>
      </c>
      <c r="G83" s="25"/>
      <c r="H83" s="26"/>
      <c r="I83" s="26"/>
      <c r="J83" s="27"/>
      <c r="K83" s="26"/>
      <c r="L83" s="27"/>
      <c r="M83" s="26"/>
      <c r="N83" s="29"/>
      <c r="O83" s="29"/>
      <c r="P83" s="27" t="str">
        <f>IF($F83="","",#REF!)</f>
        <v/>
      </c>
      <c r="Q83" s="27"/>
      <c r="R83" s="27"/>
      <c r="S83" s="27"/>
      <c r="T83" s="27"/>
      <c r="U83" s="27" t="str">
        <f t="shared" si="8"/>
        <v/>
      </c>
      <c r="V83" s="27" t="str">
        <f t="shared" si="9"/>
        <v/>
      </c>
      <c r="W83" s="27" t="str">
        <f t="shared" si="10"/>
        <v/>
      </c>
      <c r="X83" s="27">
        <v>1</v>
      </c>
      <c r="Y83" s="27" t="str">
        <f t="shared" si="11"/>
        <v/>
      </c>
      <c r="Z83" s="259" t="str">
        <f t="shared" si="12"/>
        <v/>
      </c>
      <c r="AA83" s="1">
        <f t="shared" si="13"/>
        <v>0</v>
      </c>
      <c r="AB83" s="1" t="str">
        <f t="shared" si="19"/>
        <v/>
      </c>
      <c r="AC83" s="1" t="str">
        <f t="shared" si="19"/>
        <v/>
      </c>
      <c r="AD83" s="1">
        <f t="shared" si="15"/>
        <v>0</v>
      </c>
      <c r="BA83" s="1" t="str">
        <f t="shared" si="21"/>
        <v/>
      </c>
      <c r="BB83" s="1" t="str">
        <f t="shared" si="21"/>
        <v/>
      </c>
      <c r="BC83" s="1" t="str">
        <f t="shared" si="21"/>
        <v/>
      </c>
      <c r="BD83" s="1" t="str">
        <f t="shared" si="21"/>
        <v/>
      </c>
    </row>
    <row r="84" spans="2:56" x14ac:dyDescent="0.25">
      <c r="B84" s="23" t="str">
        <f t="shared" si="7"/>
        <v/>
      </c>
      <c r="C84" s="29" t="str">
        <f>IF('תנאי סף'!$AF84&lt;&gt;1,"",'תנאי סף'!C84)</f>
        <v/>
      </c>
      <c r="D84" s="29" t="str">
        <f>IF('תנאי סף'!$AF84&lt;&gt;1,"",'תנאי סף'!D84)</f>
        <v/>
      </c>
      <c r="E84" s="29" t="str">
        <f>IF('תנאי סף'!$AF84&lt;&gt;1,"",'תנאי סף'!E84)</f>
        <v/>
      </c>
      <c r="F84" s="29" t="str">
        <f>IF('תנאי סף'!$AF84&lt;&gt;1,"",'תנאי סף'!F84)</f>
        <v/>
      </c>
      <c r="G84" s="25"/>
      <c r="H84" s="26"/>
      <c r="I84" s="26"/>
      <c r="J84" s="27"/>
      <c r="K84" s="26"/>
      <c r="L84" s="27"/>
      <c r="M84" s="26"/>
      <c r="N84" s="29"/>
      <c r="O84" s="29"/>
      <c r="P84" s="27" t="str">
        <f>IF($F84="","",#REF!)</f>
        <v/>
      </c>
      <c r="Q84" s="27"/>
      <c r="R84" s="27"/>
      <c r="S84" s="27"/>
      <c r="T84" s="27"/>
      <c r="U84" s="27" t="str">
        <f t="shared" si="8"/>
        <v/>
      </c>
      <c r="V84" s="27" t="str">
        <f t="shared" si="9"/>
        <v/>
      </c>
      <c r="W84" s="27" t="str">
        <f t="shared" si="10"/>
        <v/>
      </c>
      <c r="X84" s="27">
        <v>1</v>
      </c>
      <c r="Y84" s="27" t="str">
        <f t="shared" si="11"/>
        <v/>
      </c>
      <c r="Z84" s="259" t="str">
        <f t="shared" si="12"/>
        <v/>
      </c>
      <c r="AA84" s="1">
        <f t="shared" si="13"/>
        <v>0</v>
      </c>
      <c r="AB84" s="1" t="str">
        <f t="shared" si="19"/>
        <v/>
      </c>
      <c r="AC84" s="1" t="str">
        <f t="shared" si="19"/>
        <v/>
      </c>
      <c r="AD84" s="1">
        <f t="shared" si="15"/>
        <v>0</v>
      </c>
      <c r="BA84" s="1" t="str">
        <f t="shared" si="21"/>
        <v/>
      </c>
      <c r="BB84" s="1" t="str">
        <f t="shared" si="21"/>
        <v/>
      </c>
      <c r="BC84" s="1" t="str">
        <f t="shared" si="21"/>
        <v/>
      </c>
      <c r="BD84" s="1" t="str">
        <f t="shared" si="21"/>
        <v/>
      </c>
    </row>
    <row r="85" spans="2:56" x14ac:dyDescent="0.25">
      <c r="B85" s="23" t="str">
        <f t="shared" si="7"/>
        <v/>
      </c>
      <c r="C85" s="29" t="str">
        <f>IF('תנאי סף'!$AF85&lt;&gt;1,"",'תנאי סף'!C85)</f>
        <v/>
      </c>
      <c r="D85" s="29" t="str">
        <f>IF('תנאי סף'!$AF85&lt;&gt;1,"",'תנאי סף'!D85)</f>
        <v/>
      </c>
      <c r="E85" s="29" t="str">
        <f>IF('תנאי סף'!$AF85&lt;&gt;1,"",'תנאי סף'!E85)</f>
        <v/>
      </c>
      <c r="F85" s="29" t="str">
        <f>IF('תנאי סף'!$AF85&lt;&gt;1,"",'תנאי סף'!F85)</f>
        <v/>
      </c>
      <c r="G85" s="25"/>
      <c r="H85" s="26"/>
      <c r="I85" s="26"/>
      <c r="J85" s="27"/>
      <c r="K85" s="26"/>
      <c r="L85" s="27"/>
      <c r="M85" s="26"/>
      <c r="N85" s="29"/>
      <c r="O85" s="29"/>
      <c r="P85" s="27" t="str">
        <f>IF($F85="","",#REF!)</f>
        <v/>
      </c>
      <c r="Q85" s="27"/>
      <c r="R85" s="27"/>
      <c r="S85" s="27"/>
      <c r="T85" s="27"/>
      <c r="U85" s="27" t="str">
        <f t="shared" si="8"/>
        <v/>
      </c>
      <c r="V85" s="27" t="str">
        <f t="shared" si="9"/>
        <v/>
      </c>
      <c r="W85" s="27" t="str">
        <f t="shared" si="10"/>
        <v/>
      </c>
      <c r="X85" s="27">
        <v>1</v>
      </c>
      <c r="Y85" s="27" t="str">
        <f t="shared" si="11"/>
        <v/>
      </c>
      <c r="Z85" s="259" t="str">
        <f t="shared" si="12"/>
        <v/>
      </c>
      <c r="AA85" s="1">
        <f t="shared" si="13"/>
        <v>0</v>
      </c>
      <c r="AB85" s="1" t="str">
        <f t="shared" si="19"/>
        <v/>
      </c>
      <c r="AC85" s="1" t="str">
        <f t="shared" si="19"/>
        <v/>
      </c>
      <c r="AD85" s="1">
        <f t="shared" si="15"/>
        <v>0</v>
      </c>
      <c r="BA85" s="1" t="str">
        <f t="shared" si="21"/>
        <v/>
      </c>
      <c r="BB85" s="1" t="str">
        <f t="shared" si="21"/>
        <v/>
      </c>
      <c r="BC85" s="1" t="str">
        <f t="shared" si="21"/>
        <v/>
      </c>
      <c r="BD85" s="1" t="str">
        <f t="shared" si="21"/>
        <v/>
      </c>
    </row>
    <row r="86" spans="2:56" x14ac:dyDescent="0.25">
      <c r="B86" s="23" t="str">
        <f t="shared" si="7"/>
        <v/>
      </c>
      <c r="C86" s="29" t="str">
        <f>IF('תנאי סף'!$AF86&lt;&gt;1,"",'תנאי סף'!C86)</f>
        <v/>
      </c>
      <c r="D86" s="29" t="str">
        <f>IF('תנאי סף'!$AF86&lt;&gt;1,"",'תנאי סף'!D86)</f>
        <v/>
      </c>
      <c r="E86" s="29" t="str">
        <f>IF('תנאי סף'!$AF86&lt;&gt;1,"",'תנאי סף'!E86)</f>
        <v/>
      </c>
      <c r="F86" s="29" t="str">
        <f>IF('תנאי סף'!$AF86&lt;&gt;1,"",'תנאי סף'!F86)</f>
        <v/>
      </c>
      <c r="G86" s="25"/>
      <c r="H86" s="26"/>
      <c r="I86" s="26"/>
      <c r="J86" s="27"/>
      <c r="K86" s="26"/>
      <c r="L86" s="27"/>
      <c r="M86" s="26"/>
      <c r="N86" s="29"/>
      <c r="O86" s="29"/>
      <c r="P86" s="27" t="str">
        <f>IF($F86="","",#REF!)</f>
        <v/>
      </c>
      <c r="Q86" s="27"/>
      <c r="R86" s="27"/>
      <c r="S86" s="27"/>
      <c r="T86" s="27"/>
      <c r="U86" s="27" t="str">
        <f t="shared" si="8"/>
        <v/>
      </c>
      <c r="V86" s="27" t="str">
        <f t="shared" si="9"/>
        <v/>
      </c>
      <c r="W86" s="27" t="str">
        <f t="shared" si="10"/>
        <v/>
      </c>
      <c r="X86" s="27">
        <v>1</v>
      </c>
      <c r="Y86" s="27" t="str">
        <f t="shared" si="11"/>
        <v/>
      </c>
      <c r="Z86" s="259" t="str">
        <f t="shared" si="12"/>
        <v/>
      </c>
      <c r="AA86" s="1">
        <f t="shared" si="13"/>
        <v>0</v>
      </c>
      <c r="AB86" s="1" t="str">
        <f t="shared" si="19"/>
        <v/>
      </c>
      <c r="AC86" s="1" t="str">
        <f t="shared" si="19"/>
        <v/>
      </c>
      <c r="AD86" s="1">
        <f t="shared" si="15"/>
        <v>0</v>
      </c>
      <c r="BA86" s="1" t="str">
        <f t="shared" si="21"/>
        <v/>
      </c>
      <c r="BB86" s="1" t="str">
        <f t="shared" si="21"/>
        <v/>
      </c>
      <c r="BC86" s="1" t="str">
        <f t="shared" si="21"/>
        <v/>
      </c>
      <c r="BD86" s="1" t="str">
        <f t="shared" si="21"/>
        <v/>
      </c>
    </row>
    <row r="87" spans="2:56" x14ac:dyDescent="0.25">
      <c r="B87" s="23" t="str">
        <f t="shared" si="7"/>
        <v/>
      </c>
      <c r="C87" s="29" t="str">
        <f>IF('תנאי סף'!$AF87&lt;&gt;1,"",'תנאי סף'!C87)</f>
        <v/>
      </c>
      <c r="D87" s="29" t="str">
        <f>IF('תנאי סף'!$AF87&lt;&gt;1,"",'תנאי סף'!D87)</f>
        <v/>
      </c>
      <c r="E87" s="29" t="str">
        <f>IF('תנאי סף'!$AF87&lt;&gt;1,"",'תנאי סף'!E87)</f>
        <v/>
      </c>
      <c r="F87" s="29" t="str">
        <f>IF('תנאי סף'!$AF87&lt;&gt;1,"",'תנאי סף'!F87)</f>
        <v/>
      </c>
      <c r="G87" s="25"/>
      <c r="H87" s="26"/>
      <c r="I87" s="26"/>
      <c r="J87" s="27"/>
      <c r="K87" s="26"/>
      <c r="L87" s="27"/>
      <c r="M87" s="26"/>
      <c r="N87" s="29"/>
      <c r="O87" s="29"/>
      <c r="P87" s="27" t="str">
        <f>IF($F87="","",#REF!)</f>
        <v/>
      </c>
      <c r="Q87" s="27"/>
      <c r="R87" s="27"/>
      <c r="S87" s="27"/>
      <c r="T87" s="27"/>
      <c r="U87" s="27" t="str">
        <f t="shared" si="8"/>
        <v/>
      </c>
      <c r="V87" s="27" t="str">
        <f t="shared" si="9"/>
        <v/>
      </c>
      <c r="W87" s="27" t="str">
        <f t="shared" si="10"/>
        <v/>
      </c>
      <c r="X87" s="27">
        <v>1</v>
      </c>
      <c r="Y87" s="27" t="str">
        <f t="shared" si="11"/>
        <v/>
      </c>
      <c r="Z87" s="259" t="str">
        <f t="shared" si="12"/>
        <v/>
      </c>
      <c r="AA87" s="1">
        <f t="shared" si="13"/>
        <v>0</v>
      </c>
      <c r="AB87" s="1" t="str">
        <f t="shared" si="19"/>
        <v/>
      </c>
      <c r="AC87" s="1" t="str">
        <f t="shared" si="19"/>
        <v/>
      </c>
      <c r="AD87" s="1">
        <f t="shared" si="15"/>
        <v>0</v>
      </c>
      <c r="BA87" s="1" t="str">
        <f t="shared" si="21"/>
        <v/>
      </c>
      <c r="BB87" s="1" t="str">
        <f t="shared" si="21"/>
        <v/>
      </c>
      <c r="BC87" s="1" t="str">
        <f t="shared" si="21"/>
        <v/>
      </c>
      <c r="BD87" s="1" t="str">
        <f t="shared" si="21"/>
        <v/>
      </c>
    </row>
    <row r="88" spans="2:56" x14ac:dyDescent="0.25">
      <c r="B88" s="23" t="str">
        <f t="shared" si="7"/>
        <v/>
      </c>
      <c r="C88" s="29" t="str">
        <f>IF('תנאי סף'!$AF88&lt;&gt;1,"",'תנאי סף'!C88)</f>
        <v/>
      </c>
      <c r="D88" s="29" t="str">
        <f>IF('תנאי סף'!$AF88&lt;&gt;1,"",'תנאי סף'!D88)</f>
        <v/>
      </c>
      <c r="E88" s="29" t="str">
        <f>IF('תנאי סף'!$AF88&lt;&gt;1,"",'תנאי סף'!E88)</f>
        <v/>
      </c>
      <c r="F88" s="29" t="str">
        <f>IF('תנאי סף'!$AF88&lt;&gt;1,"",'תנאי סף'!F88)</f>
        <v/>
      </c>
      <c r="G88" s="25"/>
      <c r="H88" s="26"/>
      <c r="I88" s="26"/>
      <c r="J88" s="27"/>
      <c r="K88" s="26"/>
      <c r="L88" s="27"/>
      <c r="M88" s="26"/>
      <c r="N88" s="29"/>
      <c r="O88" s="29"/>
      <c r="P88" s="27" t="str">
        <f>IF($F88="","",#REF!)</f>
        <v/>
      </c>
      <c r="Q88" s="27"/>
      <c r="R88" s="27"/>
      <c r="S88" s="27"/>
      <c r="T88" s="27"/>
      <c r="U88" s="27" t="str">
        <f t="shared" si="8"/>
        <v/>
      </c>
      <c r="V88" s="27" t="str">
        <f t="shared" si="9"/>
        <v/>
      </c>
      <c r="W88" s="27" t="str">
        <f t="shared" si="10"/>
        <v/>
      </c>
      <c r="X88" s="27">
        <v>1</v>
      </c>
      <c r="Y88" s="27" t="str">
        <f t="shared" si="11"/>
        <v/>
      </c>
      <c r="Z88" s="259" t="str">
        <f t="shared" si="12"/>
        <v/>
      </c>
      <c r="AA88" s="1">
        <f t="shared" si="13"/>
        <v>0</v>
      </c>
      <c r="AB88" s="1" t="str">
        <f t="shared" si="19"/>
        <v/>
      </c>
      <c r="AC88" s="1" t="str">
        <f t="shared" si="19"/>
        <v/>
      </c>
      <c r="AD88" s="1">
        <f t="shared" si="15"/>
        <v>0</v>
      </c>
      <c r="BA88" s="1" t="str">
        <f t="shared" si="21"/>
        <v/>
      </c>
      <c r="BB88" s="1" t="str">
        <f t="shared" si="21"/>
        <v/>
      </c>
      <c r="BC88" s="1" t="str">
        <f t="shared" si="21"/>
        <v/>
      </c>
      <c r="BD88" s="1" t="str">
        <f t="shared" si="21"/>
        <v/>
      </c>
    </row>
    <row r="89" spans="2:56" x14ac:dyDescent="0.25">
      <c r="B89" s="23" t="str">
        <f t="shared" si="7"/>
        <v/>
      </c>
      <c r="C89" s="29" t="str">
        <f>IF('תנאי סף'!$AF89&lt;&gt;1,"",'תנאי סף'!C89)</f>
        <v/>
      </c>
      <c r="D89" s="29" t="str">
        <f>IF('תנאי סף'!$AF89&lt;&gt;1,"",'תנאי סף'!D89)</f>
        <v/>
      </c>
      <c r="E89" s="29" t="str">
        <f>IF('תנאי סף'!$AF89&lt;&gt;1,"",'תנאי סף'!E89)</f>
        <v/>
      </c>
      <c r="F89" s="29" t="str">
        <f>IF('תנאי סף'!$AF89&lt;&gt;1,"",'תנאי סף'!F89)</f>
        <v/>
      </c>
      <c r="G89" s="25"/>
      <c r="H89" s="26"/>
      <c r="I89" s="26"/>
      <c r="J89" s="27"/>
      <c r="K89" s="26"/>
      <c r="L89" s="27"/>
      <c r="M89" s="26"/>
      <c r="N89" s="29"/>
      <c r="O89" s="29"/>
      <c r="P89" s="27" t="str">
        <f>IF($F89="","",#REF!)</f>
        <v/>
      </c>
      <c r="Q89" s="27"/>
      <c r="R89" s="27"/>
      <c r="S89" s="27"/>
      <c r="T89" s="27"/>
      <c r="U89" s="27" t="str">
        <f t="shared" si="8"/>
        <v/>
      </c>
      <c r="V89" s="27" t="str">
        <f t="shared" si="9"/>
        <v/>
      </c>
      <c r="W89" s="27" t="str">
        <f t="shared" si="10"/>
        <v/>
      </c>
      <c r="X89" s="27">
        <v>1</v>
      </c>
      <c r="Y89" s="27" t="str">
        <f t="shared" si="11"/>
        <v/>
      </c>
      <c r="Z89" s="259" t="str">
        <f t="shared" si="12"/>
        <v/>
      </c>
      <c r="AA89" s="1">
        <f t="shared" si="13"/>
        <v>0</v>
      </c>
      <c r="AB89" s="1" t="str">
        <f t="shared" si="19"/>
        <v/>
      </c>
      <c r="AC89" s="1" t="str">
        <f t="shared" si="19"/>
        <v/>
      </c>
      <c r="AD89" s="1">
        <f t="shared" si="15"/>
        <v>0</v>
      </c>
      <c r="BA89" s="1" t="str">
        <f t="shared" si="21"/>
        <v/>
      </c>
      <c r="BB89" s="1" t="str">
        <f t="shared" si="21"/>
        <v/>
      </c>
      <c r="BC89" s="1" t="str">
        <f t="shared" si="21"/>
        <v/>
      </c>
      <c r="BD89" s="1" t="str">
        <f t="shared" si="21"/>
        <v/>
      </c>
    </row>
    <row r="90" spans="2:56" x14ac:dyDescent="0.25">
      <c r="B90" s="23" t="str">
        <f t="shared" si="7"/>
        <v/>
      </c>
      <c r="C90" s="29" t="str">
        <f>IF('תנאי סף'!$AF90&lt;&gt;1,"",'תנאי סף'!C90)</f>
        <v/>
      </c>
      <c r="D90" s="29" t="str">
        <f>IF('תנאי סף'!$AF90&lt;&gt;1,"",'תנאי סף'!D90)</f>
        <v/>
      </c>
      <c r="E90" s="29" t="str">
        <f>IF('תנאי סף'!$AF90&lt;&gt;1,"",'תנאי סף'!E90)</f>
        <v/>
      </c>
      <c r="F90" s="29" t="str">
        <f>IF('תנאי סף'!$AF90&lt;&gt;1,"",'תנאי סף'!F90)</f>
        <v/>
      </c>
      <c r="G90" s="25"/>
      <c r="H90" s="26"/>
      <c r="I90" s="26"/>
      <c r="J90" s="27"/>
      <c r="K90" s="26"/>
      <c r="L90" s="27"/>
      <c r="M90" s="26"/>
      <c r="N90" s="29"/>
      <c r="O90" s="29"/>
      <c r="P90" s="27" t="str">
        <f>IF($F90="","",#REF!)</f>
        <v/>
      </c>
      <c r="Q90" s="27"/>
      <c r="R90" s="27"/>
      <c r="S90" s="27"/>
      <c r="T90" s="27"/>
      <c r="U90" s="27" t="str">
        <f t="shared" si="8"/>
        <v/>
      </c>
      <c r="V90" s="27" t="str">
        <f t="shared" si="9"/>
        <v/>
      </c>
      <c r="W90" s="27" t="str">
        <f t="shared" si="10"/>
        <v/>
      </c>
      <c r="X90" s="27">
        <v>1</v>
      </c>
      <c r="Y90" s="27" t="str">
        <f t="shared" si="11"/>
        <v/>
      </c>
      <c r="Z90" s="259" t="str">
        <f t="shared" si="12"/>
        <v/>
      </c>
      <c r="AA90" s="1">
        <f t="shared" si="13"/>
        <v>0</v>
      </c>
      <c r="AB90" s="1" t="str">
        <f t="shared" si="19"/>
        <v/>
      </c>
      <c r="AC90" s="1" t="str">
        <f t="shared" si="19"/>
        <v/>
      </c>
      <c r="AD90" s="1">
        <f t="shared" si="15"/>
        <v>0</v>
      </c>
      <c r="BA90" s="1" t="str">
        <f t="shared" si="21"/>
        <v/>
      </c>
      <c r="BB90" s="1" t="str">
        <f t="shared" si="21"/>
        <v/>
      </c>
      <c r="BC90" s="1" t="str">
        <f t="shared" si="21"/>
        <v/>
      </c>
      <c r="BD90" s="1" t="str">
        <f t="shared" si="21"/>
        <v/>
      </c>
    </row>
    <row r="91" spans="2:56" x14ac:dyDescent="0.25">
      <c r="B91" s="23" t="str">
        <f t="shared" si="7"/>
        <v/>
      </c>
      <c r="C91" s="29" t="str">
        <f>IF('תנאי סף'!$AF91&lt;&gt;1,"",'תנאי סף'!C91)</f>
        <v/>
      </c>
      <c r="D91" s="29" t="str">
        <f>IF('תנאי סף'!$AF91&lt;&gt;1,"",'תנאי סף'!D91)</f>
        <v/>
      </c>
      <c r="E91" s="29" t="str">
        <f>IF('תנאי סף'!$AF91&lt;&gt;1,"",'תנאי סף'!E91)</f>
        <v/>
      </c>
      <c r="F91" s="29" t="str">
        <f>IF('תנאי סף'!$AF91&lt;&gt;1,"",'תנאי סף'!F91)</f>
        <v/>
      </c>
      <c r="G91" s="25"/>
      <c r="H91" s="26"/>
      <c r="I91" s="26"/>
      <c r="J91" s="27"/>
      <c r="K91" s="26"/>
      <c r="L91" s="27"/>
      <c r="M91" s="26"/>
      <c r="N91" s="29"/>
      <c r="O91" s="29"/>
      <c r="P91" s="27" t="str">
        <f>IF($F91="","",#REF!)</f>
        <v/>
      </c>
      <c r="Q91" s="27"/>
      <c r="R91" s="27"/>
      <c r="S91" s="27"/>
      <c r="T91" s="27"/>
      <c r="U91" s="27" t="str">
        <f t="shared" si="8"/>
        <v/>
      </c>
      <c r="V91" s="27" t="str">
        <f t="shared" si="9"/>
        <v/>
      </c>
      <c r="W91" s="27" t="str">
        <f t="shared" si="10"/>
        <v/>
      </c>
      <c r="X91" s="27">
        <v>1</v>
      </c>
      <c r="Y91" s="27" t="str">
        <f t="shared" si="11"/>
        <v/>
      </c>
      <c r="Z91" s="259" t="str">
        <f t="shared" si="12"/>
        <v/>
      </c>
      <c r="AA91" s="1">
        <f t="shared" si="13"/>
        <v>0</v>
      </c>
      <c r="AB91" s="1" t="str">
        <f t="shared" si="19"/>
        <v/>
      </c>
      <c r="AC91" s="1" t="str">
        <f t="shared" si="19"/>
        <v/>
      </c>
      <c r="AD91" s="1">
        <f t="shared" si="15"/>
        <v>0</v>
      </c>
      <c r="BA91" s="1" t="str">
        <f t="shared" ref="BA91:BD100" si="22">IF($F91="","",BA$30)</f>
        <v/>
      </c>
      <c r="BB91" s="1" t="str">
        <f t="shared" si="22"/>
        <v/>
      </c>
      <c r="BC91" s="1" t="str">
        <f t="shared" si="22"/>
        <v/>
      </c>
      <c r="BD91" s="1" t="str">
        <f t="shared" si="22"/>
        <v/>
      </c>
    </row>
    <row r="92" spans="2:56" x14ac:dyDescent="0.25">
      <c r="B92" s="23" t="str">
        <f t="shared" si="7"/>
        <v/>
      </c>
      <c r="C92" s="29" t="str">
        <f>IF('תנאי סף'!$AF92&lt;&gt;1,"",'תנאי סף'!C92)</f>
        <v/>
      </c>
      <c r="D92" s="29" t="str">
        <f>IF('תנאי סף'!$AF92&lt;&gt;1,"",'תנאי סף'!D92)</f>
        <v/>
      </c>
      <c r="E92" s="29" t="str">
        <f>IF('תנאי סף'!$AF92&lt;&gt;1,"",'תנאי סף'!E92)</f>
        <v/>
      </c>
      <c r="F92" s="29" t="str">
        <f>IF('תנאי סף'!$AF92&lt;&gt;1,"",'תנאי סף'!F92)</f>
        <v/>
      </c>
      <c r="G92" s="25"/>
      <c r="H92" s="26"/>
      <c r="I92" s="26"/>
      <c r="J92" s="27"/>
      <c r="K92" s="26"/>
      <c r="L92" s="27"/>
      <c r="M92" s="26"/>
      <c r="N92" s="29"/>
      <c r="O92" s="29"/>
      <c r="P92" s="27" t="str">
        <f>IF($F92="","",#REF!)</f>
        <v/>
      </c>
      <c r="Q92" s="27"/>
      <c r="R92" s="27"/>
      <c r="S92" s="27"/>
      <c r="T92" s="27"/>
      <c r="U92" s="27" t="str">
        <f t="shared" si="8"/>
        <v/>
      </c>
      <c r="V92" s="27" t="str">
        <f t="shared" si="9"/>
        <v/>
      </c>
      <c r="W92" s="27" t="str">
        <f t="shared" si="10"/>
        <v/>
      </c>
      <c r="X92" s="27">
        <v>1</v>
      </c>
      <c r="Y92" s="27" t="str">
        <f t="shared" si="11"/>
        <v/>
      </c>
      <c r="Z92" s="259" t="str">
        <f t="shared" si="12"/>
        <v/>
      </c>
      <c r="AA92" s="1">
        <f t="shared" si="13"/>
        <v>0</v>
      </c>
      <c r="AB92" s="1" t="str">
        <f t="shared" ref="AB92:AC130" si="23">IF($F92="","",AB$30)</f>
        <v/>
      </c>
      <c r="AC92" s="1" t="str">
        <f t="shared" si="23"/>
        <v/>
      </c>
      <c r="AD92" s="1">
        <f t="shared" si="15"/>
        <v>0</v>
      </c>
      <c r="BA92" s="1" t="str">
        <f t="shared" si="22"/>
        <v/>
      </c>
      <c r="BB92" s="1" t="str">
        <f t="shared" si="22"/>
        <v/>
      </c>
      <c r="BC92" s="1" t="str">
        <f t="shared" si="22"/>
        <v/>
      </c>
      <c r="BD92" s="1" t="str">
        <f t="shared" si="22"/>
        <v/>
      </c>
    </row>
    <row r="93" spans="2:56" x14ac:dyDescent="0.25">
      <c r="B93" s="23" t="str">
        <f t="shared" si="7"/>
        <v/>
      </c>
      <c r="C93" s="29" t="str">
        <f>IF('תנאי סף'!$AF93&lt;&gt;1,"",'תנאי סף'!C93)</f>
        <v/>
      </c>
      <c r="D93" s="29" t="str">
        <f>IF('תנאי סף'!$AF93&lt;&gt;1,"",'תנאי סף'!D93)</f>
        <v/>
      </c>
      <c r="E93" s="29" t="str">
        <f>IF('תנאי סף'!$AF93&lt;&gt;1,"",'תנאי סף'!E93)</f>
        <v/>
      </c>
      <c r="F93" s="29" t="str">
        <f>IF('תנאי סף'!$AF93&lt;&gt;1,"",'תנאי סף'!F93)</f>
        <v/>
      </c>
      <c r="G93" s="25"/>
      <c r="H93" s="26"/>
      <c r="I93" s="26"/>
      <c r="J93" s="27"/>
      <c r="K93" s="26"/>
      <c r="L93" s="27"/>
      <c r="M93" s="26"/>
      <c r="N93" s="29"/>
      <c r="O93" s="29"/>
      <c r="P93" s="27" t="str">
        <f>IF($F93="","",#REF!)</f>
        <v/>
      </c>
      <c r="Q93" s="27"/>
      <c r="R93" s="27"/>
      <c r="S93" s="27"/>
      <c r="T93" s="27"/>
      <c r="U93" s="27" t="str">
        <f t="shared" si="8"/>
        <v/>
      </c>
      <c r="V93" s="27" t="str">
        <f t="shared" si="9"/>
        <v/>
      </c>
      <c r="W93" s="27" t="str">
        <f t="shared" si="10"/>
        <v/>
      </c>
      <c r="X93" s="27">
        <v>1</v>
      </c>
      <c r="Y93" s="27" t="str">
        <f t="shared" si="11"/>
        <v/>
      </c>
      <c r="Z93" s="259" t="str">
        <f t="shared" si="12"/>
        <v/>
      </c>
      <c r="AA93" s="1">
        <f t="shared" si="13"/>
        <v>0</v>
      </c>
      <c r="AB93" s="1" t="str">
        <f t="shared" si="23"/>
        <v/>
      </c>
      <c r="AC93" s="1" t="str">
        <f t="shared" si="23"/>
        <v/>
      </c>
      <c r="AD93" s="1">
        <f t="shared" si="15"/>
        <v>0</v>
      </c>
      <c r="BA93" s="1" t="str">
        <f t="shared" si="22"/>
        <v/>
      </c>
      <c r="BB93" s="1" t="str">
        <f t="shared" si="22"/>
        <v/>
      </c>
      <c r="BC93" s="1" t="str">
        <f t="shared" si="22"/>
        <v/>
      </c>
      <c r="BD93" s="1" t="str">
        <f t="shared" si="22"/>
        <v/>
      </c>
    </row>
    <row r="94" spans="2:56" x14ac:dyDescent="0.25">
      <c r="B94" s="23" t="str">
        <f t="shared" si="7"/>
        <v/>
      </c>
      <c r="C94" s="29" t="str">
        <f>IF('תנאי סף'!$AF94&lt;&gt;1,"",'תנאי סף'!C94)</f>
        <v/>
      </c>
      <c r="D94" s="29" t="str">
        <f>IF('תנאי סף'!$AF94&lt;&gt;1,"",'תנאי סף'!D94)</f>
        <v/>
      </c>
      <c r="E94" s="29" t="str">
        <f>IF('תנאי סף'!$AF94&lt;&gt;1,"",'תנאי סף'!E94)</f>
        <v/>
      </c>
      <c r="F94" s="29" t="str">
        <f>IF('תנאי סף'!$AF94&lt;&gt;1,"",'תנאי סף'!F94)</f>
        <v/>
      </c>
      <c r="G94" s="25"/>
      <c r="H94" s="26"/>
      <c r="I94" s="26"/>
      <c r="J94" s="27"/>
      <c r="K94" s="26"/>
      <c r="L94" s="27"/>
      <c r="M94" s="26"/>
      <c r="N94" s="29"/>
      <c r="O94" s="29"/>
      <c r="P94" s="27" t="str">
        <f>IF($F94="","",#REF!)</f>
        <v/>
      </c>
      <c r="Q94" s="27"/>
      <c r="R94" s="27"/>
      <c r="S94" s="27"/>
      <c r="T94" s="27"/>
      <c r="U94" s="27" t="str">
        <f t="shared" si="8"/>
        <v/>
      </c>
      <c r="V94" s="27" t="str">
        <f t="shared" si="9"/>
        <v/>
      </c>
      <c r="W94" s="27" t="str">
        <f t="shared" si="10"/>
        <v/>
      </c>
      <c r="X94" s="27">
        <v>1</v>
      </c>
      <c r="Y94" s="27" t="str">
        <f t="shared" si="11"/>
        <v/>
      </c>
      <c r="Z94" s="259" t="str">
        <f t="shared" si="12"/>
        <v/>
      </c>
      <c r="AA94" s="1">
        <f t="shared" si="13"/>
        <v>0</v>
      </c>
      <c r="AB94" s="1" t="str">
        <f t="shared" si="23"/>
        <v/>
      </c>
      <c r="AC94" s="1" t="str">
        <f t="shared" si="23"/>
        <v/>
      </c>
      <c r="AD94" s="1">
        <f t="shared" si="15"/>
        <v>0</v>
      </c>
      <c r="BA94" s="1" t="str">
        <f t="shared" si="22"/>
        <v/>
      </c>
      <c r="BB94" s="1" t="str">
        <f t="shared" si="22"/>
        <v/>
      </c>
      <c r="BC94" s="1" t="str">
        <f t="shared" si="22"/>
        <v/>
      </c>
      <c r="BD94" s="1" t="str">
        <f t="shared" si="22"/>
        <v/>
      </c>
    </row>
    <row r="95" spans="2:56" x14ac:dyDescent="0.25">
      <c r="B95" s="23" t="str">
        <f t="shared" si="7"/>
        <v/>
      </c>
      <c r="C95" s="29" t="str">
        <f>IF('תנאי סף'!$AF95&lt;&gt;1,"",'תנאי סף'!C95)</f>
        <v/>
      </c>
      <c r="D95" s="29" t="str">
        <f>IF('תנאי סף'!$AF95&lt;&gt;1,"",'תנאי סף'!D95)</f>
        <v/>
      </c>
      <c r="E95" s="29" t="str">
        <f>IF('תנאי סף'!$AF95&lt;&gt;1,"",'תנאי סף'!E95)</f>
        <v/>
      </c>
      <c r="F95" s="29" t="str">
        <f>IF('תנאי סף'!$AF95&lt;&gt;1,"",'תנאי סף'!F95)</f>
        <v/>
      </c>
      <c r="G95" s="25"/>
      <c r="H95" s="26"/>
      <c r="I95" s="26"/>
      <c r="J95" s="27"/>
      <c r="K95" s="26"/>
      <c r="L95" s="27"/>
      <c r="M95" s="26"/>
      <c r="N95" s="29"/>
      <c r="O95" s="29"/>
      <c r="P95" s="27" t="str">
        <f>IF($F95="","",#REF!)</f>
        <v/>
      </c>
      <c r="Q95" s="27"/>
      <c r="R95" s="27"/>
      <c r="S95" s="27"/>
      <c r="T95" s="27"/>
      <c r="U95" s="27" t="str">
        <f t="shared" si="8"/>
        <v/>
      </c>
      <c r="V95" s="27" t="str">
        <f t="shared" si="9"/>
        <v/>
      </c>
      <c r="W95" s="27" t="str">
        <f t="shared" si="10"/>
        <v/>
      </c>
      <c r="X95" s="27">
        <v>1</v>
      </c>
      <c r="Y95" s="27" t="str">
        <f t="shared" si="11"/>
        <v/>
      </c>
      <c r="Z95" s="259" t="str">
        <f t="shared" si="12"/>
        <v/>
      </c>
      <c r="AA95" s="1">
        <f t="shared" si="13"/>
        <v>0</v>
      </c>
      <c r="AB95" s="1" t="str">
        <f t="shared" si="23"/>
        <v/>
      </c>
      <c r="AC95" s="1" t="str">
        <f t="shared" si="23"/>
        <v/>
      </c>
      <c r="AD95" s="1">
        <f t="shared" si="15"/>
        <v>0</v>
      </c>
      <c r="BA95" s="1" t="str">
        <f t="shared" si="22"/>
        <v/>
      </c>
      <c r="BB95" s="1" t="str">
        <f t="shared" si="22"/>
        <v/>
      </c>
      <c r="BC95" s="1" t="str">
        <f t="shared" si="22"/>
        <v/>
      </c>
      <c r="BD95" s="1" t="str">
        <f t="shared" si="22"/>
        <v/>
      </c>
    </row>
    <row r="96" spans="2:56" x14ac:dyDescent="0.25">
      <c 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">
        <f>IF('תנאי סף'!$AF96&lt;&gt;1,"",'תנאי סף'!D96)</f>
        <v/>
      </c>
      <c r="E96" s="29" t="str">
        <f>IF('תנאי סף'!$AF96&lt;&gt;1,"",'תנאי סף'!E96)</f>
        <v/>
      </c>
      <c r="F96" s="29" t="str">
        <f>IF('תנאי סף'!$AF96&lt;&gt;1,"",'תנאי סף'!F96)</f>
        <v/>
      </c>
      <c r="G96" s="25"/>
      <c r="H96" s="26"/>
      <c r="I96" s="26"/>
      <c r="J96" s="27"/>
      <c r="K96" s="26"/>
      <c r="L96" s="27"/>
      <c r="M96" s="26"/>
      <c r="N96" s="29"/>
      <c r="O96" s="29"/>
      <c r="P96" s="27" t="str">
        <f>IF($F96="","",#REF!)</f>
        <v/>
      </c>
      <c r="Q96" s="27"/>
      <c r="R96" s="27"/>
      <c r="S96" s="27"/>
      <c r="T96" s="27"/>
      <c r="U96" s="27" t="str">
        <f t="shared" ref="U96:U130" si="25">IF($F96="","",IF($AA96&lt;&gt;1,$AB$1,IFERROR(VLOOKUP(G96,$F$5:$G$8,2,0),$AB$1)))</f>
        <v/>
      </c>
      <c r="V96" s="27" t="str">
        <f t="shared" ref="V96:V130" si="26">IF($F96="","",U96)</f>
        <v/>
      </c>
      <c r="W96" s="27" t="str">
        <f t="shared" ref="W96:W130" si="27">IF($F96="","",IF($AA96&lt;&gt;1,$AB$1,IFERROR(U96*V96,$AB$1)))</f>
        <v/>
      </c>
      <c r="X96" s="27">
        <v>1</v>
      </c>
      <c r="Y96" s="27" t="str">
        <f t="shared" ref="Y96:Y130" si="28">IF($F96="","",IF($AA96&lt;&gt;1,$AB$1,IFERROR(W96*X96,$AB$1)))</f>
        <v/>
      </c>
      <c r="Z96" s="259" t="str">
        <f t="shared" ref="Z96:Z130" si="29">IF($F96="","",IF(OR($AA96&lt;&gt;1,Y96=$AB$1),$AB$1,IFERROR(Y96/SUM($Y$31:$Y$130),0)))</f>
        <v/>
      </c>
      <c r="AA96" s="1">
        <f t="shared" ref="AA96:AA130" si="30">IF(SUM(AD96:AV96)=COUNT(AD96:AV96),1,0)</f>
        <v>0</v>
      </c>
      <c r="AB96" s="1" t="str">
        <f t="shared" si="23"/>
        <v/>
      </c>
      <c r="AC96" s="1" t="str">
        <f t="shared" si="23"/>
        <v/>
      </c>
      <c r="AD96" s="1">
        <f t="shared" ref="AD96:AD130" si="31">IF(G$30="",1,IF(G96="",0,IF(G$30=$AE$1,IF(ISNA(MATCH(G96,$AB$30:$AC$30,0)),0,1),IF(G$30=$AF$1,IF(IFERROR(G96*1,"bad")="bad",0,1),IF(G$30=$AG$1,IF(IFERROR(IF(G96=TRUNC(G96),1,"bad"),"bad")="bad",0,1),IF(G$30=$AH$1,IF(AND(IF(IFERROR(G96*1,"bad")="bad",0,1)=1,G96&gt;=0),1,0),IF(G$30=$AI$1,IF(AND(IF(IFERROR(IF(G96=TRUNC(G96),1,"bad"),"bad")="bad",0,1)=1,G96&gt;=0),1,0),IF(G$30=$AJ$1,IF(AND(IF(IFERROR(G96*1,"bad")="bad",0,1)=1,G96&gt;0),1,0),IF(G$30=$AK$1,IF(AND(IF(IFERROR(IF(G96=TRUNC(G96),1,"bad"),"bad")="bad",0,1)=1,G96&gt;0),1,0),IF(G$30=$AL$1,1,IF(G$30=$AM$1,IF(IFERROR(HLOOKUP(G96,$AE$4:$AN$4,1,0),"bad")="bad",0,1),0)))))))))))</f>
        <v>0</v>
      </c>
      <c r="BA96" s="1" t="str">
        <f t="shared" si="22"/>
        <v/>
      </c>
      <c r="BB96" s="1" t="str">
        <f t="shared" si="22"/>
        <v/>
      </c>
      <c r="BC96" s="1" t="str">
        <f t="shared" si="22"/>
        <v/>
      </c>
      <c r="BD96" s="1" t="str">
        <f t="shared" si="22"/>
        <v/>
      </c>
    </row>
    <row r="97" spans="2:56" x14ac:dyDescent="0.25">
      <c r="B97" s="23" t="str">
        <f t="shared" si="24"/>
        <v/>
      </c>
      <c r="C97" s="29" t="str">
        <f>IF('תנאי סף'!$AF97&lt;&gt;1,"",'תנאי סף'!C97)</f>
        <v/>
      </c>
      <c r="D97" s="29" t="str">
        <f>IF('תנאי סף'!$AF97&lt;&gt;1,"",'תנאי סף'!D97)</f>
        <v/>
      </c>
      <c r="E97" s="29" t="str">
        <f>IF('תנאי סף'!$AF97&lt;&gt;1,"",'תנאי סף'!E97)</f>
        <v/>
      </c>
      <c r="F97" s="29" t="str">
        <f>IF('תנאי סף'!$AF97&lt;&gt;1,"",'תנאי סף'!F97)</f>
        <v/>
      </c>
      <c r="G97" s="25"/>
      <c r="H97" s="26"/>
      <c r="I97" s="26"/>
      <c r="J97" s="27"/>
      <c r="K97" s="26"/>
      <c r="L97" s="27"/>
      <c r="M97" s="26"/>
      <c r="N97" s="29"/>
      <c r="O97" s="29"/>
      <c r="P97" s="27" t="str">
        <f>IF($F97="","",#REF!)</f>
        <v/>
      </c>
      <c r="Q97" s="27"/>
      <c r="R97" s="27"/>
      <c r="S97" s="27"/>
      <c r="T97" s="27"/>
      <c r="U97" s="27" t="str">
        <f t="shared" si="25"/>
        <v/>
      </c>
      <c r="V97" s="27" t="str">
        <f t="shared" si="26"/>
        <v/>
      </c>
      <c r="W97" s="27" t="str">
        <f t="shared" si="27"/>
        <v/>
      </c>
      <c r="X97" s="27">
        <v>1</v>
      </c>
      <c r="Y97" s="27" t="str">
        <f t="shared" si="28"/>
        <v/>
      </c>
      <c r="Z97" s="259" t="str">
        <f t="shared" si="29"/>
        <v/>
      </c>
      <c r="AA97" s="1">
        <f t="shared" si="30"/>
        <v>0</v>
      </c>
      <c r="AB97" s="1" t="str">
        <f t="shared" si="23"/>
        <v/>
      </c>
      <c r="AC97" s="1" t="str">
        <f t="shared" si="23"/>
        <v/>
      </c>
      <c r="AD97" s="1">
        <f t="shared" si="31"/>
        <v>0</v>
      </c>
      <c r="BA97" s="1" t="str">
        <f t="shared" si="22"/>
        <v/>
      </c>
      <c r="BB97" s="1" t="str">
        <f t="shared" si="22"/>
        <v/>
      </c>
      <c r="BC97" s="1" t="str">
        <f t="shared" si="22"/>
        <v/>
      </c>
      <c r="BD97" s="1" t="str">
        <f t="shared" si="22"/>
        <v/>
      </c>
    </row>
    <row r="98" spans="2:56" x14ac:dyDescent="0.25">
      <c r="B98" s="23" t="str">
        <f t="shared" si="24"/>
        <v/>
      </c>
      <c r="C98" s="29" t="str">
        <f>IF('תנאי סף'!$AF98&lt;&gt;1,"",'תנאי סף'!C98)</f>
        <v/>
      </c>
      <c r="D98" s="29" t="str">
        <f>IF('תנאי סף'!$AF98&lt;&gt;1,"",'תנאי סף'!D98)</f>
        <v/>
      </c>
      <c r="E98" s="29" t="str">
        <f>IF('תנאי סף'!$AF98&lt;&gt;1,"",'תנאי סף'!E98)</f>
        <v/>
      </c>
      <c r="F98" s="29" t="str">
        <f>IF('תנאי סף'!$AF98&lt;&gt;1,"",'תנאי סף'!F98)</f>
        <v/>
      </c>
      <c r="G98" s="25"/>
      <c r="H98" s="26"/>
      <c r="I98" s="26"/>
      <c r="J98" s="27"/>
      <c r="K98" s="26"/>
      <c r="L98" s="27"/>
      <c r="M98" s="26"/>
      <c r="N98" s="29"/>
      <c r="O98" s="29"/>
      <c r="P98" s="27" t="str">
        <f>IF($F98="","",#REF!)</f>
        <v/>
      </c>
      <c r="Q98" s="27"/>
      <c r="R98" s="27"/>
      <c r="S98" s="27"/>
      <c r="T98" s="27"/>
      <c r="U98" s="27" t="str">
        <f t="shared" si="25"/>
        <v/>
      </c>
      <c r="V98" s="27" t="str">
        <f t="shared" si="26"/>
        <v/>
      </c>
      <c r="W98" s="27" t="str">
        <f t="shared" si="27"/>
        <v/>
      </c>
      <c r="X98" s="27">
        <v>1</v>
      </c>
      <c r="Y98" s="27" t="str">
        <f t="shared" si="28"/>
        <v/>
      </c>
      <c r="Z98" s="259" t="str">
        <f t="shared" si="29"/>
        <v/>
      </c>
      <c r="AA98" s="1">
        <f t="shared" si="30"/>
        <v>0</v>
      </c>
      <c r="AB98" s="1" t="str">
        <f t="shared" si="23"/>
        <v/>
      </c>
      <c r="AC98" s="1" t="str">
        <f t="shared" si="23"/>
        <v/>
      </c>
      <c r="AD98" s="1">
        <f t="shared" si="31"/>
        <v>0</v>
      </c>
      <c r="BA98" s="1" t="str">
        <f t="shared" si="22"/>
        <v/>
      </c>
      <c r="BB98" s="1" t="str">
        <f t="shared" si="22"/>
        <v/>
      </c>
      <c r="BC98" s="1" t="str">
        <f t="shared" si="22"/>
        <v/>
      </c>
      <c r="BD98" s="1" t="str">
        <f t="shared" si="22"/>
        <v/>
      </c>
    </row>
    <row r="99" spans="2:56" x14ac:dyDescent="0.25">
      <c r="B99" s="23" t="str">
        <f t="shared" si="24"/>
        <v/>
      </c>
      <c r="C99" s="29" t="str">
        <f>IF('תנאי סף'!$AF99&lt;&gt;1,"",'תנאי סף'!C99)</f>
        <v/>
      </c>
      <c r="D99" s="29" t="str">
        <f>IF('תנאי סף'!$AF99&lt;&gt;1,"",'תנאי סף'!D99)</f>
        <v/>
      </c>
      <c r="E99" s="29" t="str">
        <f>IF('תנאי סף'!$AF99&lt;&gt;1,"",'תנאי סף'!E99)</f>
        <v/>
      </c>
      <c r="F99" s="29" t="str">
        <f>IF('תנאי סף'!$AF99&lt;&gt;1,"",'תנאי סף'!F99)</f>
        <v/>
      </c>
      <c r="G99" s="25"/>
      <c r="H99" s="26"/>
      <c r="I99" s="26"/>
      <c r="J99" s="27"/>
      <c r="K99" s="26"/>
      <c r="L99" s="27"/>
      <c r="M99" s="26"/>
      <c r="N99" s="29"/>
      <c r="O99" s="29"/>
      <c r="P99" s="27" t="str">
        <f>IF($F99="","",#REF!)</f>
        <v/>
      </c>
      <c r="Q99" s="27"/>
      <c r="R99" s="27"/>
      <c r="S99" s="27"/>
      <c r="T99" s="27"/>
      <c r="U99" s="27" t="str">
        <f t="shared" si="25"/>
        <v/>
      </c>
      <c r="V99" s="27" t="str">
        <f t="shared" si="26"/>
        <v/>
      </c>
      <c r="W99" s="27" t="str">
        <f t="shared" si="27"/>
        <v/>
      </c>
      <c r="X99" s="27">
        <v>1</v>
      </c>
      <c r="Y99" s="27" t="str">
        <f t="shared" si="28"/>
        <v/>
      </c>
      <c r="Z99" s="259" t="str">
        <f t="shared" si="29"/>
        <v/>
      </c>
      <c r="AA99" s="1">
        <f t="shared" si="30"/>
        <v>0</v>
      </c>
      <c r="AB99" s="1" t="str">
        <f t="shared" si="23"/>
        <v/>
      </c>
      <c r="AC99" s="1" t="str">
        <f t="shared" si="23"/>
        <v/>
      </c>
      <c r="AD99" s="1">
        <f t="shared" si="31"/>
        <v>0</v>
      </c>
      <c r="BA99" s="1" t="str">
        <f t="shared" si="22"/>
        <v/>
      </c>
      <c r="BB99" s="1" t="str">
        <f t="shared" si="22"/>
        <v/>
      </c>
      <c r="BC99" s="1" t="str">
        <f t="shared" si="22"/>
        <v/>
      </c>
      <c r="BD99" s="1" t="str">
        <f t="shared" si="22"/>
        <v/>
      </c>
    </row>
    <row r="100" spans="2:56" x14ac:dyDescent="0.25">
      <c r="B100" s="23" t="str">
        <f t="shared" si="24"/>
        <v/>
      </c>
      <c r="C100" s="29" t="str">
        <f>IF('תנאי סף'!$AF100&lt;&gt;1,"",'תנאי סף'!C100)</f>
        <v/>
      </c>
      <c r="D100" s="29" t="str">
        <f>IF('תנאי סף'!$AF100&lt;&gt;1,"",'תנאי סף'!D100)</f>
        <v/>
      </c>
      <c r="E100" s="29" t="str">
        <f>IF('תנאי סף'!$AF100&lt;&gt;1,"",'תנאי סף'!E100)</f>
        <v/>
      </c>
      <c r="F100" s="29" t="str">
        <f>IF('תנאי סף'!$AF100&lt;&gt;1,"",'תנאי סף'!F100)</f>
        <v/>
      </c>
      <c r="G100" s="25"/>
      <c r="H100" s="26"/>
      <c r="I100" s="26"/>
      <c r="J100" s="27"/>
      <c r="K100" s="26"/>
      <c r="L100" s="27"/>
      <c r="M100" s="26"/>
      <c r="N100" s="29"/>
      <c r="O100" s="29"/>
      <c r="P100" s="27" t="str">
        <f>IF($F100="","",#REF!)</f>
        <v/>
      </c>
      <c r="Q100" s="27"/>
      <c r="R100" s="27"/>
      <c r="S100" s="27"/>
      <c r="T100" s="27"/>
      <c r="U100" s="27" t="str">
        <f t="shared" si="25"/>
        <v/>
      </c>
      <c r="V100" s="27" t="str">
        <f t="shared" si="26"/>
        <v/>
      </c>
      <c r="W100" s="27" t="str">
        <f t="shared" si="27"/>
        <v/>
      </c>
      <c r="X100" s="27">
        <v>1</v>
      </c>
      <c r="Y100" s="27" t="str">
        <f t="shared" si="28"/>
        <v/>
      </c>
      <c r="Z100" s="259" t="str">
        <f t="shared" si="29"/>
        <v/>
      </c>
      <c r="AA100" s="1">
        <f t="shared" si="30"/>
        <v>0</v>
      </c>
      <c r="AB100" s="1" t="str">
        <f t="shared" si="23"/>
        <v/>
      </c>
      <c r="AC100" s="1" t="str">
        <f t="shared" si="23"/>
        <v/>
      </c>
      <c r="AD100" s="1">
        <f t="shared" si="31"/>
        <v>0</v>
      </c>
      <c r="BA100" s="1" t="str">
        <f t="shared" si="22"/>
        <v/>
      </c>
      <c r="BB100" s="1" t="str">
        <f t="shared" si="22"/>
        <v/>
      </c>
      <c r="BC100" s="1" t="str">
        <f t="shared" si="22"/>
        <v/>
      </c>
      <c r="BD100" s="1" t="str">
        <f t="shared" si="22"/>
        <v/>
      </c>
    </row>
    <row r="101" spans="2:56" x14ac:dyDescent="0.25">
      <c r="B101" s="23" t="str">
        <f t="shared" si="24"/>
        <v/>
      </c>
      <c r="C101" s="29" t="str">
        <f>IF('תנאי סף'!$AF101&lt;&gt;1,"",'תנאי סף'!C101)</f>
        <v/>
      </c>
      <c r="D101" s="29" t="str">
        <f>IF('תנאי סף'!$AF101&lt;&gt;1,"",'תנאי סף'!D101)</f>
        <v/>
      </c>
      <c r="E101" s="29" t="str">
        <f>IF('תנאי סף'!$AF101&lt;&gt;1,"",'תנאי סף'!E101)</f>
        <v/>
      </c>
      <c r="F101" s="29" t="str">
        <f>IF('תנאי סף'!$AF101&lt;&gt;1,"",'תנאי סף'!F101)</f>
        <v/>
      </c>
      <c r="G101" s="25"/>
      <c r="H101" s="26"/>
      <c r="I101" s="26"/>
      <c r="J101" s="27"/>
      <c r="K101" s="26"/>
      <c r="L101" s="27"/>
      <c r="M101" s="26"/>
      <c r="N101" s="29"/>
      <c r="O101" s="29"/>
      <c r="P101" s="27" t="str">
        <f>IF($F101="","",#REF!)</f>
        <v/>
      </c>
      <c r="Q101" s="27"/>
      <c r="R101" s="27"/>
      <c r="S101" s="27"/>
      <c r="T101" s="27"/>
      <c r="U101" s="27" t="str">
        <f t="shared" si="25"/>
        <v/>
      </c>
      <c r="V101" s="27" t="str">
        <f t="shared" si="26"/>
        <v/>
      </c>
      <c r="W101" s="27" t="str">
        <f t="shared" si="27"/>
        <v/>
      </c>
      <c r="X101" s="27">
        <v>1</v>
      </c>
      <c r="Y101" s="27" t="str">
        <f t="shared" si="28"/>
        <v/>
      </c>
      <c r="Z101" s="259" t="str">
        <f t="shared" si="29"/>
        <v/>
      </c>
      <c r="AA101" s="1">
        <f t="shared" si="30"/>
        <v>0</v>
      </c>
      <c r="AB101" s="1" t="str">
        <f t="shared" si="23"/>
        <v/>
      </c>
      <c r="AC101" s="1" t="str">
        <f t="shared" si="23"/>
        <v/>
      </c>
      <c r="AD101" s="1">
        <f t="shared" si="31"/>
        <v>0</v>
      </c>
      <c r="BA101" s="1" t="str">
        <f t="shared" ref="BA101:BD110" si="32">IF($F101="","",BA$30)</f>
        <v/>
      </c>
      <c r="BB101" s="1" t="str">
        <f t="shared" si="32"/>
        <v/>
      </c>
      <c r="BC101" s="1" t="str">
        <f t="shared" si="32"/>
        <v/>
      </c>
      <c r="BD101" s="1" t="str">
        <f t="shared" si="32"/>
        <v/>
      </c>
    </row>
    <row r="102" spans="2:56" x14ac:dyDescent="0.25">
      <c r="B102" s="23" t="str">
        <f t="shared" si="24"/>
        <v/>
      </c>
      <c r="C102" s="29" t="str">
        <f>IF('תנאי סף'!$AF102&lt;&gt;1,"",'תנאי סף'!C102)</f>
        <v/>
      </c>
      <c r="D102" s="29" t="str">
        <f>IF('תנאי סף'!$AF102&lt;&gt;1,"",'תנאי סף'!D102)</f>
        <v/>
      </c>
      <c r="E102" s="29" t="str">
        <f>IF('תנאי סף'!$AF102&lt;&gt;1,"",'תנאי סף'!E102)</f>
        <v/>
      </c>
      <c r="F102" s="29" t="str">
        <f>IF('תנאי סף'!$AF102&lt;&gt;1,"",'תנאי סף'!F102)</f>
        <v/>
      </c>
      <c r="G102" s="25"/>
      <c r="H102" s="26"/>
      <c r="I102" s="26"/>
      <c r="J102" s="27"/>
      <c r="K102" s="26"/>
      <c r="L102" s="27"/>
      <c r="M102" s="26"/>
      <c r="N102" s="29"/>
      <c r="O102" s="29"/>
      <c r="P102" s="27" t="str">
        <f>IF($F102="","",#REF!)</f>
        <v/>
      </c>
      <c r="Q102" s="27"/>
      <c r="R102" s="27"/>
      <c r="S102" s="27"/>
      <c r="T102" s="27"/>
      <c r="U102" s="27" t="str">
        <f t="shared" si="25"/>
        <v/>
      </c>
      <c r="V102" s="27" t="str">
        <f t="shared" si="26"/>
        <v/>
      </c>
      <c r="W102" s="27" t="str">
        <f t="shared" si="27"/>
        <v/>
      </c>
      <c r="X102" s="27">
        <v>1</v>
      </c>
      <c r="Y102" s="27" t="str">
        <f t="shared" si="28"/>
        <v/>
      </c>
      <c r="Z102" s="259" t="str">
        <f t="shared" si="29"/>
        <v/>
      </c>
      <c r="AA102" s="1">
        <f t="shared" si="30"/>
        <v>0</v>
      </c>
      <c r="AB102" s="1" t="str">
        <f t="shared" si="23"/>
        <v/>
      </c>
      <c r="AC102" s="1" t="str">
        <f t="shared" si="23"/>
        <v/>
      </c>
      <c r="AD102" s="1">
        <f t="shared" si="31"/>
        <v>0</v>
      </c>
      <c r="BA102" s="1" t="str">
        <f t="shared" si="32"/>
        <v/>
      </c>
      <c r="BB102" s="1" t="str">
        <f t="shared" si="32"/>
        <v/>
      </c>
      <c r="BC102" s="1" t="str">
        <f t="shared" si="32"/>
        <v/>
      </c>
      <c r="BD102" s="1" t="str">
        <f t="shared" si="32"/>
        <v/>
      </c>
    </row>
    <row r="103" spans="2:56" x14ac:dyDescent="0.25">
      <c r="B103" s="23" t="str">
        <f t="shared" si="24"/>
        <v/>
      </c>
      <c r="C103" s="29" t="str">
        <f>IF('תנאי סף'!$AF103&lt;&gt;1,"",'תנאי סף'!C103)</f>
        <v/>
      </c>
      <c r="D103" s="29" t="str">
        <f>IF('תנאי סף'!$AF103&lt;&gt;1,"",'תנאי סף'!D103)</f>
        <v/>
      </c>
      <c r="E103" s="29" t="str">
        <f>IF('תנאי סף'!$AF103&lt;&gt;1,"",'תנאי סף'!E103)</f>
        <v/>
      </c>
      <c r="F103" s="29" t="str">
        <f>IF('תנאי סף'!$AF103&lt;&gt;1,"",'תנאי סף'!F103)</f>
        <v/>
      </c>
      <c r="G103" s="25"/>
      <c r="H103" s="26"/>
      <c r="I103" s="26"/>
      <c r="J103" s="27"/>
      <c r="K103" s="26"/>
      <c r="L103" s="27"/>
      <c r="M103" s="26"/>
      <c r="N103" s="29"/>
      <c r="O103" s="29"/>
      <c r="P103" s="27" t="str">
        <f>IF($F103="","",#REF!)</f>
        <v/>
      </c>
      <c r="Q103" s="27"/>
      <c r="R103" s="27"/>
      <c r="S103" s="27"/>
      <c r="T103" s="27"/>
      <c r="U103" s="27" t="str">
        <f t="shared" si="25"/>
        <v/>
      </c>
      <c r="V103" s="27" t="str">
        <f t="shared" si="26"/>
        <v/>
      </c>
      <c r="W103" s="27" t="str">
        <f t="shared" si="27"/>
        <v/>
      </c>
      <c r="X103" s="27">
        <v>1</v>
      </c>
      <c r="Y103" s="27" t="str">
        <f t="shared" si="28"/>
        <v/>
      </c>
      <c r="Z103" s="259" t="str">
        <f t="shared" si="29"/>
        <v/>
      </c>
      <c r="AA103" s="1">
        <f t="shared" si="30"/>
        <v>0</v>
      </c>
      <c r="AB103" s="1" t="str">
        <f t="shared" si="23"/>
        <v/>
      </c>
      <c r="AC103" s="1" t="str">
        <f t="shared" si="23"/>
        <v/>
      </c>
      <c r="AD103" s="1">
        <f t="shared" si="31"/>
        <v>0</v>
      </c>
      <c r="BA103" s="1" t="str">
        <f t="shared" si="32"/>
        <v/>
      </c>
      <c r="BB103" s="1" t="str">
        <f t="shared" si="32"/>
        <v/>
      </c>
      <c r="BC103" s="1" t="str">
        <f t="shared" si="32"/>
        <v/>
      </c>
      <c r="BD103" s="1" t="str">
        <f t="shared" si="32"/>
        <v/>
      </c>
    </row>
    <row r="104" spans="2:56" x14ac:dyDescent="0.25">
      <c r="B104" s="23" t="str">
        <f t="shared" si="24"/>
        <v/>
      </c>
      <c r="C104" s="29" t="str">
        <f>IF('תנאי סף'!$AF104&lt;&gt;1,"",'תנאי סף'!C104)</f>
        <v/>
      </c>
      <c r="D104" s="29" t="str">
        <f>IF('תנאי סף'!$AF104&lt;&gt;1,"",'תנאי סף'!D104)</f>
        <v/>
      </c>
      <c r="E104" s="29" t="str">
        <f>IF('תנאי סף'!$AF104&lt;&gt;1,"",'תנאי סף'!E104)</f>
        <v/>
      </c>
      <c r="F104" s="29" t="str">
        <f>IF('תנאי סף'!$AF104&lt;&gt;1,"",'תנאי סף'!F104)</f>
        <v/>
      </c>
      <c r="G104" s="25"/>
      <c r="H104" s="26"/>
      <c r="I104" s="26"/>
      <c r="J104" s="27"/>
      <c r="K104" s="26"/>
      <c r="L104" s="27"/>
      <c r="M104" s="26"/>
      <c r="N104" s="29"/>
      <c r="O104" s="29"/>
      <c r="P104" s="27" t="str">
        <f>IF($F104="","",#REF!)</f>
        <v/>
      </c>
      <c r="Q104" s="27"/>
      <c r="R104" s="27"/>
      <c r="S104" s="27"/>
      <c r="T104" s="27"/>
      <c r="U104" s="27" t="str">
        <f t="shared" si="25"/>
        <v/>
      </c>
      <c r="V104" s="27" t="str">
        <f t="shared" si="26"/>
        <v/>
      </c>
      <c r="W104" s="27" t="str">
        <f t="shared" si="27"/>
        <v/>
      </c>
      <c r="X104" s="27">
        <v>1</v>
      </c>
      <c r="Y104" s="27" t="str">
        <f t="shared" si="28"/>
        <v/>
      </c>
      <c r="Z104" s="259" t="str">
        <f t="shared" si="29"/>
        <v/>
      </c>
      <c r="AA104" s="1">
        <f t="shared" si="30"/>
        <v>0</v>
      </c>
      <c r="AB104" s="1" t="str">
        <f t="shared" si="23"/>
        <v/>
      </c>
      <c r="AC104" s="1" t="str">
        <f t="shared" si="23"/>
        <v/>
      </c>
      <c r="AD104" s="1">
        <f t="shared" si="31"/>
        <v>0</v>
      </c>
      <c r="BA104" s="1" t="str">
        <f t="shared" si="32"/>
        <v/>
      </c>
      <c r="BB104" s="1" t="str">
        <f t="shared" si="32"/>
        <v/>
      </c>
      <c r="BC104" s="1" t="str">
        <f t="shared" si="32"/>
        <v/>
      </c>
      <c r="BD104" s="1" t="str">
        <f t="shared" si="32"/>
        <v/>
      </c>
    </row>
    <row r="105" spans="2:56" x14ac:dyDescent="0.25">
      <c r="B105" s="23" t="str">
        <f t="shared" si="24"/>
        <v/>
      </c>
      <c r="C105" s="29" t="str">
        <f>IF('תנאי סף'!$AF105&lt;&gt;1,"",'תנאי סף'!C105)</f>
        <v/>
      </c>
      <c r="D105" s="29" t="str">
        <f>IF('תנאי סף'!$AF105&lt;&gt;1,"",'תנאי סף'!D105)</f>
        <v/>
      </c>
      <c r="E105" s="29" t="str">
        <f>IF('תנאי סף'!$AF105&lt;&gt;1,"",'תנאי סף'!E105)</f>
        <v/>
      </c>
      <c r="F105" s="29" t="str">
        <f>IF('תנאי סף'!$AF105&lt;&gt;1,"",'תנאי סף'!F105)</f>
        <v/>
      </c>
      <c r="G105" s="25"/>
      <c r="H105" s="26"/>
      <c r="I105" s="26"/>
      <c r="J105" s="27"/>
      <c r="K105" s="26"/>
      <c r="L105" s="27"/>
      <c r="M105" s="26"/>
      <c r="N105" s="29"/>
      <c r="O105" s="29"/>
      <c r="P105" s="27" t="str">
        <f>IF($F105="","",#REF!)</f>
        <v/>
      </c>
      <c r="Q105" s="27"/>
      <c r="R105" s="27"/>
      <c r="S105" s="27"/>
      <c r="T105" s="27"/>
      <c r="U105" s="27" t="str">
        <f t="shared" si="25"/>
        <v/>
      </c>
      <c r="V105" s="27" t="str">
        <f t="shared" si="26"/>
        <v/>
      </c>
      <c r="W105" s="27" t="str">
        <f t="shared" si="27"/>
        <v/>
      </c>
      <c r="X105" s="27">
        <v>1</v>
      </c>
      <c r="Y105" s="27" t="str">
        <f t="shared" si="28"/>
        <v/>
      </c>
      <c r="Z105" s="259" t="str">
        <f t="shared" si="29"/>
        <v/>
      </c>
      <c r="AA105" s="1">
        <f t="shared" si="30"/>
        <v>0</v>
      </c>
      <c r="AB105" s="1" t="str">
        <f t="shared" si="23"/>
        <v/>
      </c>
      <c r="AC105" s="1" t="str">
        <f t="shared" si="23"/>
        <v/>
      </c>
      <c r="AD105" s="1">
        <f t="shared" si="31"/>
        <v>0</v>
      </c>
      <c r="BA105" s="1" t="str">
        <f t="shared" si="32"/>
        <v/>
      </c>
      <c r="BB105" s="1" t="str">
        <f t="shared" si="32"/>
        <v/>
      </c>
      <c r="BC105" s="1" t="str">
        <f t="shared" si="32"/>
        <v/>
      </c>
      <c r="BD105" s="1" t="str">
        <f t="shared" si="32"/>
        <v/>
      </c>
    </row>
    <row r="106" spans="2:56" x14ac:dyDescent="0.25">
      <c r="B106" s="23" t="str">
        <f t="shared" si="24"/>
        <v/>
      </c>
      <c r="C106" s="29" t="str">
        <f>IF('תנאי סף'!$AF106&lt;&gt;1,"",'תנאי סף'!C106)</f>
        <v/>
      </c>
      <c r="D106" s="29" t="str">
        <f>IF('תנאי סף'!$AF106&lt;&gt;1,"",'תנאי סף'!D106)</f>
        <v/>
      </c>
      <c r="E106" s="29" t="str">
        <f>IF('תנאי סף'!$AF106&lt;&gt;1,"",'תנאי סף'!E106)</f>
        <v/>
      </c>
      <c r="F106" s="29" t="str">
        <f>IF('תנאי סף'!$AF106&lt;&gt;1,"",'תנאי סף'!F106)</f>
        <v/>
      </c>
      <c r="G106" s="25"/>
      <c r="H106" s="26"/>
      <c r="I106" s="26"/>
      <c r="J106" s="27"/>
      <c r="K106" s="26"/>
      <c r="L106" s="27"/>
      <c r="M106" s="26"/>
      <c r="N106" s="29"/>
      <c r="O106" s="29"/>
      <c r="P106" s="27" t="str">
        <f>IF($F106="","",#REF!)</f>
        <v/>
      </c>
      <c r="Q106" s="27"/>
      <c r="R106" s="27"/>
      <c r="S106" s="27"/>
      <c r="T106" s="27"/>
      <c r="U106" s="27" t="str">
        <f t="shared" si="25"/>
        <v/>
      </c>
      <c r="V106" s="27" t="str">
        <f t="shared" si="26"/>
        <v/>
      </c>
      <c r="W106" s="27" t="str">
        <f t="shared" si="27"/>
        <v/>
      </c>
      <c r="X106" s="27">
        <v>1</v>
      </c>
      <c r="Y106" s="27" t="str">
        <f t="shared" si="28"/>
        <v/>
      </c>
      <c r="Z106" s="259" t="str">
        <f t="shared" si="29"/>
        <v/>
      </c>
      <c r="AA106" s="1">
        <f t="shared" si="30"/>
        <v>0</v>
      </c>
      <c r="AB106" s="1" t="str">
        <f t="shared" si="23"/>
        <v/>
      </c>
      <c r="AC106" s="1" t="str">
        <f t="shared" si="23"/>
        <v/>
      </c>
      <c r="AD106" s="1">
        <f t="shared" si="31"/>
        <v>0</v>
      </c>
      <c r="BA106" s="1" t="str">
        <f t="shared" si="32"/>
        <v/>
      </c>
      <c r="BB106" s="1" t="str">
        <f t="shared" si="32"/>
        <v/>
      </c>
      <c r="BC106" s="1" t="str">
        <f t="shared" si="32"/>
        <v/>
      </c>
      <c r="BD106" s="1" t="str">
        <f t="shared" si="32"/>
        <v/>
      </c>
    </row>
    <row r="107" spans="2:56" x14ac:dyDescent="0.25">
      <c r="B107" s="23" t="str">
        <f t="shared" si="24"/>
        <v/>
      </c>
      <c r="C107" s="29" t="str">
        <f>IF('תנאי סף'!$AF107&lt;&gt;1,"",'תנאי סף'!C107)</f>
        <v/>
      </c>
      <c r="D107" s="29" t="str">
        <f>IF('תנאי סף'!$AF107&lt;&gt;1,"",'תנאי סף'!D107)</f>
        <v/>
      </c>
      <c r="E107" s="29" t="str">
        <f>IF('תנאי סף'!$AF107&lt;&gt;1,"",'תנאי סף'!E107)</f>
        <v/>
      </c>
      <c r="F107" s="29" t="str">
        <f>IF('תנאי סף'!$AF107&lt;&gt;1,"",'תנאי סף'!F107)</f>
        <v/>
      </c>
      <c r="G107" s="25"/>
      <c r="H107" s="26"/>
      <c r="I107" s="26"/>
      <c r="J107" s="27"/>
      <c r="K107" s="26"/>
      <c r="L107" s="27"/>
      <c r="M107" s="26"/>
      <c r="N107" s="29"/>
      <c r="O107" s="29"/>
      <c r="P107" s="27" t="str">
        <f>IF($F107="","",#REF!)</f>
        <v/>
      </c>
      <c r="Q107" s="27"/>
      <c r="R107" s="27"/>
      <c r="S107" s="27"/>
      <c r="T107" s="27"/>
      <c r="U107" s="27" t="str">
        <f t="shared" si="25"/>
        <v/>
      </c>
      <c r="V107" s="27" t="str">
        <f t="shared" si="26"/>
        <v/>
      </c>
      <c r="W107" s="27" t="str">
        <f t="shared" si="27"/>
        <v/>
      </c>
      <c r="X107" s="27">
        <v>1</v>
      </c>
      <c r="Y107" s="27" t="str">
        <f t="shared" si="28"/>
        <v/>
      </c>
      <c r="Z107" s="259" t="str">
        <f t="shared" si="29"/>
        <v/>
      </c>
      <c r="AA107" s="1">
        <f t="shared" si="30"/>
        <v>0</v>
      </c>
      <c r="AB107" s="1" t="str">
        <f t="shared" si="23"/>
        <v/>
      </c>
      <c r="AC107" s="1" t="str">
        <f t="shared" si="23"/>
        <v/>
      </c>
      <c r="AD107" s="1">
        <f t="shared" si="31"/>
        <v>0</v>
      </c>
      <c r="BA107" s="1" t="str">
        <f t="shared" si="32"/>
        <v/>
      </c>
      <c r="BB107" s="1" t="str">
        <f t="shared" si="32"/>
        <v/>
      </c>
      <c r="BC107" s="1" t="str">
        <f t="shared" si="32"/>
        <v/>
      </c>
      <c r="BD107" s="1" t="str">
        <f t="shared" si="32"/>
        <v/>
      </c>
    </row>
    <row r="108" spans="2:56" x14ac:dyDescent="0.25">
      <c r="B108" s="23" t="str">
        <f t="shared" si="24"/>
        <v/>
      </c>
      <c r="C108" s="29" t="str">
        <f>IF('תנאי סף'!$AF108&lt;&gt;1,"",'תנאי סף'!C108)</f>
        <v/>
      </c>
      <c r="D108" s="29" t="str">
        <f>IF('תנאי סף'!$AF108&lt;&gt;1,"",'תנאי סף'!D108)</f>
        <v/>
      </c>
      <c r="E108" s="29" t="str">
        <f>IF('תנאי סף'!$AF108&lt;&gt;1,"",'תנאי סף'!E108)</f>
        <v/>
      </c>
      <c r="F108" s="29" t="str">
        <f>IF('תנאי סף'!$AF108&lt;&gt;1,"",'תנאי סף'!F108)</f>
        <v/>
      </c>
      <c r="G108" s="25"/>
      <c r="H108" s="26"/>
      <c r="I108" s="26"/>
      <c r="J108" s="27"/>
      <c r="K108" s="26"/>
      <c r="L108" s="27"/>
      <c r="M108" s="26"/>
      <c r="N108" s="29"/>
      <c r="O108" s="29"/>
      <c r="P108" s="27" t="str">
        <f>IF($F108="","",#REF!)</f>
        <v/>
      </c>
      <c r="Q108" s="27"/>
      <c r="R108" s="27"/>
      <c r="S108" s="27"/>
      <c r="T108" s="27"/>
      <c r="U108" s="27" t="str">
        <f t="shared" si="25"/>
        <v/>
      </c>
      <c r="V108" s="27" t="str">
        <f t="shared" si="26"/>
        <v/>
      </c>
      <c r="W108" s="27" t="str">
        <f t="shared" si="27"/>
        <v/>
      </c>
      <c r="X108" s="27">
        <v>1</v>
      </c>
      <c r="Y108" s="27" t="str">
        <f t="shared" si="28"/>
        <v/>
      </c>
      <c r="Z108" s="259" t="str">
        <f t="shared" si="29"/>
        <v/>
      </c>
      <c r="AA108" s="1">
        <f t="shared" si="30"/>
        <v>0</v>
      </c>
      <c r="AB108" s="1" t="str">
        <f t="shared" si="23"/>
        <v/>
      </c>
      <c r="AC108" s="1" t="str">
        <f t="shared" si="23"/>
        <v/>
      </c>
      <c r="AD108" s="1">
        <f t="shared" si="31"/>
        <v>0</v>
      </c>
      <c r="BA108" s="1" t="str">
        <f t="shared" si="32"/>
        <v/>
      </c>
      <c r="BB108" s="1" t="str">
        <f t="shared" si="32"/>
        <v/>
      </c>
      <c r="BC108" s="1" t="str">
        <f t="shared" si="32"/>
        <v/>
      </c>
      <c r="BD108" s="1" t="str">
        <f t="shared" si="32"/>
        <v/>
      </c>
    </row>
    <row r="109" spans="2:56" x14ac:dyDescent="0.25">
      <c r="B109" s="23" t="str">
        <f t="shared" si="24"/>
        <v/>
      </c>
      <c r="C109" s="29" t="str">
        <f>IF('תנאי סף'!$AF109&lt;&gt;1,"",'תנאי סף'!C109)</f>
        <v/>
      </c>
      <c r="D109" s="29" t="str">
        <f>IF('תנאי סף'!$AF109&lt;&gt;1,"",'תנאי סף'!D109)</f>
        <v/>
      </c>
      <c r="E109" s="29" t="str">
        <f>IF('תנאי סף'!$AF109&lt;&gt;1,"",'תנאי סף'!E109)</f>
        <v/>
      </c>
      <c r="F109" s="29" t="str">
        <f>IF('תנאי סף'!$AF109&lt;&gt;1,"",'תנאי סף'!F109)</f>
        <v/>
      </c>
      <c r="G109" s="25"/>
      <c r="H109" s="26"/>
      <c r="I109" s="26"/>
      <c r="J109" s="27"/>
      <c r="K109" s="26"/>
      <c r="L109" s="27"/>
      <c r="M109" s="26"/>
      <c r="N109" s="29"/>
      <c r="O109" s="29"/>
      <c r="P109" s="27" t="str">
        <f>IF($F109="","",#REF!)</f>
        <v/>
      </c>
      <c r="Q109" s="27"/>
      <c r="R109" s="27"/>
      <c r="S109" s="27"/>
      <c r="T109" s="27"/>
      <c r="U109" s="27" t="str">
        <f t="shared" si="25"/>
        <v/>
      </c>
      <c r="V109" s="27" t="str">
        <f t="shared" si="26"/>
        <v/>
      </c>
      <c r="W109" s="27" t="str">
        <f t="shared" si="27"/>
        <v/>
      </c>
      <c r="X109" s="27">
        <v>1</v>
      </c>
      <c r="Y109" s="27" t="str">
        <f t="shared" si="28"/>
        <v/>
      </c>
      <c r="Z109" s="259" t="str">
        <f t="shared" si="29"/>
        <v/>
      </c>
      <c r="AA109" s="1">
        <f t="shared" si="30"/>
        <v>0</v>
      </c>
      <c r="AB109" s="1" t="str">
        <f t="shared" si="23"/>
        <v/>
      </c>
      <c r="AC109" s="1" t="str">
        <f t="shared" si="23"/>
        <v/>
      </c>
      <c r="AD109" s="1">
        <f t="shared" si="31"/>
        <v>0</v>
      </c>
      <c r="BA109" s="1" t="str">
        <f t="shared" si="32"/>
        <v/>
      </c>
      <c r="BB109" s="1" t="str">
        <f t="shared" si="32"/>
        <v/>
      </c>
      <c r="BC109" s="1" t="str">
        <f t="shared" si="32"/>
        <v/>
      </c>
      <c r="BD109" s="1" t="str">
        <f t="shared" si="32"/>
        <v/>
      </c>
    </row>
    <row r="110" spans="2:56" x14ac:dyDescent="0.25">
      <c r="B110" s="23" t="str">
        <f t="shared" si="24"/>
        <v/>
      </c>
      <c r="C110" s="29" t="str">
        <f>IF('תנאי סף'!$AF110&lt;&gt;1,"",'תנאי סף'!C110)</f>
        <v/>
      </c>
      <c r="D110" s="29" t="str">
        <f>IF('תנאי סף'!$AF110&lt;&gt;1,"",'תנאי סף'!D110)</f>
        <v/>
      </c>
      <c r="E110" s="29" t="str">
        <f>IF('תנאי סף'!$AF110&lt;&gt;1,"",'תנאי סף'!E110)</f>
        <v/>
      </c>
      <c r="F110" s="29" t="str">
        <f>IF('תנאי סף'!$AF110&lt;&gt;1,"",'תנאי סף'!F110)</f>
        <v/>
      </c>
      <c r="G110" s="25"/>
      <c r="H110" s="26"/>
      <c r="I110" s="26"/>
      <c r="J110" s="27"/>
      <c r="K110" s="26"/>
      <c r="L110" s="27"/>
      <c r="M110" s="26"/>
      <c r="N110" s="29"/>
      <c r="O110" s="29"/>
      <c r="P110" s="27" t="str">
        <f>IF($F110="","",#REF!)</f>
        <v/>
      </c>
      <c r="Q110" s="27"/>
      <c r="R110" s="27"/>
      <c r="S110" s="27"/>
      <c r="T110" s="27"/>
      <c r="U110" s="27" t="str">
        <f t="shared" si="25"/>
        <v/>
      </c>
      <c r="V110" s="27" t="str">
        <f t="shared" si="26"/>
        <v/>
      </c>
      <c r="W110" s="27" t="str">
        <f t="shared" si="27"/>
        <v/>
      </c>
      <c r="X110" s="27">
        <v>1</v>
      </c>
      <c r="Y110" s="27" t="str">
        <f t="shared" si="28"/>
        <v/>
      </c>
      <c r="Z110" s="259" t="str">
        <f t="shared" si="29"/>
        <v/>
      </c>
      <c r="AA110" s="1">
        <f t="shared" si="30"/>
        <v>0</v>
      </c>
      <c r="AB110" s="1" t="str">
        <f t="shared" si="23"/>
        <v/>
      </c>
      <c r="AC110" s="1" t="str">
        <f t="shared" si="23"/>
        <v/>
      </c>
      <c r="AD110" s="1">
        <f t="shared" si="31"/>
        <v>0</v>
      </c>
      <c r="BA110" s="1" t="str">
        <f t="shared" si="32"/>
        <v/>
      </c>
      <c r="BB110" s="1" t="str">
        <f t="shared" si="32"/>
        <v/>
      </c>
      <c r="BC110" s="1" t="str">
        <f t="shared" si="32"/>
        <v/>
      </c>
      <c r="BD110" s="1" t="str">
        <f t="shared" si="32"/>
        <v/>
      </c>
    </row>
    <row r="111" spans="2:56" x14ac:dyDescent="0.25">
      <c r="B111" s="23" t="str">
        <f t="shared" si="24"/>
        <v/>
      </c>
      <c r="C111" s="29" t="str">
        <f>IF('תנאי סף'!$AF111&lt;&gt;1,"",'תנאי סף'!C111)</f>
        <v/>
      </c>
      <c r="D111" s="29" t="str">
        <f>IF('תנאי סף'!$AF111&lt;&gt;1,"",'תנאי סף'!D111)</f>
        <v/>
      </c>
      <c r="E111" s="29" t="str">
        <f>IF('תנאי סף'!$AF111&lt;&gt;1,"",'תנאי סף'!E111)</f>
        <v/>
      </c>
      <c r="F111" s="29" t="str">
        <f>IF('תנאי סף'!$AF111&lt;&gt;1,"",'תנאי סף'!F111)</f>
        <v/>
      </c>
      <c r="G111" s="25"/>
      <c r="H111" s="26"/>
      <c r="I111" s="26"/>
      <c r="J111" s="27"/>
      <c r="K111" s="26"/>
      <c r="L111" s="27"/>
      <c r="M111" s="26"/>
      <c r="N111" s="29"/>
      <c r="O111" s="29"/>
      <c r="P111" s="27" t="str">
        <f>IF($F111="","",#REF!)</f>
        <v/>
      </c>
      <c r="Q111" s="27"/>
      <c r="R111" s="27"/>
      <c r="S111" s="27"/>
      <c r="T111" s="27"/>
      <c r="U111" s="27" t="str">
        <f t="shared" si="25"/>
        <v/>
      </c>
      <c r="V111" s="27" t="str">
        <f t="shared" si="26"/>
        <v/>
      </c>
      <c r="W111" s="27" t="str">
        <f t="shared" si="27"/>
        <v/>
      </c>
      <c r="X111" s="27">
        <v>1</v>
      </c>
      <c r="Y111" s="27" t="str">
        <f t="shared" si="28"/>
        <v/>
      </c>
      <c r="Z111" s="259" t="str">
        <f t="shared" si="29"/>
        <v/>
      </c>
      <c r="AA111" s="1">
        <f t="shared" si="30"/>
        <v>0</v>
      </c>
      <c r="AB111" s="1" t="str">
        <f t="shared" si="23"/>
        <v/>
      </c>
      <c r="AC111" s="1" t="str">
        <f t="shared" si="23"/>
        <v/>
      </c>
      <c r="AD111" s="1">
        <f t="shared" si="31"/>
        <v>0</v>
      </c>
      <c r="BA111" s="1" t="str">
        <f t="shared" ref="BA111:BD120" si="33">IF($F111="","",BA$30)</f>
        <v/>
      </c>
      <c r="BB111" s="1" t="str">
        <f t="shared" si="33"/>
        <v/>
      </c>
      <c r="BC111" s="1" t="str">
        <f t="shared" si="33"/>
        <v/>
      </c>
      <c r="BD111" s="1" t="str">
        <f t="shared" si="33"/>
        <v/>
      </c>
    </row>
    <row r="112" spans="2:56" x14ac:dyDescent="0.25">
      <c r="B112" s="23" t="str">
        <f t="shared" si="24"/>
        <v/>
      </c>
      <c r="C112" s="29" t="str">
        <f>IF('תנאי סף'!$AF112&lt;&gt;1,"",'תנאי סף'!C112)</f>
        <v/>
      </c>
      <c r="D112" s="29" t="str">
        <f>IF('תנאי סף'!$AF112&lt;&gt;1,"",'תנאי סף'!D112)</f>
        <v/>
      </c>
      <c r="E112" s="29" t="str">
        <f>IF('תנאי סף'!$AF112&lt;&gt;1,"",'תנאי סף'!E112)</f>
        <v/>
      </c>
      <c r="F112" s="29" t="str">
        <f>IF('תנאי סף'!$AF112&lt;&gt;1,"",'תנאי סף'!F112)</f>
        <v/>
      </c>
      <c r="G112" s="25"/>
      <c r="H112" s="26"/>
      <c r="I112" s="26"/>
      <c r="J112" s="27"/>
      <c r="K112" s="26"/>
      <c r="L112" s="27"/>
      <c r="M112" s="26"/>
      <c r="N112" s="29"/>
      <c r="O112" s="29"/>
      <c r="P112" s="27" t="str">
        <f>IF($F112="","",#REF!)</f>
        <v/>
      </c>
      <c r="Q112" s="27"/>
      <c r="R112" s="27"/>
      <c r="S112" s="27"/>
      <c r="T112" s="27"/>
      <c r="U112" s="27" t="str">
        <f t="shared" si="25"/>
        <v/>
      </c>
      <c r="V112" s="27" t="str">
        <f t="shared" si="26"/>
        <v/>
      </c>
      <c r="W112" s="27" t="str">
        <f t="shared" si="27"/>
        <v/>
      </c>
      <c r="X112" s="27">
        <v>1</v>
      </c>
      <c r="Y112" s="27" t="str">
        <f t="shared" si="28"/>
        <v/>
      </c>
      <c r="Z112" s="259" t="str">
        <f t="shared" si="29"/>
        <v/>
      </c>
      <c r="AA112" s="1">
        <f t="shared" si="30"/>
        <v>0</v>
      </c>
      <c r="AB112" s="1" t="str">
        <f t="shared" si="23"/>
        <v/>
      </c>
      <c r="AC112" s="1" t="str">
        <f t="shared" si="23"/>
        <v/>
      </c>
      <c r="AD112" s="1">
        <f t="shared" si="31"/>
        <v>0</v>
      </c>
      <c r="BA112" s="1" t="str">
        <f t="shared" si="33"/>
        <v/>
      </c>
      <c r="BB112" s="1" t="str">
        <f t="shared" si="33"/>
        <v/>
      </c>
      <c r="BC112" s="1" t="str">
        <f t="shared" si="33"/>
        <v/>
      </c>
      <c r="BD112" s="1" t="str">
        <f t="shared" si="33"/>
        <v/>
      </c>
    </row>
    <row r="113" spans="2:56" x14ac:dyDescent="0.25">
      <c r="B113" s="23" t="str">
        <f t="shared" si="24"/>
        <v/>
      </c>
      <c r="C113" s="29" t="str">
        <f>IF('תנאי סף'!$AF113&lt;&gt;1,"",'תנאי סף'!C113)</f>
        <v/>
      </c>
      <c r="D113" s="29" t="str">
        <f>IF('תנאי סף'!$AF113&lt;&gt;1,"",'תנאי סף'!D113)</f>
        <v/>
      </c>
      <c r="E113" s="29" t="str">
        <f>IF('תנאי סף'!$AF113&lt;&gt;1,"",'תנאי סף'!E113)</f>
        <v/>
      </c>
      <c r="F113" s="29" t="str">
        <f>IF('תנאי סף'!$AF113&lt;&gt;1,"",'תנאי סף'!F113)</f>
        <v/>
      </c>
      <c r="G113" s="25"/>
      <c r="H113" s="26"/>
      <c r="I113" s="26"/>
      <c r="J113" s="27"/>
      <c r="K113" s="26"/>
      <c r="L113" s="27"/>
      <c r="M113" s="26"/>
      <c r="N113" s="29"/>
      <c r="O113" s="29"/>
      <c r="P113" s="27" t="str">
        <f>IF($F113="","",#REF!)</f>
        <v/>
      </c>
      <c r="Q113" s="27"/>
      <c r="R113" s="27"/>
      <c r="S113" s="27"/>
      <c r="T113" s="27"/>
      <c r="U113" s="27" t="str">
        <f t="shared" si="25"/>
        <v/>
      </c>
      <c r="V113" s="27" t="str">
        <f t="shared" si="26"/>
        <v/>
      </c>
      <c r="W113" s="27" t="str">
        <f t="shared" si="27"/>
        <v/>
      </c>
      <c r="X113" s="27">
        <v>1</v>
      </c>
      <c r="Y113" s="27" t="str">
        <f t="shared" si="28"/>
        <v/>
      </c>
      <c r="Z113" s="259" t="str">
        <f t="shared" si="29"/>
        <v/>
      </c>
      <c r="AA113" s="1">
        <f t="shared" si="30"/>
        <v>0</v>
      </c>
      <c r="AB113" s="1" t="str">
        <f t="shared" si="23"/>
        <v/>
      </c>
      <c r="AC113" s="1" t="str">
        <f t="shared" si="23"/>
        <v/>
      </c>
      <c r="AD113" s="1">
        <f t="shared" si="31"/>
        <v>0</v>
      </c>
      <c r="BA113" s="1" t="str">
        <f t="shared" si="33"/>
        <v/>
      </c>
      <c r="BB113" s="1" t="str">
        <f t="shared" si="33"/>
        <v/>
      </c>
      <c r="BC113" s="1" t="str">
        <f t="shared" si="33"/>
        <v/>
      </c>
      <c r="BD113" s="1" t="str">
        <f t="shared" si="33"/>
        <v/>
      </c>
    </row>
    <row r="114" spans="2:56" x14ac:dyDescent="0.25">
      <c r="B114" s="23" t="str">
        <f t="shared" si="24"/>
        <v/>
      </c>
      <c r="C114" s="29" t="str">
        <f>IF('תנאי סף'!$AF114&lt;&gt;1,"",'תנאי סף'!C114)</f>
        <v/>
      </c>
      <c r="D114" s="29" t="str">
        <f>IF('תנאי סף'!$AF114&lt;&gt;1,"",'תנאי סף'!D114)</f>
        <v/>
      </c>
      <c r="E114" s="29" t="str">
        <f>IF('תנאי סף'!$AF114&lt;&gt;1,"",'תנאי סף'!E114)</f>
        <v/>
      </c>
      <c r="F114" s="29" t="str">
        <f>IF('תנאי סף'!$AF114&lt;&gt;1,"",'תנאי סף'!F114)</f>
        <v/>
      </c>
      <c r="G114" s="25"/>
      <c r="H114" s="26"/>
      <c r="I114" s="26"/>
      <c r="J114" s="27"/>
      <c r="K114" s="26"/>
      <c r="L114" s="27"/>
      <c r="M114" s="26"/>
      <c r="N114" s="29"/>
      <c r="O114" s="29"/>
      <c r="P114" s="27" t="str">
        <f>IF($F114="","",#REF!)</f>
        <v/>
      </c>
      <c r="Q114" s="27"/>
      <c r="R114" s="27"/>
      <c r="S114" s="27"/>
      <c r="T114" s="27"/>
      <c r="U114" s="27" t="str">
        <f t="shared" si="25"/>
        <v/>
      </c>
      <c r="V114" s="27" t="str">
        <f t="shared" si="26"/>
        <v/>
      </c>
      <c r="W114" s="27" t="str">
        <f t="shared" si="27"/>
        <v/>
      </c>
      <c r="X114" s="27">
        <v>1</v>
      </c>
      <c r="Y114" s="27" t="str">
        <f t="shared" si="28"/>
        <v/>
      </c>
      <c r="Z114" s="259" t="str">
        <f t="shared" si="29"/>
        <v/>
      </c>
      <c r="AA114" s="1">
        <f t="shared" si="30"/>
        <v>0</v>
      </c>
      <c r="AB114" s="1" t="str">
        <f t="shared" si="23"/>
        <v/>
      </c>
      <c r="AC114" s="1" t="str">
        <f t="shared" si="23"/>
        <v/>
      </c>
      <c r="AD114" s="1">
        <f t="shared" si="31"/>
        <v>0</v>
      </c>
      <c r="BA114" s="1" t="str">
        <f t="shared" si="33"/>
        <v/>
      </c>
      <c r="BB114" s="1" t="str">
        <f t="shared" si="33"/>
        <v/>
      </c>
      <c r="BC114" s="1" t="str">
        <f t="shared" si="33"/>
        <v/>
      </c>
      <c r="BD114" s="1" t="str">
        <f t="shared" si="33"/>
        <v/>
      </c>
    </row>
    <row r="115" spans="2:56" x14ac:dyDescent="0.25">
      <c r="B115" s="23" t="str">
        <f t="shared" si="24"/>
        <v/>
      </c>
      <c r="C115" s="29" t="str">
        <f>IF('תנאי סף'!$AF115&lt;&gt;1,"",'תנאי סף'!C115)</f>
        <v/>
      </c>
      <c r="D115" s="29" t="str">
        <f>IF('תנאי סף'!$AF115&lt;&gt;1,"",'תנאי סף'!D115)</f>
        <v/>
      </c>
      <c r="E115" s="29" t="str">
        <f>IF('תנאי סף'!$AF115&lt;&gt;1,"",'תנאי סף'!E115)</f>
        <v/>
      </c>
      <c r="F115" s="29" t="str">
        <f>IF('תנאי סף'!$AF115&lt;&gt;1,"",'תנאי סף'!F115)</f>
        <v/>
      </c>
      <c r="G115" s="25"/>
      <c r="H115" s="26"/>
      <c r="I115" s="26"/>
      <c r="J115" s="27"/>
      <c r="K115" s="26"/>
      <c r="L115" s="27"/>
      <c r="M115" s="26"/>
      <c r="N115" s="29"/>
      <c r="O115" s="29"/>
      <c r="P115" s="27" t="str">
        <f>IF($F115="","",#REF!)</f>
        <v/>
      </c>
      <c r="Q115" s="27"/>
      <c r="R115" s="27"/>
      <c r="S115" s="27"/>
      <c r="T115" s="27"/>
      <c r="U115" s="27" t="str">
        <f t="shared" si="25"/>
        <v/>
      </c>
      <c r="V115" s="27" t="str">
        <f t="shared" si="26"/>
        <v/>
      </c>
      <c r="W115" s="27" t="str">
        <f t="shared" si="27"/>
        <v/>
      </c>
      <c r="X115" s="27">
        <v>1</v>
      </c>
      <c r="Y115" s="27" t="str">
        <f t="shared" si="28"/>
        <v/>
      </c>
      <c r="Z115" s="259" t="str">
        <f t="shared" si="29"/>
        <v/>
      </c>
      <c r="AA115" s="1">
        <f t="shared" si="30"/>
        <v>0</v>
      </c>
      <c r="AB115" s="1" t="str">
        <f t="shared" si="23"/>
        <v/>
      </c>
      <c r="AC115" s="1" t="str">
        <f t="shared" si="23"/>
        <v/>
      </c>
      <c r="AD115" s="1">
        <f t="shared" si="31"/>
        <v>0</v>
      </c>
      <c r="BA115" s="1" t="str">
        <f t="shared" si="33"/>
        <v/>
      </c>
      <c r="BB115" s="1" t="str">
        <f t="shared" si="33"/>
        <v/>
      </c>
      <c r="BC115" s="1" t="str">
        <f t="shared" si="33"/>
        <v/>
      </c>
      <c r="BD115" s="1" t="str">
        <f t="shared" si="33"/>
        <v/>
      </c>
    </row>
    <row r="116" spans="2:56" x14ac:dyDescent="0.25">
      <c r="B116" s="23" t="str">
        <f t="shared" si="24"/>
        <v/>
      </c>
      <c r="C116" s="29" t="str">
        <f>IF('תנאי סף'!$AF116&lt;&gt;1,"",'תנאי סף'!C116)</f>
        <v/>
      </c>
      <c r="D116" s="29" t="str">
        <f>IF('תנאי סף'!$AF116&lt;&gt;1,"",'תנאי סף'!D116)</f>
        <v/>
      </c>
      <c r="E116" s="29" t="str">
        <f>IF('תנאי סף'!$AF116&lt;&gt;1,"",'תנאי סף'!E116)</f>
        <v/>
      </c>
      <c r="F116" s="29" t="str">
        <f>IF('תנאי סף'!$AF116&lt;&gt;1,"",'תנאי סף'!F116)</f>
        <v/>
      </c>
      <c r="G116" s="25"/>
      <c r="H116" s="26"/>
      <c r="I116" s="26"/>
      <c r="J116" s="27"/>
      <c r="K116" s="26"/>
      <c r="L116" s="27"/>
      <c r="M116" s="26"/>
      <c r="N116" s="29"/>
      <c r="O116" s="29"/>
      <c r="P116" s="27" t="str">
        <f>IF($F116="","",#REF!)</f>
        <v/>
      </c>
      <c r="Q116" s="27"/>
      <c r="R116" s="27"/>
      <c r="S116" s="27"/>
      <c r="T116" s="27"/>
      <c r="U116" s="27" t="str">
        <f t="shared" si="25"/>
        <v/>
      </c>
      <c r="V116" s="27" t="str">
        <f t="shared" si="26"/>
        <v/>
      </c>
      <c r="W116" s="27" t="str">
        <f t="shared" si="27"/>
        <v/>
      </c>
      <c r="X116" s="27">
        <v>1</v>
      </c>
      <c r="Y116" s="27" t="str">
        <f t="shared" si="28"/>
        <v/>
      </c>
      <c r="Z116" s="259" t="str">
        <f t="shared" si="29"/>
        <v/>
      </c>
      <c r="AA116" s="1">
        <f t="shared" si="30"/>
        <v>0</v>
      </c>
      <c r="AB116" s="1" t="str">
        <f t="shared" si="23"/>
        <v/>
      </c>
      <c r="AC116" s="1" t="str">
        <f t="shared" si="23"/>
        <v/>
      </c>
      <c r="AD116" s="1">
        <f t="shared" si="31"/>
        <v>0</v>
      </c>
      <c r="BA116" s="1" t="str">
        <f t="shared" si="33"/>
        <v/>
      </c>
      <c r="BB116" s="1" t="str">
        <f t="shared" si="33"/>
        <v/>
      </c>
      <c r="BC116" s="1" t="str">
        <f t="shared" si="33"/>
        <v/>
      </c>
      <c r="BD116" s="1" t="str">
        <f t="shared" si="33"/>
        <v/>
      </c>
    </row>
    <row r="117" spans="2:56" x14ac:dyDescent="0.25">
      <c r="B117" s="23" t="str">
        <f t="shared" si="24"/>
        <v/>
      </c>
      <c r="C117" s="29" t="str">
        <f>IF('תנאי סף'!$AF117&lt;&gt;1,"",'תנאי סף'!C117)</f>
        <v/>
      </c>
      <c r="D117" s="29" t="str">
        <f>IF('תנאי סף'!$AF117&lt;&gt;1,"",'תנאי סף'!D117)</f>
        <v/>
      </c>
      <c r="E117" s="29" t="str">
        <f>IF('תנאי סף'!$AF117&lt;&gt;1,"",'תנאי סף'!E117)</f>
        <v/>
      </c>
      <c r="F117" s="29" t="str">
        <f>IF('תנאי סף'!$AF117&lt;&gt;1,"",'תנאי סף'!F117)</f>
        <v/>
      </c>
      <c r="G117" s="25"/>
      <c r="H117" s="26"/>
      <c r="I117" s="26"/>
      <c r="J117" s="27"/>
      <c r="K117" s="26"/>
      <c r="L117" s="27"/>
      <c r="M117" s="26"/>
      <c r="N117" s="29"/>
      <c r="O117" s="29"/>
      <c r="P117" s="27" t="str">
        <f>IF($F117="","",#REF!)</f>
        <v/>
      </c>
      <c r="Q117" s="27"/>
      <c r="R117" s="27"/>
      <c r="S117" s="27"/>
      <c r="T117" s="27"/>
      <c r="U117" s="27" t="str">
        <f t="shared" si="25"/>
        <v/>
      </c>
      <c r="V117" s="27" t="str">
        <f t="shared" si="26"/>
        <v/>
      </c>
      <c r="W117" s="27" t="str">
        <f t="shared" si="27"/>
        <v/>
      </c>
      <c r="X117" s="27">
        <v>1</v>
      </c>
      <c r="Y117" s="27" t="str">
        <f t="shared" si="28"/>
        <v/>
      </c>
      <c r="Z117" s="259" t="str">
        <f t="shared" si="29"/>
        <v/>
      </c>
      <c r="AA117" s="1">
        <f t="shared" si="30"/>
        <v>0</v>
      </c>
      <c r="AB117" s="1" t="str">
        <f t="shared" si="23"/>
        <v/>
      </c>
      <c r="AC117" s="1" t="str">
        <f t="shared" si="23"/>
        <v/>
      </c>
      <c r="AD117" s="1">
        <f t="shared" si="31"/>
        <v>0</v>
      </c>
      <c r="BA117" s="1" t="str">
        <f t="shared" si="33"/>
        <v/>
      </c>
      <c r="BB117" s="1" t="str">
        <f t="shared" si="33"/>
        <v/>
      </c>
      <c r="BC117" s="1" t="str">
        <f t="shared" si="33"/>
        <v/>
      </c>
      <c r="BD117" s="1" t="str">
        <f t="shared" si="33"/>
        <v/>
      </c>
    </row>
    <row r="118" spans="2:56" x14ac:dyDescent="0.25">
      <c r="B118" s="23" t="str">
        <f t="shared" si="24"/>
        <v/>
      </c>
      <c r="C118" s="29" t="str">
        <f>IF('תנאי סף'!$AF118&lt;&gt;1,"",'תנאי סף'!C118)</f>
        <v/>
      </c>
      <c r="D118" s="29" t="str">
        <f>IF('תנאי סף'!$AF118&lt;&gt;1,"",'תנאי סף'!D118)</f>
        <v/>
      </c>
      <c r="E118" s="29" t="str">
        <f>IF('תנאי סף'!$AF118&lt;&gt;1,"",'תנאי סף'!E118)</f>
        <v/>
      </c>
      <c r="F118" s="29" t="str">
        <f>IF('תנאי סף'!$AF118&lt;&gt;1,"",'תנאי סף'!F118)</f>
        <v/>
      </c>
      <c r="G118" s="25"/>
      <c r="H118" s="26"/>
      <c r="I118" s="26"/>
      <c r="J118" s="27"/>
      <c r="K118" s="26"/>
      <c r="L118" s="27"/>
      <c r="M118" s="26"/>
      <c r="N118" s="29"/>
      <c r="O118" s="29"/>
      <c r="P118" s="27" t="str">
        <f>IF($F118="","",#REF!)</f>
        <v/>
      </c>
      <c r="Q118" s="27"/>
      <c r="R118" s="27"/>
      <c r="S118" s="27"/>
      <c r="T118" s="27"/>
      <c r="U118" s="27" t="str">
        <f t="shared" si="25"/>
        <v/>
      </c>
      <c r="V118" s="27" t="str">
        <f t="shared" si="26"/>
        <v/>
      </c>
      <c r="W118" s="27" t="str">
        <f t="shared" si="27"/>
        <v/>
      </c>
      <c r="X118" s="27">
        <v>1</v>
      </c>
      <c r="Y118" s="27" t="str">
        <f t="shared" si="28"/>
        <v/>
      </c>
      <c r="Z118" s="259" t="str">
        <f t="shared" si="29"/>
        <v/>
      </c>
      <c r="AA118" s="1">
        <f t="shared" si="30"/>
        <v>0</v>
      </c>
      <c r="AB118" s="1" t="str">
        <f t="shared" si="23"/>
        <v/>
      </c>
      <c r="AC118" s="1" t="str">
        <f t="shared" si="23"/>
        <v/>
      </c>
      <c r="AD118" s="1">
        <f t="shared" si="31"/>
        <v>0</v>
      </c>
      <c r="BA118" s="1" t="str">
        <f t="shared" si="33"/>
        <v/>
      </c>
      <c r="BB118" s="1" t="str">
        <f t="shared" si="33"/>
        <v/>
      </c>
      <c r="BC118" s="1" t="str">
        <f t="shared" si="33"/>
        <v/>
      </c>
      <c r="BD118" s="1" t="str">
        <f t="shared" si="33"/>
        <v/>
      </c>
    </row>
    <row r="119" spans="2:56" x14ac:dyDescent="0.25">
      <c r="B119" s="23" t="str">
        <f t="shared" si="24"/>
        <v/>
      </c>
      <c r="C119" s="29" t="str">
        <f>IF('תנאי סף'!$AF119&lt;&gt;1,"",'תנאי סף'!C119)</f>
        <v/>
      </c>
      <c r="D119" s="29" t="str">
        <f>IF('תנאי סף'!$AF119&lt;&gt;1,"",'תנאי סף'!D119)</f>
        <v/>
      </c>
      <c r="E119" s="29" t="str">
        <f>IF('תנאי סף'!$AF119&lt;&gt;1,"",'תנאי סף'!E119)</f>
        <v/>
      </c>
      <c r="F119" s="29" t="str">
        <f>IF('תנאי סף'!$AF119&lt;&gt;1,"",'תנאי סף'!F119)</f>
        <v/>
      </c>
      <c r="G119" s="25"/>
      <c r="H119" s="26"/>
      <c r="I119" s="26"/>
      <c r="J119" s="27"/>
      <c r="K119" s="26"/>
      <c r="L119" s="27"/>
      <c r="M119" s="26"/>
      <c r="N119" s="29"/>
      <c r="O119" s="29"/>
      <c r="P119" s="27" t="str">
        <f>IF($F119="","",#REF!)</f>
        <v/>
      </c>
      <c r="Q119" s="27"/>
      <c r="R119" s="27"/>
      <c r="S119" s="27"/>
      <c r="T119" s="27"/>
      <c r="U119" s="27" t="str">
        <f t="shared" si="25"/>
        <v/>
      </c>
      <c r="V119" s="27" t="str">
        <f t="shared" si="26"/>
        <v/>
      </c>
      <c r="W119" s="27" t="str">
        <f t="shared" si="27"/>
        <v/>
      </c>
      <c r="X119" s="27">
        <v>1</v>
      </c>
      <c r="Y119" s="27" t="str">
        <f t="shared" si="28"/>
        <v/>
      </c>
      <c r="Z119" s="259" t="str">
        <f t="shared" si="29"/>
        <v/>
      </c>
      <c r="AA119" s="1">
        <f t="shared" si="30"/>
        <v>0</v>
      </c>
      <c r="AB119" s="1" t="str">
        <f t="shared" si="23"/>
        <v/>
      </c>
      <c r="AC119" s="1" t="str">
        <f t="shared" si="23"/>
        <v/>
      </c>
      <c r="AD119" s="1">
        <f t="shared" si="31"/>
        <v>0</v>
      </c>
      <c r="BA119" s="1" t="str">
        <f t="shared" si="33"/>
        <v/>
      </c>
      <c r="BB119" s="1" t="str">
        <f t="shared" si="33"/>
        <v/>
      </c>
      <c r="BC119" s="1" t="str">
        <f t="shared" si="33"/>
        <v/>
      </c>
      <c r="BD119" s="1" t="str">
        <f t="shared" si="33"/>
        <v/>
      </c>
    </row>
    <row r="120" spans="2:56" x14ac:dyDescent="0.25">
      <c r="B120" s="23" t="str">
        <f t="shared" si="24"/>
        <v/>
      </c>
      <c r="C120" s="29" t="str">
        <f>IF('תנאי סף'!$AF120&lt;&gt;1,"",'תנאי סף'!C120)</f>
        <v/>
      </c>
      <c r="D120" s="29" t="str">
        <f>IF('תנאי סף'!$AF120&lt;&gt;1,"",'תנאי סף'!D120)</f>
        <v/>
      </c>
      <c r="E120" s="29" t="str">
        <f>IF('תנאי סף'!$AF120&lt;&gt;1,"",'תנאי סף'!E120)</f>
        <v/>
      </c>
      <c r="F120" s="29" t="str">
        <f>IF('תנאי סף'!$AF120&lt;&gt;1,"",'תנאי סף'!F120)</f>
        <v/>
      </c>
      <c r="G120" s="25"/>
      <c r="H120" s="26"/>
      <c r="I120" s="26"/>
      <c r="J120" s="27"/>
      <c r="K120" s="26"/>
      <c r="L120" s="27"/>
      <c r="M120" s="26"/>
      <c r="N120" s="29"/>
      <c r="O120" s="29"/>
      <c r="P120" s="27" t="str">
        <f>IF($F120="","",#REF!)</f>
        <v/>
      </c>
      <c r="Q120" s="27"/>
      <c r="R120" s="27"/>
      <c r="S120" s="27"/>
      <c r="T120" s="27"/>
      <c r="U120" s="27" t="str">
        <f t="shared" si="25"/>
        <v/>
      </c>
      <c r="V120" s="27" t="str">
        <f t="shared" si="26"/>
        <v/>
      </c>
      <c r="W120" s="27" t="str">
        <f t="shared" si="27"/>
        <v/>
      </c>
      <c r="X120" s="27">
        <v>1</v>
      </c>
      <c r="Y120" s="27" t="str">
        <f t="shared" si="28"/>
        <v/>
      </c>
      <c r="Z120" s="259" t="str">
        <f t="shared" si="29"/>
        <v/>
      </c>
      <c r="AA120" s="1">
        <f t="shared" si="30"/>
        <v>0</v>
      </c>
      <c r="AB120" s="1" t="str">
        <f t="shared" si="23"/>
        <v/>
      </c>
      <c r="AC120" s="1" t="str">
        <f t="shared" si="23"/>
        <v/>
      </c>
      <c r="AD120" s="1">
        <f t="shared" si="31"/>
        <v>0</v>
      </c>
      <c r="BA120" s="1" t="str">
        <f t="shared" si="33"/>
        <v/>
      </c>
      <c r="BB120" s="1" t="str">
        <f t="shared" si="33"/>
        <v/>
      </c>
      <c r="BC120" s="1" t="str">
        <f t="shared" si="33"/>
        <v/>
      </c>
      <c r="BD120" s="1" t="str">
        <f t="shared" si="33"/>
        <v/>
      </c>
    </row>
    <row r="121" spans="2:56" x14ac:dyDescent="0.25">
      <c r="B121" s="23" t="str">
        <f t="shared" si="24"/>
        <v/>
      </c>
      <c r="C121" s="29" t="str">
        <f>IF('תנאי סף'!$AF121&lt;&gt;1,"",'תנאי סף'!C121)</f>
        <v/>
      </c>
      <c r="D121" s="29" t="str">
        <f>IF('תנאי סף'!$AF121&lt;&gt;1,"",'תנאי סף'!D121)</f>
        <v/>
      </c>
      <c r="E121" s="29" t="str">
        <f>IF('תנאי סף'!$AF121&lt;&gt;1,"",'תנאי סף'!E121)</f>
        <v/>
      </c>
      <c r="F121" s="29" t="str">
        <f>IF('תנאי סף'!$AF121&lt;&gt;1,"",'תנאי סף'!F121)</f>
        <v/>
      </c>
      <c r="G121" s="25"/>
      <c r="H121" s="26"/>
      <c r="I121" s="26"/>
      <c r="J121" s="27"/>
      <c r="K121" s="26"/>
      <c r="L121" s="27"/>
      <c r="M121" s="26"/>
      <c r="N121" s="29"/>
      <c r="O121" s="29"/>
      <c r="P121" s="27" t="str">
        <f>IF($F121="","",#REF!)</f>
        <v/>
      </c>
      <c r="Q121" s="27"/>
      <c r="R121" s="27"/>
      <c r="S121" s="27"/>
      <c r="T121" s="27"/>
      <c r="U121" s="27" t="str">
        <f t="shared" si="25"/>
        <v/>
      </c>
      <c r="V121" s="27" t="str">
        <f t="shared" si="26"/>
        <v/>
      </c>
      <c r="W121" s="27" t="str">
        <f t="shared" si="27"/>
        <v/>
      </c>
      <c r="X121" s="27">
        <v>1</v>
      </c>
      <c r="Y121" s="27" t="str">
        <f t="shared" si="28"/>
        <v/>
      </c>
      <c r="Z121" s="259" t="str">
        <f t="shared" si="29"/>
        <v/>
      </c>
      <c r="AA121" s="1">
        <f t="shared" si="30"/>
        <v>0</v>
      </c>
      <c r="AB121" s="1" t="str">
        <f t="shared" si="23"/>
        <v/>
      </c>
      <c r="AC121" s="1" t="str">
        <f t="shared" si="23"/>
        <v/>
      </c>
      <c r="AD121" s="1">
        <f t="shared" si="31"/>
        <v>0</v>
      </c>
      <c r="BA121" s="1" t="str">
        <f t="shared" ref="BA121:BD130" si="34">IF($F121="","",BA$30)</f>
        <v/>
      </c>
      <c r="BB121" s="1" t="str">
        <f t="shared" si="34"/>
        <v/>
      </c>
      <c r="BC121" s="1" t="str">
        <f t="shared" si="34"/>
        <v/>
      </c>
      <c r="BD121" s="1" t="str">
        <f t="shared" si="34"/>
        <v/>
      </c>
    </row>
    <row r="122" spans="2:56" x14ac:dyDescent="0.25">
      <c r="B122" s="23" t="str">
        <f t="shared" si="24"/>
        <v/>
      </c>
      <c r="C122" s="29" t="str">
        <f>IF('תנאי סף'!$AF122&lt;&gt;1,"",'תנאי סף'!C122)</f>
        <v/>
      </c>
      <c r="D122" s="29" t="str">
        <f>IF('תנאי סף'!$AF122&lt;&gt;1,"",'תנאי סף'!D122)</f>
        <v/>
      </c>
      <c r="E122" s="29" t="str">
        <f>IF('תנאי סף'!$AF122&lt;&gt;1,"",'תנאי סף'!E122)</f>
        <v/>
      </c>
      <c r="F122" s="29" t="str">
        <f>IF('תנאי סף'!$AF122&lt;&gt;1,"",'תנאי סף'!F122)</f>
        <v/>
      </c>
      <c r="G122" s="25"/>
      <c r="H122" s="26"/>
      <c r="I122" s="26"/>
      <c r="J122" s="27"/>
      <c r="K122" s="26"/>
      <c r="L122" s="27"/>
      <c r="M122" s="26"/>
      <c r="N122" s="29"/>
      <c r="O122" s="29"/>
      <c r="P122" s="27" t="str">
        <f>IF($F122="","",#REF!)</f>
        <v/>
      </c>
      <c r="Q122" s="27"/>
      <c r="R122" s="27"/>
      <c r="S122" s="27"/>
      <c r="T122" s="27"/>
      <c r="U122" s="27" t="str">
        <f t="shared" si="25"/>
        <v/>
      </c>
      <c r="V122" s="27" t="str">
        <f t="shared" si="26"/>
        <v/>
      </c>
      <c r="W122" s="27" t="str">
        <f t="shared" si="27"/>
        <v/>
      </c>
      <c r="X122" s="27">
        <v>1</v>
      </c>
      <c r="Y122" s="27" t="str">
        <f t="shared" si="28"/>
        <v/>
      </c>
      <c r="Z122" s="259" t="str">
        <f t="shared" si="29"/>
        <v/>
      </c>
      <c r="AA122" s="1">
        <f t="shared" si="30"/>
        <v>0</v>
      </c>
      <c r="AB122" s="1" t="str">
        <f t="shared" si="23"/>
        <v/>
      </c>
      <c r="AC122" s="1" t="str">
        <f t="shared" si="23"/>
        <v/>
      </c>
      <c r="AD122" s="1">
        <f t="shared" si="31"/>
        <v>0</v>
      </c>
      <c r="BA122" s="1" t="str">
        <f t="shared" si="34"/>
        <v/>
      </c>
      <c r="BB122" s="1" t="str">
        <f t="shared" si="34"/>
        <v/>
      </c>
      <c r="BC122" s="1" t="str">
        <f t="shared" si="34"/>
        <v/>
      </c>
      <c r="BD122" s="1" t="str">
        <f t="shared" si="34"/>
        <v/>
      </c>
    </row>
    <row r="123" spans="2:56" x14ac:dyDescent="0.25">
      <c r="B123" s="23" t="str">
        <f t="shared" si="24"/>
        <v/>
      </c>
      <c r="C123" s="29" t="str">
        <f>IF('תנאי סף'!$AF123&lt;&gt;1,"",'תנאי סף'!C123)</f>
        <v/>
      </c>
      <c r="D123" s="29" t="str">
        <f>IF('תנאי סף'!$AF123&lt;&gt;1,"",'תנאי סף'!D123)</f>
        <v/>
      </c>
      <c r="E123" s="29" t="str">
        <f>IF('תנאי סף'!$AF123&lt;&gt;1,"",'תנאי סף'!E123)</f>
        <v/>
      </c>
      <c r="F123" s="29" t="str">
        <f>IF('תנאי סף'!$AF123&lt;&gt;1,"",'תנאי סף'!F123)</f>
        <v/>
      </c>
      <c r="G123" s="25"/>
      <c r="H123" s="26"/>
      <c r="I123" s="26"/>
      <c r="J123" s="27"/>
      <c r="K123" s="26"/>
      <c r="L123" s="27"/>
      <c r="M123" s="26"/>
      <c r="N123" s="29"/>
      <c r="O123" s="29"/>
      <c r="P123" s="27" t="str">
        <f>IF($F123="","",#REF!)</f>
        <v/>
      </c>
      <c r="Q123" s="27"/>
      <c r="R123" s="27"/>
      <c r="S123" s="27"/>
      <c r="T123" s="27"/>
      <c r="U123" s="27" t="str">
        <f t="shared" si="25"/>
        <v/>
      </c>
      <c r="V123" s="27" t="str">
        <f t="shared" si="26"/>
        <v/>
      </c>
      <c r="W123" s="27" t="str">
        <f t="shared" si="27"/>
        <v/>
      </c>
      <c r="X123" s="27">
        <v>1</v>
      </c>
      <c r="Y123" s="27" t="str">
        <f t="shared" si="28"/>
        <v/>
      </c>
      <c r="Z123" s="259" t="str">
        <f t="shared" si="29"/>
        <v/>
      </c>
      <c r="AA123" s="1">
        <f t="shared" si="30"/>
        <v>0</v>
      </c>
      <c r="AB123" s="1" t="str">
        <f t="shared" si="23"/>
        <v/>
      </c>
      <c r="AC123" s="1" t="str">
        <f t="shared" si="23"/>
        <v/>
      </c>
      <c r="AD123" s="1">
        <f t="shared" si="31"/>
        <v>0</v>
      </c>
      <c r="BA123" s="1" t="str">
        <f t="shared" si="34"/>
        <v/>
      </c>
      <c r="BB123" s="1" t="str">
        <f t="shared" si="34"/>
        <v/>
      </c>
      <c r="BC123" s="1" t="str">
        <f t="shared" si="34"/>
        <v/>
      </c>
      <c r="BD123" s="1" t="str">
        <f t="shared" si="34"/>
        <v/>
      </c>
    </row>
    <row r="124" spans="2:56" x14ac:dyDescent="0.25">
      <c r="B124" s="23" t="str">
        <f t="shared" si="24"/>
        <v/>
      </c>
      <c r="C124" s="29" t="str">
        <f>IF('תנאי סף'!$AF124&lt;&gt;1,"",'תנאי סף'!C124)</f>
        <v/>
      </c>
      <c r="D124" s="29" t="str">
        <f>IF('תנאי סף'!$AF124&lt;&gt;1,"",'תנאי סף'!D124)</f>
        <v/>
      </c>
      <c r="E124" s="29" t="str">
        <f>IF('תנאי סף'!$AF124&lt;&gt;1,"",'תנאי סף'!E124)</f>
        <v/>
      </c>
      <c r="F124" s="29" t="str">
        <f>IF('תנאי סף'!$AF124&lt;&gt;1,"",'תנאי סף'!F124)</f>
        <v/>
      </c>
      <c r="G124" s="25"/>
      <c r="H124" s="26"/>
      <c r="I124" s="26"/>
      <c r="J124" s="27"/>
      <c r="K124" s="26"/>
      <c r="L124" s="27"/>
      <c r="M124" s="26"/>
      <c r="N124" s="29"/>
      <c r="O124" s="29"/>
      <c r="P124" s="27" t="str">
        <f>IF($F124="","",#REF!)</f>
        <v/>
      </c>
      <c r="Q124" s="27"/>
      <c r="R124" s="27"/>
      <c r="S124" s="27"/>
      <c r="T124" s="27"/>
      <c r="U124" s="27" t="str">
        <f t="shared" si="25"/>
        <v/>
      </c>
      <c r="V124" s="27" t="str">
        <f t="shared" si="26"/>
        <v/>
      </c>
      <c r="W124" s="27" t="str">
        <f t="shared" si="27"/>
        <v/>
      </c>
      <c r="X124" s="27">
        <v>1</v>
      </c>
      <c r="Y124" s="27" t="str">
        <f t="shared" si="28"/>
        <v/>
      </c>
      <c r="Z124" s="259" t="str">
        <f t="shared" si="29"/>
        <v/>
      </c>
      <c r="AA124" s="1">
        <f t="shared" si="30"/>
        <v>0</v>
      </c>
      <c r="AB124" s="1" t="str">
        <f t="shared" si="23"/>
        <v/>
      </c>
      <c r="AC124" s="1" t="str">
        <f t="shared" si="23"/>
        <v/>
      </c>
      <c r="AD124" s="1">
        <f t="shared" si="31"/>
        <v>0</v>
      </c>
      <c r="BA124" s="1" t="str">
        <f t="shared" si="34"/>
        <v/>
      </c>
      <c r="BB124" s="1" t="str">
        <f t="shared" si="34"/>
        <v/>
      </c>
      <c r="BC124" s="1" t="str">
        <f t="shared" si="34"/>
        <v/>
      </c>
      <c r="BD124" s="1" t="str">
        <f t="shared" si="34"/>
        <v/>
      </c>
    </row>
    <row r="125" spans="2:56" x14ac:dyDescent="0.25">
      <c r="B125" s="23" t="str">
        <f t="shared" si="24"/>
        <v/>
      </c>
      <c r="C125" s="29" t="str">
        <f>IF('תנאי סף'!$AF125&lt;&gt;1,"",'תנאי סף'!C125)</f>
        <v/>
      </c>
      <c r="D125" s="29" t="str">
        <f>IF('תנאי סף'!$AF125&lt;&gt;1,"",'תנאי סף'!D125)</f>
        <v/>
      </c>
      <c r="E125" s="29" t="str">
        <f>IF('תנאי סף'!$AF125&lt;&gt;1,"",'תנאי סף'!E125)</f>
        <v/>
      </c>
      <c r="F125" s="29" t="str">
        <f>IF('תנאי סף'!$AF125&lt;&gt;1,"",'תנאי סף'!F125)</f>
        <v/>
      </c>
      <c r="G125" s="25"/>
      <c r="H125" s="26"/>
      <c r="I125" s="26"/>
      <c r="J125" s="27"/>
      <c r="K125" s="26"/>
      <c r="L125" s="27"/>
      <c r="M125" s="26"/>
      <c r="N125" s="29"/>
      <c r="O125" s="29"/>
      <c r="P125" s="27" t="str">
        <f>IF($F125="","",#REF!)</f>
        <v/>
      </c>
      <c r="Q125" s="27"/>
      <c r="R125" s="27"/>
      <c r="S125" s="27"/>
      <c r="T125" s="27"/>
      <c r="U125" s="27" t="str">
        <f t="shared" si="25"/>
        <v/>
      </c>
      <c r="V125" s="27" t="str">
        <f t="shared" si="26"/>
        <v/>
      </c>
      <c r="W125" s="27" t="str">
        <f t="shared" si="27"/>
        <v/>
      </c>
      <c r="X125" s="27">
        <v>1</v>
      </c>
      <c r="Y125" s="27" t="str">
        <f t="shared" si="28"/>
        <v/>
      </c>
      <c r="Z125" s="259" t="str">
        <f t="shared" si="29"/>
        <v/>
      </c>
      <c r="AA125" s="1">
        <f t="shared" si="30"/>
        <v>0</v>
      </c>
      <c r="AB125" s="1" t="str">
        <f t="shared" si="23"/>
        <v/>
      </c>
      <c r="AC125" s="1" t="str">
        <f t="shared" si="23"/>
        <v/>
      </c>
      <c r="AD125" s="1">
        <f t="shared" si="31"/>
        <v>0</v>
      </c>
      <c r="BA125" s="1" t="str">
        <f t="shared" si="34"/>
        <v/>
      </c>
      <c r="BB125" s="1" t="str">
        <f t="shared" si="34"/>
        <v/>
      </c>
      <c r="BC125" s="1" t="str">
        <f t="shared" si="34"/>
        <v/>
      </c>
      <c r="BD125" s="1" t="str">
        <f t="shared" si="34"/>
        <v/>
      </c>
    </row>
    <row r="126" spans="2:56" x14ac:dyDescent="0.25">
      <c r="B126" s="23" t="str">
        <f t="shared" si="24"/>
        <v/>
      </c>
      <c r="C126" s="29" t="str">
        <f>IF('תנאי סף'!$AF126&lt;&gt;1,"",'תנאי סף'!C126)</f>
        <v/>
      </c>
      <c r="D126" s="29" t="str">
        <f>IF('תנאי סף'!$AF126&lt;&gt;1,"",'תנאי סף'!D126)</f>
        <v/>
      </c>
      <c r="E126" s="29" t="str">
        <f>IF('תנאי סף'!$AF126&lt;&gt;1,"",'תנאי סף'!E126)</f>
        <v/>
      </c>
      <c r="F126" s="29" t="str">
        <f>IF('תנאי סף'!$AF126&lt;&gt;1,"",'תנאי סף'!F126)</f>
        <v/>
      </c>
      <c r="G126" s="25"/>
      <c r="H126" s="26"/>
      <c r="I126" s="26"/>
      <c r="J126" s="27"/>
      <c r="K126" s="26"/>
      <c r="L126" s="27"/>
      <c r="M126" s="26"/>
      <c r="N126" s="29"/>
      <c r="O126" s="29"/>
      <c r="P126" s="27" t="str">
        <f>IF($F126="","",#REF!)</f>
        <v/>
      </c>
      <c r="Q126" s="27"/>
      <c r="R126" s="27"/>
      <c r="S126" s="27"/>
      <c r="T126" s="27"/>
      <c r="U126" s="27" t="str">
        <f t="shared" si="25"/>
        <v/>
      </c>
      <c r="V126" s="27" t="str">
        <f t="shared" si="26"/>
        <v/>
      </c>
      <c r="W126" s="27" t="str">
        <f t="shared" si="27"/>
        <v/>
      </c>
      <c r="X126" s="27">
        <v>1</v>
      </c>
      <c r="Y126" s="27" t="str">
        <f t="shared" si="28"/>
        <v/>
      </c>
      <c r="Z126" s="259" t="str">
        <f t="shared" si="29"/>
        <v/>
      </c>
      <c r="AA126" s="1">
        <f t="shared" si="30"/>
        <v>0</v>
      </c>
      <c r="AB126" s="1" t="str">
        <f t="shared" si="23"/>
        <v/>
      </c>
      <c r="AC126" s="1" t="str">
        <f t="shared" si="23"/>
        <v/>
      </c>
      <c r="AD126" s="1">
        <f t="shared" si="31"/>
        <v>0</v>
      </c>
      <c r="BA126" s="1" t="str">
        <f t="shared" si="34"/>
        <v/>
      </c>
      <c r="BB126" s="1" t="str">
        <f t="shared" si="34"/>
        <v/>
      </c>
      <c r="BC126" s="1" t="str">
        <f t="shared" si="34"/>
        <v/>
      </c>
      <c r="BD126" s="1" t="str">
        <f t="shared" si="34"/>
        <v/>
      </c>
    </row>
    <row r="127" spans="2:56" x14ac:dyDescent="0.25">
      <c r="B127" s="23" t="str">
        <f t="shared" si="24"/>
        <v/>
      </c>
      <c r="C127" s="29" t="str">
        <f>IF('תנאי סף'!$AF127&lt;&gt;1,"",'תנאי סף'!C127)</f>
        <v/>
      </c>
      <c r="D127" s="29" t="str">
        <f>IF('תנאי סף'!$AF127&lt;&gt;1,"",'תנאי סף'!D127)</f>
        <v/>
      </c>
      <c r="E127" s="29" t="str">
        <f>IF('תנאי סף'!$AF127&lt;&gt;1,"",'תנאי סף'!E127)</f>
        <v/>
      </c>
      <c r="F127" s="29" t="str">
        <f>IF('תנאי סף'!$AF127&lt;&gt;1,"",'תנאי סף'!F127)</f>
        <v/>
      </c>
      <c r="G127" s="25"/>
      <c r="H127" s="26"/>
      <c r="I127" s="26"/>
      <c r="J127" s="27"/>
      <c r="K127" s="26"/>
      <c r="L127" s="27"/>
      <c r="M127" s="26"/>
      <c r="N127" s="29"/>
      <c r="O127" s="29"/>
      <c r="P127" s="27" t="str">
        <f>IF($F127="","",#REF!)</f>
        <v/>
      </c>
      <c r="Q127" s="27"/>
      <c r="R127" s="27"/>
      <c r="S127" s="27"/>
      <c r="T127" s="27"/>
      <c r="U127" s="27" t="str">
        <f t="shared" si="25"/>
        <v/>
      </c>
      <c r="V127" s="27" t="str">
        <f t="shared" si="26"/>
        <v/>
      </c>
      <c r="W127" s="27" t="str">
        <f t="shared" si="27"/>
        <v/>
      </c>
      <c r="X127" s="27">
        <v>1</v>
      </c>
      <c r="Y127" s="27" t="str">
        <f t="shared" si="28"/>
        <v/>
      </c>
      <c r="Z127" s="259" t="str">
        <f t="shared" si="29"/>
        <v/>
      </c>
      <c r="AA127" s="1">
        <f t="shared" si="30"/>
        <v>0</v>
      </c>
      <c r="AB127" s="1" t="str">
        <f t="shared" si="23"/>
        <v/>
      </c>
      <c r="AC127" s="1" t="str">
        <f t="shared" si="23"/>
        <v/>
      </c>
      <c r="AD127" s="1">
        <f t="shared" si="31"/>
        <v>0</v>
      </c>
      <c r="BA127" s="1" t="str">
        <f t="shared" si="34"/>
        <v/>
      </c>
      <c r="BB127" s="1" t="str">
        <f t="shared" si="34"/>
        <v/>
      </c>
      <c r="BC127" s="1" t="str">
        <f t="shared" si="34"/>
        <v/>
      </c>
      <c r="BD127" s="1" t="str">
        <f t="shared" si="34"/>
        <v/>
      </c>
    </row>
    <row r="128" spans="2:56" x14ac:dyDescent="0.25">
      <c r="B128" s="23" t="str">
        <f t="shared" si="24"/>
        <v/>
      </c>
      <c r="C128" s="29" t="str">
        <f>IF('תנאי סף'!$AF128&lt;&gt;1,"",'תנאי סף'!C128)</f>
        <v/>
      </c>
      <c r="D128" s="29" t="str">
        <f>IF('תנאי סף'!$AF128&lt;&gt;1,"",'תנאי סף'!D128)</f>
        <v/>
      </c>
      <c r="E128" s="29" t="str">
        <f>IF('תנאי סף'!$AF128&lt;&gt;1,"",'תנאי סף'!E128)</f>
        <v/>
      </c>
      <c r="F128" s="29" t="str">
        <f>IF('תנאי סף'!$AF128&lt;&gt;1,"",'תנאי סף'!F128)</f>
        <v/>
      </c>
      <c r="G128" s="25"/>
      <c r="H128" s="26"/>
      <c r="I128" s="26"/>
      <c r="J128" s="27"/>
      <c r="K128" s="26"/>
      <c r="L128" s="27"/>
      <c r="M128" s="26"/>
      <c r="N128" s="29"/>
      <c r="O128" s="29"/>
      <c r="P128" s="27" t="str">
        <f>IF($F128="","",#REF!)</f>
        <v/>
      </c>
      <c r="Q128" s="27"/>
      <c r="R128" s="27"/>
      <c r="S128" s="27"/>
      <c r="T128" s="27"/>
      <c r="U128" s="27" t="str">
        <f t="shared" si="25"/>
        <v/>
      </c>
      <c r="V128" s="27" t="str">
        <f t="shared" si="26"/>
        <v/>
      </c>
      <c r="W128" s="27" t="str">
        <f t="shared" si="27"/>
        <v/>
      </c>
      <c r="X128" s="27">
        <v>1</v>
      </c>
      <c r="Y128" s="27" t="str">
        <f t="shared" si="28"/>
        <v/>
      </c>
      <c r="Z128" s="259" t="str">
        <f t="shared" si="29"/>
        <v/>
      </c>
      <c r="AA128" s="1">
        <f t="shared" si="30"/>
        <v>0</v>
      </c>
      <c r="AB128" s="1" t="str">
        <f t="shared" si="23"/>
        <v/>
      </c>
      <c r="AC128" s="1" t="str">
        <f t="shared" si="23"/>
        <v/>
      </c>
      <c r="AD128" s="1">
        <f t="shared" si="31"/>
        <v>0</v>
      </c>
      <c r="BA128" s="1" t="str">
        <f t="shared" si="34"/>
        <v/>
      </c>
      <c r="BB128" s="1" t="str">
        <f t="shared" si="34"/>
        <v/>
      </c>
      <c r="BC128" s="1" t="str">
        <f t="shared" si="34"/>
        <v/>
      </c>
      <c r="BD128" s="1" t="str">
        <f t="shared" si="34"/>
        <v/>
      </c>
    </row>
    <row r="129" spans="2:56" x14ac:dyDescent="0.25">
      <c r="B129" s="23" t="str">
        <f t="shared" si="24"/>
        <v/>
      </c>
      <c r="C129" s="29" t="str">
        <f>IF('תנאי סף'!$AF129&lt;&gt;1,"",'תנאי סף'!C129)</f>
        <v/>
      </c>
      <c r="D129" s="29" t="str">
        <f>IF('תנאי סף'!$AF129&lt;&gt;1,"",'תנאי סף'!D129)</f>
        <v/>
      </c>
      <c r="E129" s="29" t="str">
        <f>IF('תנאי סף'!$AF129&lt;&gt;1,"",'תנאי סף'!E129)</f>
        <v/>
      </c>
      <c r="F129" s="29" t="str">
        <f>IF('תנאי סף'!$AF129&lt;&gt;1,"",'תנאי סף'!F129)</f>
        <v/>
      </c>
      <c r="G129" s="25"/>
      <c r="H129" s="26"/>
      <c r="I129" s="26"/>
      <c r="J129" s="27"/>
      <c r="K129" s="26"/>
      <c r="L129" s="27"/>
      <c r="M129" s="26"/>
      <c r="N129" s="29"/>
      <c r="O129" s="29"/>
      <c r="P129" s="27" t="str">
        <f>IF($F129="","",#REF!)</f>
        <v/>
      </c>
      <c r="Q129" s="27"/>
      <c r="R129" s="27"/>
      <c r="S129" s="27"/>
      <c r="T129" s="27"/>
      <c r="U129" s="27" t="str">
        <f t="shared" si="25"/>
        <v/>
      </c>
      <c r="V129" s="27" t="str">
        <f t="shared" si="26"/>
        <v/>
      </c>
      <c r="W129" s="27" t="str">
        <f t="shared" si="27"/>
        <v/>
      </c>
      <c r="X129" s="27">
        <v>1</v>
      </c>
      <c r="Y129" s="27" t="str">
        <f t="shared" si="28"/>
        <v/>
      </c>
      <c r="Z129" s="259" t="str">
        <f t="shared" si="29"/>
        <v/>
      </c>
      <c r="AA129" s="1">
        <f t="shared" si="30"/>
        <v>0</v>
      </c>
      <c r="AB129" s="1" t="str">
        <f t="shared" si="23"/>
        <v/>
      </c>
      <c r="AC129" s="1" t="str">
        <f t="shared" si="23"/>
        <v/>
      </c>
      <c r="AD129" s="1">
        <f t="shared" si="31"/>
        <v>0</v>
      </c>
      <c r="BA129" s="1" t="str">
        <f t="shared" si="34"/>
        <v/>
      </c>
      <c r="BB129" s="1" t="str">
        <f t="shared" si="34"/>
        <v/>
      </c>
      <c r="BC129" s="1" t="str">
        <f t="shared" si="34"/>
        <v/>
      </c>
      <c r="BD129" s="1" t="str">
        <f t="shared" si="34"/>
        <v/>
      </c>
    </row>
    <row r="130" spans="2:56" ht="16.5" thickBot="1" x14ac:dyDescent="0.3">
      <c r="B130" s="23" t="str">
        <f t="shared" si="24"/>
        <v/>
      </c>
      <c r="C130" s="29" t="str">
        <f>IF('תנאי סף'!$AF130&lt;&gt;1,"",'תנאי סף'!C130)</f>
        <v/>
      </c>
      <c r="D130" s="29" t="str">
        <f>IF('תנאי סף'!$AF130&lt;&gt;1,"",'תנאי סף'!D130)</f>
        <v/>
      </c>
      <c r="E130" s="29" t="str">
        <f>IF('תנאי סף'!$AF130&lt;&gt;1,"",'תנאי סף'!E130)</f>
        <v/>
      </c>
      <c r="F130" s="29" t="str">
        <f>IF('תנאי סף'!$AF130&lt;&gt;1,"",'תנאי סף'!F130)</f>
        <v/>
      </c>
      <c r="G130" s="25"/>
      <c r="H130" s="26"/>
      <c r="I130" s="26"/>
      <c r="J130" s="27"/>
      <c r="K130" s="26"/>
      <c r="L130" s="27"/>
      <c r="M130" s="26"/>
      <c r="N130" s="29"/>
      <c r="O130" s="29"/>
      <c r="P130" s="27" t="str">
        <f>IF($F130="","",#REF!)</f>
        <v/>
      </c>
      <c r="Q130" s="27"/>
      <c r="R130" s="27"/>
      <c r="S130" s="27"/>
      <c r="T130" s="27"/>
      <c r="U130" s="27" t="str">
        <f t="shared" si="25"/>
        <v/>
      </c>
      <c r="V130" s="27" t="str">
        <f t="shared" si="26"/>
        <v/>
      </c>
      <c r="W130" s="27" t="str">
        <f t="shared" si="27"/>
        <v/>
      </c>
      <c r="X130" s="27">
        <v>1</v>
      </c>
      <c r="Y130" s="27" t="str">
        <f t="shared" si="28"/>
        <v/>
      </c>
      <c r="Z130" s="259" t="str">
        <f t="shared" si="29"/>
        <v/>
      </c>
      <c r="AA130" s="1">
        <f t="shared" si="30"/>
        <v>0</v>
      </c>
      <c r="AB130" s="1" t="str">
        <f t="shared" si="23"/>
        <v/>
      </c>
      <c r="AC130" s="1" t="str">
        <f t="shared" si="23"/>
        <v/>
      </c>
      <c r="AD130" s="1">
        <f t="shared" si="31"/>
        <v>0</v>
      </c>
      <c r="BA130" s="1" t="str">
        <f t="shared" si="34"/>
        <v/>
      </c>
      <c r="BB130" s="1" t="str">
        <f t="shared" si="34"/>
        <v/>
      </c>
      <c r="BC130" s="1" t="str">
        <f t="shared" si="34"/>
        <v/>
      </c>
      <c r="BD130" s="1" t="str">
        <f t="shared" si="34"/>
        <v/>
      </c>
    </row>
    <row r="131" spans="2:56" ht="19.5" thickBot="1" x14ac:dyDescent="0.35">
      <c r="B131" s="442" t="s">
        <v>64</v>
      </c>
      <c r="C131" s="443"/>
      <c r="D131" s="443"/>
      <c r="E131" s="443"/>
      <c r="F131" s="443"/>
      <c r="G131" s="28">
        <f>SUM(G31:G130)</f>
        <v>0</v>
      </c>
      <c r="H131" s="28"/>
      <c r="I131" s="28">
        <f t="shared" ref="I131:Z131" si="35">SUM(I31:I130)</f>
        <v>0</v>
      </c>
      <c r="J131" s="28">
        <f t="shared" si="35"/>
        <v>0</v>
      </c>
      <c r="K131" s="28">
        <f t="shared" si="35"/>
        <v>0</v>
      </c>
      <c r="L131" s="28">
        <f t="shared" si="35"/>
        <v>0</v>
      </c>
      <c r="M131" s="28">
        <f t="shared" si="35"/>
        <v>0</v>
      </c>
      <c r="N131" s="28">
        <f t="shared" si="35"/>
        <v>0</v>
      </c>
      <c r="O131" s="28">
        <f t="shared" si="35"/>
        <v>0</v>
      </c>
      <c r="P131" s="28" t="e">
        <f t="shared" si="35"/>
        <v>#REF!</v>
      </c>
      <c r="Q131" s="28">
        <f t="shared" si="35"/>
        <v>0</v>
      </c>
      <c r="R131" s="28">
        <f t="shared" si="35"/>
        <v>0</v>
      </c>
      <c r="S131" s="28">
        <f t="shared" si="35"/>
        <v>0</v>
      </c>
      <c r="T131" s="28">
        <f t="shared" si="35"/>
        <v>0</v>
      </c>
      <c r="U131" s="28">
        <f t="shared" si="35"/>
        <v>4</v>
      </c>
      <c r="V131" s="28">
        <f t="shared" si="35"/>
        <v>4</v>
      </c>
      <c r="W131" s="28">
        <f t="shared" si="35"/>
        <v>4</v>
      </c>
      <c r="X131" s="28">
        <f t="shared" si="35"/>
        <v>100</v>
      </c>
      <c r="Y131" s="28">
        <f t="shared" si="35"/>
        <v>4</v>
      </c>
      <c r="Z131" s="183">
        <f t="shared" si="35"/>
        <v>1</v>
      </c>
    </row>
  </sheetData>
  <sheetProtection algorithmName="SHA-512" hashValue="eylqxn8btoANzD4tSgDoiqugq086LnSdivUkI28QRfJX0XfycURrhXJcIJaCr3x4YrzZZz40KlAYERnFJrJpmQ==" saltValue="R/J/F1YlrFfYUV2ZYCPk2g==" spinCount="100000" sheet="1" scenarios="1" formatCells="0" formatColumns="0" formatRows="0" autoFilter="0"/>
  <mergeCells count="19">
    <mergeCell ref="W29:W30"/>
    <mergeCell ref="X29:X30"/>
    <mergeCell ref="Y29:Y30"/>
    <mergeCell ref="Z29:Z30"/>
    <mergeCell ref="B1:Z1"/>
    <mergeCell ref="B29:B30"/>
    <mergeCell ref="C29:C30"/>
    <mergeCell ref="D29:D30"/>
    <mergeCell ref="E29:E30"/>
    <mergeCell ref="F29:F30"/>
    <mergeCell ref="H29:H30"/>
    <mergeCell ref="P29:P30"/>
    <mergeCell ref="U29:U30"/>
    <mergeCell ref="V29:V30"/>
    <mergeCell ref="B131:F131"/>
    <mergeCell ref="Q29:Q30"/>
    <mergeCell ref="R29:R30"/>
    <mergeCell ref="S29:S30"/>
    <mergeCell ref="T29:T30"/>
  </mergeCells>
  <conditionalFormatting sqref="B31:Z130">
    <cfRule type="expression" dxfId="100" priority="1" stopIfTrue="1">
      <formula>AND($F31="",B31&lt;&gt;"")</formula>
    </cfRule>
    <cfRule type="expression" dxfId="99" priority="2">
      <formula>$F31=""</formula>
    </cfRule>
    <cfRule type="expression" dxfId="98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" xr:uid="{00000000-0002-0000-09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9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9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:H130" xr:uid="{00000000-0002-0000-0900-000005000000}">
      <formula1>-999999999</formula1>
      <formula2>-999999998</formula2>
    </dataValidation>
    <dataValidation type="list" allowBlank="1" showInputMessage="1" showErrorMessage="1" sqref="O31:O130" xr:uid="{00000000-0002-0000-0900-000006000000}">
      <formula1>$BA31:$BJ31</formula1>
    </dataValidation>
    <dataValidation type="list" allowBlank="1" showInputMessage="1" showErrorMessage="1" sqref="I30:O30 G30" xr:uid="{00000000-0002-0000-0900-000007000000}">
      <formula1>$AE$1:$AZ$1</formula1>
    </dataValidation>
    <dataValidation type="list" allowBlank="1" showInputMessage="1" showErrorMessage="1" sqref="G31:G130" xr:uid="{00000000-0002-0000-0900-000008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F08C33F7-0B41-4A58-9E03-9F54D94A02A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7">
    <tabColor theme="4" tint="-0.249977111117893"/>
  </sheetPr>
  <dimension ref="A1:BJ157"/>
  <sheetViews>
    <sheetView rightToLeft="1" view="pageBreakPreview" topLeftCell="B1" zoomScale="90" zoomScaleNormal="100" zoomScaleSheetLayoutView="90" workbookViewId="0">
      <pane xSplit="5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2.75" x14ac:dyDescent="0.2"/>
  <cols>
    <col min="1" max="1" width="0" style="171" hidden="1" customWidth="1"/>
    <col min="2" max="2" width="10.28515625" style="171" customWidth="1"/>
    <col min="3" max="3" width="15.42578125" style="171" customWidth="1"/>
    <col min="4" max="4" width="14.28515625" style="171" bestFit="1" customWidth="1"/>
    <col min="5" max="5" width="11.140625" style="171" bestFit="1" customWidth="1"/>
    <col min="6" max="6" width="17.28515625" style="171" customWidth="1"/>
    <col min="7" max="7" width="10.5703125" style="171" customWidth="1"/>
    <col min="8" max="8" width="14.140625" style="171" customWidth="1"/>
    <col min="9" max="9" width="9.42578125" style="171" hidden="1" customWidth="1"/>
    <col min="10" max="10" width="12.140625" style="171" bestFit="1" customWidth="1"/>
    <col min="11" max="11" width="15" style="171" bestFit="1" customWidth="1"/>
    <col min="12" max="12" width="14.28515625" style="171" customWidth="1"/>
    <col min="13" max="13" width="13.140625" style="171" hidden="1" customWidth="1"/>
    <col min="14" max="14" width="14.140625" style="171" hidden="1" customWidth="1"/>
    <col min="15" max="15" width="12.85546875" style="171" hidden="1" customWidth="1"/>
    <col min="16" max="32" width="10.7109375" style="171" hidden="1" customWidth="1"/>
    <col min="33" max="33" width="13.28515625" style="171" customWidth="1"/>
    <col min="34" max="34" width="16.7109375" style="171" customWidth="1"/>
    <col min="35" max="35" width="14" style="171" bestFit="1" customWidth="1"/>
    <col min="36" max="36" width="9.140625" style="171" hidden="1" customWidth="1"/>
    <col min="37" max="37" width="8.85546875" style="171" hidden="1" customWidth="1"/>
    <col min="38" max="62" width="1.85546875" style="171" hidden="1" customWidth="1"/>
    <col min="63" max="203" width="0" style="171" hidden="1" customWidth="1"/>
    <col min="204" max="16384" width="9.140625" style="171"/>
  </cols>
  <sheetData>
    <row r="1" spans="34:41" ht="34.5" customHeight="1" x14ac:dyDescent="0.2">
      <c r="AH1" s="5" t="str">
        <f>'פרמטרים לקריטריונים'!$B$4</f>
        <v>שנת תקציב</v>
      </c>
      <c r="AI1" s="7">
        <f>'פרמטרים לקריטריונים'!$C$4</f>
        <v>2025</v>
      </c>
      <c r="AK1" s="172" t="s">
        <v>87</v>
      </c>
      <c r="AL1" s="172"/>
      <c r="AM1" s="172"/>
      <c r="AN1" s="172"/>
      <c r="AO1" s="172"/>
    </row>
    <row r="2" spans="34:41" ht="38.25" thickBot="1" x14ac:dyDescent="0.25">
      <c r="AH2" s="11" t="str">
        <f>'פרמטרים לקריטריונים'!$B$5</f>
        <v>תקציב התמיכה</v>
      </c>
      <c r="AI2" s="13">
        <f>'פרמטרים לקריטריונים'!$C$5</f>
        <v>700000</v>
      </c>
    </row>
    <row r="3" spans="34:41" hidden="1" x14ac:dyDescent="0.2"/>
    <row r="4" spans="34:41" hidden="1" x14ac:dyDescent="0.2"/>
    <row r="5" spans="34:41" hidden="1" x14ac:dyDescent="0.2"/>
    <row r="6" spans="34:41" hidden="1" x14ac:dyDescent="0.2"/>
    <row r="7" spans="34:41" hidden="1" x14ac:dyDescent="0.2"/>
    <row r="8" spans="34:41" hidden="1" x14ac:dyDescent="0.2"/>
    <row r="9" spans="34:41" hidden="1" x14ac:dyDescent="0.2"/>
    <row r="10" spans="34:41" hidden="1" x14ac:dyDescent="0.2"/>
    <row r="11" spans="34:41" hidden="1" x14ac:dyDescent="0.2"/>
    <row r="12" spans="34:41" hidden="1" x14ac:dyDescent="0.2"/>
    <row r="13" spans="34:41" hidden="1" x14ac:dyDescent="0.2"/>
    <row r="14" spans="34:41" hidden="1" x14ac:dyDescent="0.2"/>
    <row r="15" spans="34:41" hidden="1" x14ac:dyDescent="0.2"/>
    <row r="16" spans="34:41" hidden="1" x14ac:dyDescent="0.2"/>
    <row r="17" spans="1:62" hidden="1" x14ac:dyDescent="0.2"/>
    <row r="18" spans="1:62" hidden="1" x14ac:dyDescent="0.2"/>
    <row r="19" spans="1:62" hidden="1" x14ac:dyDescent="0.2"/>
    <row r="20" spans="1:62" hidden="1" x14ac:dyDescent="0.2"/>
    <row r="21" spans="1:62" hidden="1" x14ac:dyDescent="0.2"/>
    <row r="22" spans="1:62" hidden="1" x14ac:dyDescent="0.2"/>
    <row r="23" spans="1:62" hidden="1" x14ac:dyDescent="0.2"/>
    <row r="24" spans="1:62" hidden="1" x14ac:dyDescent="0.2"/>
    <row r="25" spans="1:62" hidden="1" x14ac:dyDescent="0.2"/>
    <row r="26" spans="1:62" hidden="1" x14ac:dyDescent="0.2"/>
    <row r="27" spans="1:62" ht="13.5" thickBot="1" x14ac:dyDescent="0.25"/>
    <row r="28" spans="1:62" ht="19.5" thickBot="1" x14ac:dyDescent="0.35">
      <c r="B28" s="451" t="s">
        <v>14</v>
      </c>
      <c r="C28" s="452"/>
      <c r="D28" s="452"/>
      <c r="E28" s="452"/>
      <c r="F28" s="452"/>
      <c r="G28" s="452"/>
      <c r="H28" s="452"/>
      <c r="I28" s="452"/>
      <c r="J28" s="452"/>
      <c r="K28" s="452"/>
      <c r="L28" s="452"/>
      <c r="M28" s="452"/>
      <c r="N28" s="452"/>
      <c r="O28" s="452"/>
      <c r="P28" s="452"/>
      <c r="Q28" s="452"/>
      <c r="R28" s="452"/>
      <c r="S28" s="452"/>
      <c r="T28" s="452"/>
      <c r="U28" s="452"/>
      <c r="V28" s="452"/>
      <c r="W28" s="452"/>
      <c r="X28" s="452"/>
      <c r="Y28" s="452"/>
      <c r="Z28" s="452"/>
      <c r="AA28" s="452"/>
      <c r="AB28" s="452"/>
      <c r="AC28" s="452"/>
      <c r="AD28" s="452"/>
      <c r="AE28" s="452"/>
      <c r="AF28" s="452"/>
      <c r="AG28" s="452"/>
      <c r="AH28" s="452"/>
      <c r="AI28" s="452"/>
    </row>
    <row r="29" spans="1:62" ht="31.5" x14ac:dyDescent="0.2">
      <c r="A29" s="173"/>
      <c r="B29" s="440" t="s">
        <v>189</v>
      </c>
      <c r="C29" s="434" t="s">
        <v>127</v>
      </c>
      <c r="D29" s="434" t="s">
        <v>128</v>
      </c>
      <c r="E29" s="440" t="s">
        <v>129</v>
      </c>
      <c r="F29" s="440" t="s">
        <v>130</v>
      </c>
      <c r="G29" s="174" t="str">
        <f t="array" ref="G29:AG29">TRANSPOSE('פרמטרים לקריטריונים'!$B$32:$B$58)</f>
        <v>עדיפות לפריפריה</v>
      </c>
      <c r="H29" s="174" t="str">
        <v>מספר המשתתפים</v>
      </c>
      <c r="I29" s="174">
        <v>0</v>
      </c>
      <c r="J29" s="174" t="str">
        <v>מספר המופעים</v>
      </c>
      <c r="K29" s="174" t="str">
        <v>הערכה כללית ותרומה לקהילה</v>
      </c>
      <c r="L29" s="174" t="str">
        <v>מחזור הפעילות</v>
      </c>
      <c r="M29" s="174">
        <v>0</v>
      </c>
      <c r="N29" s="174">
        <v>0</v>
      </c>
      <c r="O29" s="174">
        <v>0</v>
      </c>
      <c r="P29" s="174">
        <v>0</v>
      </c>
      <c r="Q29" s="174">
        <v>0</v>
      </c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0</v>
      </c>
      <c r="AA29" s="174">
        <v>0</v>
      </c>
      <c r="AB29" s="174">
        <v>0</v>
      </c>
      <c r="AC29" s="174">
        <v>0</v>
      </c>
      <c r="AD29" s="174">
        <v>0</v>
      </c>
      <c r="AE29" s="174">
        <v>0</v>
      </c>
      <c r="AF29" s="174">
        <v>0</v>
      </c>
      <c r="AG29" s="174" t="str">
        <v>סה"כ</v>
      </c>
      <c r="AH29" s="174" t="s">
        <v>190</v>
      </c>
      <c r="AI29" s="175" t="s">
        <v>191</v>
      </c>
    </row>
    <row r="30" spans="1:62" ht="16.5" thickBot="1" x14ac:dyDescent="0.25">
      <c r="A30" s="354"/>
      <c r="B30" s="453"/>
      <c r="C30" s="435"/>
      <c r="D30" s="435"/>
      <c r="E30" s="441"/>
      <c r="F30" s="453"/>
      <c r="G30" s="355">
        <f t="array" ref="G30:AG30">TRANSPOSE('פרמטרים לקריטריונים'!$C$32:$C$58)</f>
        <v>0.25</v>
      </c>
      <c r="H30" s="355">
        <v>0.2</v>
      </c>
      <c r="I30" s="355">
        <v>0</v>
      </c>
      <c r="J30" s="355">
        <v>0.15</v>
      </c>
      <c r="K30" s="355">
        <v>0.2</v>
      </c>
      <c r="L30" s="355">
        <v>0.2</v>
      </c>
      <c r="M30" s="355">
        <v>0</v>
      </c>
      <c r="N30" s="355">
        <v>0</v>
      </c>
      <c r="O30" s="355">
        <v>0</v>
      </c>
      <c r="P30" s="355">
        <v>0</v>
      </c>
      <c r="Q30" s="355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A30" s="355">
        <v>0</v>
      </c>
      <c r="AB30" s="355">
        <v>0</v>
      </c>
      <c r="AC30" s="355">
        <v>0</v>
      </c>
      <c r="AD30" s="355">
        <v>0</v>
      </c>
      <c r="AE30" s="355">
        <v>0</v>
      </c>
      <c r="AF30" s="355">
        <v>0</v>
      </c>
      <c r="AG30" s="355">
        <v>1</v>
      </c>
      <c r="AH30" s="355">
        <f>SUM(G30:AF30)</f>
        <v>1</v>
      </c>
      <c r="AI30" s="356">
        <f>AI2</f>
        <v>700000</v>
      </c>
    </row>
    <row r="31" spans="1:62" ht="15.75" x14ac:dyDescent="0.25">
      <c r="A31" s="357"/>
      <c r="B31" s="358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359" t="str">
        <f>IF('תנאי סף'!AF31&lt;&gt;1,"",'תנאי סף'!F31)</f>
        <v>אהב"י - העמותה לקידום אמנות העם ביש</v>
      </c>
      <c r="G31" s="360">
        <f>'עדיפות לפריפריה'!AA31</f>
        <v>0</v>
      </c>
      <c r="H31" s="360">
        <f>'מספר המשתתפים'!Z31</f>
        <v>7.685737082150655E-3</v>
      </c>
      <c r="I31" s="360"/>
      <c r="J31" s="360">
        <f>'מספר מופעים'!Z31</f>
        <v>0.14117961035495064</v>
      </c>
      <c r="K31" s="360">
        <f>'הערכה כללית ותרומה לקהילה'!Z31</f>
        <v>0.25</v>
      </c>
      <c r="L31" s="360">
        <f>'מחזור הפעילות'!Z31</f>
        <v>1.1339046887379252E-2</v>
      </c>
      <c r="M31" s="360"/>
      <c r="N31" s="360"/>
      <c r="O31" s="360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1"/>
      <c r="AC31" s="361"/>
      <c r="AD31" s="361"/>
      <c r="AE31" s="361"/>
      <c r="AF31" s="361"/>
      <c r="AG31" s="361">
        <f>IF($F31="","",IF(AJ31&lt;&gt;1,$AK$1,SUMPRODUCT($G$30:$AF$30,G31:AF31)))</f>
        <v>7.4981898347148579E-2</v>
      </c>
      <c r="AH31" s="361">
        <f>IF($F31="","",IF(AJ31&lt;&gt;1,$AK$1,IFERROR(AG31/$AG$131,0)))</f>
        <v>9.9975864462864772E-2</v>
      </c>
      <c r="AI31" s="362">
        <f>IF($F31="","",IF(AJ31&lt;&gt;1,$AK$1,AH31*$AI$30))</f>
        <v>69983.105124005335</v>
      </c>
      <c r="AJ31" s="171">
        <f>IF(SUM(AK31:BJ31)=COUNT(AK31:BJ31),1,0)</f>
        <v>1</v>
      </c>
      <c r="AK31" s="171">
        <f>IF(G31=$AK$1,0,1)</f>
        <v>1</v>
      </c>
      <c r="AL31" s="171">
        <f t="shared" ref="AL31:BJ31" si="0">IF(H31=$AK$1,0,1)</f>
        <v>1</v>
      </c>
      <c r="AM31" s="171">
        <f t="shared" si="0"/>
        <v>1</v>
      </c>
      <c r="AN31" s="171">
        <f t="shared" si="0"/>
        <v>1</v>
      </c>
      <c r="AO31" s="171">
        <f t="shared" si="0"/>
        <v>1</v>
      </c>
      <c r="AP31" s="171">
        <f t="shared" si="0"/>
        <v>1</v>
      </c>
      <c r="AQ31" s="171">
        <f t="shared" si="0"/>
        <v>1</v>
      </c>
      <c r="AR31" s="171">
        <f t="shared" si="0"/>
        <v>1</v>
      </c>
      <c r="AS31" s="171">
        <f t="shared" si="0"/>
        <v>1</v>
      </c>
      <c r="AT31" s="171">
        <f t="shared" si="0"/>
        <v>1</v>
      </c>
      <c r="AU31" s="171">
        <f t="shared" si="0"/>
        <v>1</v>
      </c>
      <c r="AV31" s="171">
        <f t="shared" si="0"/>
        <v>1</v>
      </c>
      <c r="AW31" s="171">
        <f t="shared" si="0"/>
        <v>1</v>
      </c>
      <c r="AX31" s="171">
        <f t="shared" si="0"/>
        <v>1</v>
      </c>
      <c r="AY31" s="171">
        <f t="shared" si="0"/>
        <v>1</v>
      </c>
      <c r="AZ31" s="171">
        <f t="shared" si="0"/>
        <v>1</v>
      </c>
      <c r="BA31" s="171">
        <f t="shared" si="0"/>
        <v>1</v>
      </c>
      <c r="BB31" s="171">
        <f t="shared" si="0"/>
        <v>1</v>
      </c>
      <c r="BC31" s="171">
        <f t="shared" si="0"/>
        <v>1</v>
      </c>
      <c r="BD31" s="171">
        <f t="shared" si="0"/>
        <v>1</v>
      </c>
      <c r="BE31" s="171">
        <f t="shared" si="0"/>
        <v>1</v>
      </c>
      <c r="BF31" s="171">
        <f t="shared" si="0"/>
        <v>1</v>
      </c>
      <c r="BG31" s="171">
        <f t="shared" si="0"/>
        <v>1</v>
      </c>
      <c r="BH31" s="171">
        <f t="shared" si="0"/>
        <v>1</v>
      </c>
      <c r="BI31" s="171">
        <f t="shared" si="0"/>
        <v>1</v>
      </c>
      <c r="BJ31" s="171">
        <f t="shared" si="0"/>
        <v>1</v>
      </c>
    </row>
    <row r="32" spans="1:62" ht="15.75" x14ac:dyDescent="0.25">
      <c r="A32" s="357"/>
      <c r="B32" s="358">
        <f t="shared" ref="B32:B95" si="1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359" t="str">
        <f>IF('תנאי סף'!AF32&lt;&gt;1,"",'תנאי סף'!F32)</f>
        <v>מרכז קהילתי בטירת כרמל עש פרסט בע"מ</v>
      </c>
      <c r="G32" s="360">
        <f>'עדיפות לפריפריה'!AA32</f>
        <v>0</v>
      </c>
      <c r="H32" s="360">
        <f>'מספר המשתתפים'!Z32</f>
        <v>4.6640865336905826E-3</v>
      </c>
      <c r="I32" s="360"/>
      <c r="J32" s="360">
        <f>'מספר מופעים'!Z32</f>
        <v>2.4019215372297832E-3</v>
      </c>
      <c r="K32" s="360">
        <f>'הערכה כללית ותרומה לקהילה'!Z32</f>
        <v>0.25</v>
      </c>
      <c r="L32" s="360">
        <f>'מחזור הפעילות'!Z32</f>
        <v>1.5231315338658291E-2</v>
      </c>
      <c r="M32" s="360"/>
      <c r="N32" s="360"/>
      <c r="O32" s="360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>
        <f t="shared" ref="AG32:AG95" si="2">IF($F32="","",IF(AJ32&lt;&gt;1,$AK$1,SUMPRODUCT($G$30:$AF$30,G32:AF32)))</f>
        <v>5.4339368605054249E-2</v>
      </c>
      <c r="AH32" s="361">
        <f t="shared" ref="AH32:AH95" si="3">IF($F32="","",IF(AJ32&lt;&gt;1,$AK$1,IFERROR(AG32/$AG$131,0)))</f>
        <v>7.245249147340567E-2</v>
      </c>
      <c r="AI32" s="362">
        <f t="shared" ref="AI32:AI95" si="4">IF($F32="","",IF(AJ32&lt;&gt;1,$AK$1,AH32*$AI$30))</f>
        <v>50716.744031383969</v>
      </c>
      <c r="AJ32" s="171">
        <f t="shared" ref="AJ32:AJ95" si="5">IF(SUM(AK32:BJ32)=COUNT(AK32:BJ32),1,0)</f>
        <v>1</v>
      </c>
      <c r="AK32" s="171">
        <f t="shared" ref="AK32:AK95" si="6">IF(G32=$AK$1,0,1)</f>
        <v>1</v>
      </c>
      <c r="AL32" s="171">
        <f t="shared" ref="AL32:AL95" si="7">IF(H32=$AK$1,0,1)</f>
        <v>1</v>
      </c>
      <c r="AM32" s="171">
        <f t="shared" ref="AM32:AM95" si="8">IF(I32=$AK$1,0,1)</f>
        <v>1</v>
      </c>
      <c r="AN32" s="171">
        <f t="shared" ref="AN32:AN95" si="9">IF(J32=$AK$1,0,1)</f>
        <v>1</v>
      </c>
      <c r="AO32" s="171">
        <f t="shared" ref="AO32:AO95" si="10">IF(K32=$AK$1,0,1)</f>
        <v>1</v>
      </c>
      <c r="AP32" s="171">
        <f t="shared" ref="AP32:AP95" si="11">IF(L32=$AK$1,0,1)</f>
        <v>1</v>
      </c>
      <c r="AQ32" s="171">
        <f t="shared" ref="AQ32:AQ95" si="12">IF(M32=$AK$1,0,1)</f>
        <v>1</v>
      </c>
      <c r="AR32" s="171">
        <f t="shared" ref="AR32:AR95" si="13">IF(N32=$AK$1,0,1)</f>
        <v>1</v>
      </c>
      <c r="AS32" s="171">
        <f t="shared" ref="AS32:AS95" si="14">IF(O32=$AK$1,0,1)</f>
        <v>1</v>
      </c>
      <c r="AT32" s="171">
        <f t="shared" ref="AT32:AT95" si="15">IF(P32=$AK$1,0,1)</f>
        <v>1</v>
      </c>
      <c r="AU32" s="171">
        <f t="shared" ref="AU32:AU95" si="16">IF(Q32=$AK$1,0,1)</f>
        <v>1</v>
      </c>
      <c r="AV32" s="171">
        <f t="shared" ref="AV32:AV95" si="17">IF(R32=$AK$1,0,1)</f>
        <v>1</v>
      </c>
      <c r="AW32" s="171">
        <f t="shared" ref="AW32:AW95" si="18">IF(S32=$AK$1,0,1)</f>
        <v>1</v>
      </c>
      <c r="AX32" s="171">
        <f t="shared" ref="AX32:AX95" si="19">IF(T32=$AK$1,0,1)</f>
        <v>1</v>
      </c>
      <c r="AY32" s="171">
        <f t="shared" ref="AY32:AY95" si="20">IF(U32=$AK$1,0,1)</f>
        <v>1</v>
      </c>
      <c r="AZ32" s="171">
        <f t="shared" ref="AZ32:AZ95" si="21">IF(V32=$AK$1,0,1)</f>
        <v>1</v>
      </c>
      <c r="BA32" s="171">
        <f t="shared" ref="BA32:BA95" si="22">IF(W32=$AK$1,0,1)</f>
        <v>1</v>
      </c>
      <c r="BB32" s="171">
        <f t="shared" ref="BB32:BB95" si="23">IF(X32=$AK$1,0,1)</f>
        <v>1</v>
      </c>
      <c r="BC32" s="171">
        <f t="shared" ref="BC32:BC95" si="24">IF(Y32=$AK$1,0,1)</f>
        <v>1</v>
      </c>
      <c r="BD32" s="171">
        <f t="shared" ref="BD32:BD95" si="25">IF(Z32=$AK$1,0,1)</f>
        <v>1</v>
      </c>
      <c r="BE32" s="171">
        <f t="shared" ref="BE32:BE95" si="26">IF(AA32=$AK$1,0,1)</f>
        <v>1</v>
      </c>
      <c r="BF32" s="171">
        <f t="shared" ref="BF32:BF95" si="27">IF(AB32=$AK$1,0,1)</f>
        <v>1</v>
      </c>
      <c r="BG32" s="171">
        <f t="shared" ref="BG32:BG95" si="28">IF(AC32=$AK$1,0,1)</f>
        <v>1</v>
      </c>
      <c r="BH32" s="171">
        <f t="shared" ref="BH32:BH95" si="29">IF(AD32=$AK$1,0,1)</f>
        <v>1</v>
      </c>
      <c r="BI32" s="171">
        <f t="shared" ref="BI32:BI95" si="30">IF(AE32=$AK$1,0,1)</f>
        <v>1</v>
      </c>
      <c r="BJ32" s="171">
        <f t="shared" ref="BJ32:BJ95" si="31">IF(AF32=$AK$1,0,1)</f>
        <v>1</v>
      </c>
    </row>
    <row r="33" spans="1:62" ht="15.75" x14ac:dyDescent="0.25">
      <c r="A33" s="357"/>
      <c r="B33" s="358">
        <f t="shared" si="1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359" t="str">
        <f>IF('תנאי סף'!AF33&lt;&gt;1,"",'תנאי סף'!F33)</f>
        <v>מרכז ישראלי למקהלות ולחבורות זמר (ע</v>
      </c>
      <c r="G33" s="360">
        <f>'עדיפות לפריפריה'!AA33</f>
        <v>0</v>
      </c>
      <c r="H33" s="360">
        <f>'מספר המשתתפים'!Z33</f>
        <v>0.98398454829256798</v>
      </c>
      <c r="I33" s="360"/>
      <c r="J33" s="360">
        <f>'מספר מופעים'!Z33</f>
        <v>0.74966639978649574</v>
      </c>
      <c r="K33" s="360">
        <f>'הערכה כללית ותרומה לקהילה'!Z33</f>
        <v>0.25</v>
      </c>
      <c r="L33" s="360">
        <f>'מחזור הפעילות'!Z33</f>
        <v>0.89773070560235135</v>
      </c>
      <c r="M33" s="360"/>
      <c r="N33" s="360"/>
      <c r="O33" s="360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>
        <f t="shared" si="2"/>
        <v>0.53879301074695829</v>
      </c>
      <c r="AH33" s="361">
        <f t="shared" si="3"/>
        <v>0.71839068099594439</v>
      </c>
      <c r="AI33" s="362">
        <f t="shared" si="4"/>
        <v>502873.4766971611</v>
      </c>
      <c r="AJ33" s="171">
        <f t="shared" si="5"/>
        <v>1</v>
      </c>
      <c r="AK33" s="171">
        <f t="shared" si="6"/>
        <v>1</v>
      </c>
      <c r="AL33" s="171">
        <f t="shared" si="7"/>
        <v>1</v>
      </c>
      <c r="AM33" s="171">
        <f t="shared" si="8"/>
        <v>1</v>
      </c>
      <c r="AN33" s="171">
        <f t="shared" si="9"/>
        <v>1</v>
      </c>
      <c r="AO33" s="171">
        <f t="shared" si="10"/>
        <v>1</v>
      </c>
      <c r="AP33" s="171">
        <f t="shared" si="11"/>
        <v>1</v>
      </c>
      <c r="AQ33" s="171">
        <f t="shared" si="12"/>
        <v>1</v>
      </c>
      <c r="AR33" s="171">
        <f t="shared" si="13"/>
        <v>1</v>
      </c>
      <c r="AS33" s="171">
        <f t="shared" si="14"/>
        <v>1</v>
      </c>
      <c r="AT33" s="171">
        <f t="shared" si="15"/>
        <v>1</v>
      </c>
      <c r="AU33" s="171">
        <f t="shared" si="16"/>
        <v>1</v>
      </c>
      <c r="AV33" s="171">
        <f t="shared" si="17"/>
        <v>1</v>
      </c>
      <c r="AW33" s="171">
        <f t="shared" si="18"/>
        <v>1</v>
      </c>
      <c r="AX33" s="171">
        <f t="shared" si="19"/>
        <v>1</v>
      </c>
      <c r="AY33" s="171">
        <f t="shared" si="20"/>
        <v>1</v>
      </c>
      <c r="AZ33" s="171">
        <f t="shared" si="21"/>
        <v>1</v>
      </c>
      <c r="BA33" s="171">
        <f t="shared" si="22"/>
        <v>1</v>
      </c>
      <c r="BB33" s="171">
        <f t="shared" si="23"/>
        <v>1</v>
      </c>
      <c r="BC33" s="171">
        <f t="shared" si="24"/>
        <v>1</v>
      </c>
      <c r="BD33" s="171">
        <f t="shared" si="25"/>
        <v>1</v>
      </c>
      <c r="BE33" s="171">
        <f t="shared" si="26"/>
        <v>1</v>
      </c>
      <c r="BF33" s="171">
        <f t="shared" si="27"/>
        <v>1</v>
      </c>
      <c r="BG33" s="171">
        <f t="shared" si="28"/>
        <v>1</v>
      </c>
      <c r="BH33" s="171">
        <f t="shared" si="29"/>
        <v>1</v>
      </c>
      <c r="BI33" s="171">
        <f t="shared" si="30"/>
        <v>1</v>
      </c>
      <c r="BJ33" s="171">
        <f t="shared" si="31"/>
        <v>1</v>
      </c>
    </row>
    <row r="34" spans="1:62" ht="15.75" x14ac:dyDescent="0.25">
      <c r="A34" s="357"/>
      <c r="B34" s="358" t="str">
        <f t="shared" si="1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359" t="str">
        <f>IF('תנאי סף'!AF34&lt;&gt;1,"",'תנאי סף'!F34)</f>
        <v/>
      </c>
      <c r="G34" s="360" t="str">
        <f>'עדיפות לפריפריה'!AA34</f>
        <v/>
      </c>
      <c r="H34" s="360" t="str">
        <f>'מספר המשתתפים'!Z34</f>
        <v/>
      </c>
      <c r="I34" s="360"/>
      <c r="J34" s="360" t="str">
        <f>'מספר מופעים'!Z34</f>
        <v/>
      </c>
      <c r="K34" s="360" t="str">
        <f>'הערכה כללית ותרומה לקהילה'!Z34</f>
        <v/>
      </c>
      <c r="L34" s="360" t="str">
        <f>'מחזור הפעילות'!Z34</f>
        <v/>
      </c>
      <c r="M34" s="360"/>
      <c r="N34" s="360"/>
      <c r="O34" s="360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1"/>
      <c r="AC34" s="361"/>
      <c r="AD34" s="361"/>
      <c r="AE34" s="361"/>
      <c r="AF34" s="361"/>
      <c r="AG34" s="361" t="str">
        <f t="shared" si="2"/>
        <v/>
      </c>
      <c r="AH34" s="361" t="str">
        <f t="shared" si="3"/>
        <v/>
      </c>
      <c r="AI34" s="362" t="str">
        <f t="shared" si="4"/>
        <v/>
      </c>
      <c r="AJ34" s="171">
        <f t="shared" si="5"/>
        <v>1</v>
      </c>
      <c r="AK34" s="171">
        <f t="shared" si="6"/>
        <v>1</v>
      </c>
      <c r="AL34" s="171">
        <f t="shared" si="7"/>
        <v>1</v>
      </c>
      <c r="AM34" s="171">
        <f t="shared" si="8"/>
        <v>1</v>
      </c>
      <c r="AN34" s="171">
        <f t="shared" si="9"/>
        <v>1</v>
      </c>
      <c r="AO34" s="171">
        <f t="shared" si="10"/>
        <v>1</v>
      </c>
      <c r="AP34" s="171">
        <f t="shared" si="11"/>
        <v>1</v>
      </c>
      <c r="AQ34" s="171">
        <f t="shared" si="12"/>
        <v>1</v>
      </c>
      <c r="AR34" s="171">
        <f t="shared" si="13"/>
        <v>1</v>
      </c>
      <c r="AS34" s="171">
        <f t="shared" si="14"/>
        <v>1</v>
      </c>
      <c r="AT34" s="171">
        <f t="shared" si="15"/>
        <v>1</v>
      </c>
      <c r="AU34" s="171">
        <f t="shared" si="16"/>
        <v>1</v>
      </c>
      <c r="AV34" s="171">
        <f t="shared" si="17"/>
        <v>1</v>
      </c>
      <c r="AW34" s="171">
        <f t="shared" si="18"/>
        <v>1</v>
      </c>
      <c r="AX34" s="171">
        <f t="shared" si="19"/>
        <v>1</v>
      </c>
      <c r="AY34" s="171">
        <f t="shared" si="20"/>
        <v>1</v>
      </c>
      <c r="AZ34" s="171">
        <f t="shared" si="21"/>
        <v>1</v>
      </c>
      <c r="BA34" s="171">
        <f t="shared" si="22"/>
        <v>1</v>
      </c>
      <c r="BB34" s="171">
        <f t="shared" si="23"/>
        <v>1</v>
      </c>
      <c r="BC34" s="171">
        <f t="shared" si="24"/>
        <v>1</v>
      </c>
      <c r="BD34" s="171">
        <f t="shared" si="25"/>
        <v>1</v>
      </c>
      <c r="BE34" s="171">
        <f t="shared" si="26"/>
        <v>1</v>
      </c>
      <c r="BF34" s="171">
        <f t="shared" si="27"/>
        <v>1</v>
      </c>
      <c r="BG34" s="171">
        <f t="shared" si="28"/>
        <v>1</v>
      </c>
      <c r="BH34" s="171">
        <f t="shared" si="29"/>
        <v>1</v>
      </c>
      <c r="BI34" s="171">
        <f t="shared" si="30"/>
        <v>1</v>
      </c>
      <c r="BJ34" s="171">
        <f t="shared" si="31"/>
        <v>1</v>
      </c>
    </row>
    <row r="35" spans="1:62" ht="15.75" x14ac:dyDescent="0.25">
      <c r="A35" s="357"/>
      <c r="B35" s="358" t="str">
        <f t="shared" si="1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359" t="str">
        <f>IF('תנאי סף'!AF35&lt;&gt;1,"",'תנאי סף'!F35)</f>
        <v/>
      </c>
      <c r="G35" s="360" t="str">
        <f>'עדיפות לפריפריה'!AA35</f>
        <v/>
      </c>
      <c r="H35" s="360" t="str">
        <f>'מספר המשתתפים'!Z35</f>
        <v/>
      </c>
      <c r="I35" s="360"/>
      <c r="J35" s="360" t="str">
        <f>'מספר מופעים'!Z35</f>
        <v/>
      </c>
      <c r="K35" s="360" t="str">
        <f>'הערכה כללית ותרומה לקהילה'!Z35</f>
        <v/>
      </c>
      <c r="L35" s="360" t="str">
        <f>'מחזור הפעילות'!Z35</f>
        <v/>
      </c>
      <c r="M35" s="360"/>
      <c r="N35" s="360"/>
      <c r="O35" s="360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  <c r="AE35" s="361"/>
      <c r="AF35" s="361"/>
      <c r="AG35" s="361" t="str">
        <f t="shared" si="2"/>
        <v/>
      </c>
      <c r="AH35" s="361" t="str">
        <f t="shared" si="3"/>
        <v/>
      </c>
      <c r="AI35" s="362" t="str">
        <f t="shared" si="4"/>
        <v/>
      </c>
      <c r="AJ35" s="171">
        <f t="shared" si="5"/>
        <v>1</v>
      </c>
      <c r="AK35" s="171">
        <f t="shared" si="6"/>
        <v>1</v>
      </c>
      <c r="AL35" s="171">
        <f t="shared" si="7"/>
        <v>1</v>
      </c>
      <c r="AM35" s="171">
        <f t="shared" si="8"/>
        <v>1</v>
      </c>
      <c r="AN35" s="171">
        <f t="shared" si="9"/>
        <v>1</v>
      </c>
      <c r="AO35" s="171">
        <f t="shared" si="10"/>
        <v>1</v>
      </c>
      <c r="AP35" s="171">
        <f t="shared" si="11"/>
        <v>1</v>
      </c>
      <c r="AQ35" s="171">
        <f t="shared" si="12"/>
        <v>1</v>
      </c>
      <c r="AR35" s="171">
        <f t="shared" si="13"/>
        <v>1</v>
      </c>
      <c r="AS35" s="171">
        <f t="shared" si="14"/>
        <v>1</v>
      </c>
      <c r="AT35" s="171">
        <f t="shared" si="15"/>
        <v>1</v>
      </c>
      <c r="AU35" s="171">
        <f t="shared" si="16"/>
        <v>1</v>
      </c>
      <c r="AV35" s="171">
        <f t="shared" si="17"/>
        <v>1</v>
      </c>
      <c r="AW35" s="171">
        <f t="shared" si="18"/>
        <v>1</v>
      </c>
      <c r="AX35" s="171">
        <f t="shared" si="19"/>
        <v>1</v>
      </c>
      <c r="AY35" s="171">
        <f t="shared" si="20"/>
        <v>1</v>
      </c>
      <c r="AZ35" s="171">
        <f t="shared" si="21"/>
        <v>1</v>
      </c>
      <c r="BA35" s="171">
        <f t="shared" si="22"/>
        <v>1</v>
      </c>
      <c r="BB35" s="171">
        <f t="shared" si="23"/>
        <v>1</v>
      </c>
      <c r="BC35" s="171">
        <f t="shared" si="24"/>
        <v>1</v>
      </c>
      <c r="BD35" s="171">
        <f t="shared" si="25"/>
        <v>1</v>
      </c>
      <c r="BE35" s="171">
        <f t="shared" si="26"/>
        <v>1</v>
      </c>
      <c r="BF35" s="171">
        <f t="shared" si="27"/>
        <v>1</v>
      </c>
      <c r="BG35" s="171">
        <f t="shared" si="28"/>
        <v>1</v>
      </c>
      <c r="BH35" s="171">
        <f t="shared" si="29"/>
        <v>1</v>
      </c>
      <c r="BI35" s="171">
        <f t="shared" si="30"/>
        <v>1</v>
      </c>
      <c r="BJ35" s="171">
        <f t="shared" si="31"/>
        <v>1</v>
      </c>
    </row>
    <row r="36" spans="1:62" ht="15.75" x14ac:dyDescent="0.25">
      <c r="A36" s="357"/>
      <c r="B36" s="358">
        <f t="shared" si="1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359" t="str">
        <f>IF('תנאי סף'!AF36&lt;&gt;1,"",'תנאי סף'!F36)</f>
        <v>חברת מוסדות חנוך ותרבות בחיפה מיסוד</v>
      </c>
      <c r="G36" s="360">
        <f>'עדיפות לפריפריה'!AA36</f>
        <v>0</v>
      </c>
      <c r="H36" s="360">
        <f>'מספר המשתתפים'!Z36</f>
        <v>3.6656280915907326E-3</v>
      </c>
      <c r="I36" s="360"/>
      <c r="J36" s="360">
        <f>'מספר מופעים'!Z36</f>
        <v>0.10675206832132371</v>
      </c>
      <c r="K36" s="360">
        <f>'הערכה כללית ותרומה לקהילה'!Z36</f>
        <v>0.25</v>
      </c>
      <c r="L36" s="360">
        <f>'מחזור הפעילות'!Z36</f>
        <v>7.5698932171611139E-2</v>
      </c>
      <c r="M36" s="360"/>
      <c r="N36" s="360"/>
      <c r="O36" s="360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  <c r="AE36" s="361"/>
      <c r="AF36" s="361"/>
      <c r="AG36" s="361">
        <f t="shared" si="2"/>
        <v>8.1885722300838931E-2</v>
      </c>
      <c r="AH36" s="361">
        <f t="shared" si="3"/>
        <v>0.10918096306778524</v>
      </c>
      <c r="AI36" s="362">
        <f t="shared" si="4"/>
        <v>76426.674147449667</v>
      </c>
      <c r="AJ36" s="171">
        <f t="shared" si="5"/>
        <v>1</v>
      </c>
      <c r="AK36" s="171">
        <f t="shared" si="6"/>
        <v>1</v>
      </c>
      <c r="AL36" s="171">
        <f t="shared" si="7"/>
        <v>1</v>
      </c>
      <c r="AM36" s="171">
        <f t="shared" si="8"/>
        <v>1</v>
      </c>
      <c r="AN36" s="171">
        <f t="shared" si="9"/>
        <v>1</v>
      </c>
      <c r="AO36" s="171">
        <f t="shared" si="10"/>
        <v>1</v>
      </c>
      <c r="AP36" s="171">
        <f t="shared" si="11"/>
        <v>1</v>
      </c>
      <c r="AQ36" s="171">
        <f t="shared" si="12"/>
        <v>1</v>
      </c>
      <c r="AR36" s="171">
        <f t="shared" si="13"/>
        <v>1</v>
      </c>
      <c r="AS36" s="171">
        <f t="shared" si="14"/>
        <v>1</v>
      </c>
      <c r="AT36" s="171">
        <f t="shared" si="15"/>
        <v>1</v>
      </c>
      <c r="AU36" s="171">
        <f t="shared" si="16"/>
        <v>1</v>
      </c>
      <c r="AV36" s="171">
        <f t="shared" si="17"/>
        <v>1</v>
      </c>
      <c r="AW36" s="171">
        <f t="shared" si="18"/>
        <v>1</v>
      </c>
      <c r="AX36" s="171">
        <f t="shared" si="19"/>
        <v>1</v>
      </c>
      <c r="AY36" s="171">
        <f t="shared" si="20"/>
        <v>1</v>
      </c>
      <c r="AZ36" s="171">
        <f t="shared" si="21"/>
        <v>1</v>
      </c>
      <c r="BA36" s="171">
        <f t="shared" si="22"/>
        <v>1</v>
      </c>
      <c r="BB36" s="171">
        <f t="shared" si="23"/>
        <v>1</v>
      </c>
      <c r="BC36" s="171">
        <f t="shared" si="24"/>
        <v>1</v>
      </c>
      <c r="BD36" s="171">
        <f t="shared" si="25"/>
        <v>1</v>
      </c>
      <c r="BE36" s="171">
        <f t="shared" si="26"/>
        <v>1</v>
      </c>
      <c r="BF36" s="171">
        <f t="shared" si="27"/>
        <v>1</v>
      </c>
      <c r="BG36" s="171">
        <f t="shared" si="28"/>
        <v>1</v>
      </c>
      <c r="BH36" s="171">
        <f t="shared" si="29"/>
        <v>1</v>
      </c>
      <c r="BI36" s="171">
        <f t="shared" si="30"/>
        <v>1</v>
      </c>
      <c r="BJ36" s="171">
        <f t="shared" si="31"/>
        <v>1</v>
      </c>
    </row>
    <row r="37" spans="1:62" ht="15.75" x14ac:dyDescent="0.25">
      <c r="A37" s="357"/>
      <c r="B37" s="358" t="str">
        <f t="shared" si="1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359" t="str">
        <f>IF('תנאי סף'!AF37&lt;&gt;1,"",'תנאי סף'!F37)</f>
        <v/>
      </c>
      <c r="G37" s="360" t="str">
        <f>'עדיפות לפריפריה'!AA37</f>
        <v/>
      </c>
      <c r="H37" s="360" t="str">
        <f>'מספר המשתתפים'!Z37</f>
        <v/>
      </c>
      <c r="I37" s="360"/>
      <c r="J37" s="360" t="str">
        <f>'מספר מופעים'!Z37</f>
        <v/>
      </c>
      <c r="K37" s="360" t="str">
        <f>'הערכה כללית ותרומה לקהילה'!Z37</f>
        <v/>
      </c>
      <c r="L37" s="360" t="str">
        <f>'מחזור הפעילות'!Z37</f>
        <v/>
      </c>
      <c r="M37" s="360"/>
      <c r="N37" s="360"/>
      <c r="O37" s="360"/>
      <c r="P37" s="361"/>
      <c r="Q37" s="361"/>
      <c r="R37" s="361"/>
      <c r="S37" s="361"/>
      <c r="T37" s="361"/>
      <c r="U37" s="361"/>
      <c r="V37" s="361"/>
      <c r="W37" s="361"/>
      <c r="X37" s="361"/>
      <c r="Y37" s="361"/>
      <c r="Z37" s="361"/>
      <c r="AA37" s="361"/>
      <c r="AB37" s="361"/>
      <c r="AC37" s="361"/>
      <c r="AD37" s="361"/>
      <c r="AE37" s="361"/>
      <c r="AF37" s="361"/>
      <c r="AG37" s="361" t="str">
        <f t="shared" si="2"/>
        <v/>
      </c>
      <c r="AH37" s="361" t="str">
        <f t="shared" si="3"/>
        <v/>
      </c>
      <c r="AI37" s="362" t="str">
        <f t="shared" si="4"/>
        <v/>
      </c>
      <c r="AJ37" s="171">
        <f t="shared" si="5"/>
        <v>1</v>
      </c>
      <c r="AK37" s="171">
        <f t="shared" si="6"/>
        <v>1</v>
      </c>
      <c r="AL37" s="171">
        <f t="shared" si="7"/>
        <v>1</v>
      </c>
      <c r="AM37" s="171">
        <f t="shared" si="8"/>
        <v>1</v>
      </c>
      <c r="AN37" s="171">
        <f t="shared" si="9"/>
        <v>1</v>
      </c>
      <c r="AO37" s="171">
        <f t="shared" si="10"/>
        <v>1</v>
      </c>
      <c r="AP37" s="171">
        <f t="shared" si="11"/>
        <v>1</v>
      </c>
      <c r="AQ37" s="171">
        <f t="shared" si="12"/>
        <v>1</v>
      </c>
      <c r="AR37" s="171">
        <f t="shared" si="13"/>
        <v>1</v>
      </c>
      <c r="AS37" s="171">
        <f t="shared" si="14"/>
        <v>1</v>
      </c>
      <c r="AT37" s="171">
        <f t="shared" si="15"/>
        <v>1</v>
      </c>
      <c r="AU37" s="171">
        <f t="shared" si="16"/>
        <v>1</v>
      </c>
      <c r="AV37" s="171">
        <f t="shared" si="17"/>
        <v>1</v>
      </c>
      <c r="AW37" s="171">
        <f t="shared" si="18"/>
        <v>1</v>
      </c>
      <c r="AX37" s="171">
        <f t="shared" si="19"/>
        <v>1</v>
      </c>
      <c r="AY37" s="171">
        <f t="shared" si="20"/>
        <v>1</v>
      </c>
      <c r="AZ37" s="171">
        <f t="shared" si="21"/>
        <v>1</v>
      </c>
      <c r="BA37" s="171">
        <f t="shared" si="22"/>
        <v>1</v>
      </c>
      <c r="BB37" s="171">
        <f t="shared" si="23"/>
        <v>1</v>
      </c>
      <c r="BC37" s="171">
        <f t="shared" si="24"/>
        <v>1</v>
      </c>
      <c r="BD37" s="171">
        <f t="shared" si="25"/>
        <v>1</v>
      </c>
      <c r="BE37" s="171">
        <f t="shared" si="26"/>
        <v>1</v>
      </c>
      <c r="BF37" s="171">
        <f t="shared" si="27"/>
        <v>1</v>
      </c>
      <c r="BG37" s="171">
        <f t="shared" si="28"/>
        <v>1</v>
      </c>
      <c r="BH37" s="171">
        <f t="shared" si="29"/>
        <v>1</v>
      </c>
      <c r="BI37" s="171">
        <f t="shared" si="30"/>
        <v>1</v>
      </c>
      <c r="BJ37" s="171">
        <f t="shared" si="31"/>
        <v>1</v>
      </c>
    </row>
    <row r="38" spans="1:62" ht="15.75" x14ac:dyDescent="0.25">
      <c r="A38" s="357"/>
      <c r="B38" s="358" t="str">
        <f t="shared" si="1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359" t="str">
        <f>IF('תנאי סף'!AF38&lt;&gt;1,"",'תנאי סף'!F38)</f>
        <v/>
      </c>
      <c r="G38" s="360" t="str">
        <f>'עדיפות לפריפריה'!AA38</f>
        <v/>
      </c>
      <c r="H38" s="360" t="str">
        <f>'מספר המשתתפים'!Z38</f>
        <v/>
      </c>
      <c r="I38" s="360"/>
      <c r="J38" s="360" t="str">
        <f>'מספר מופעים'!Z38</f>
        <v/>
      </c>
      <c r="K38" s="360" t="str">
        <f>'הערכה כללית ותרומה לקהילה'!Z38</f>
        <v/>
      </c>
      <c r="L38" s="360" t="str">
        <f>'מחזור הפעילות'!Z38</f>
        <v/>
      </c>
      <c r="M38" s="360"/>
      <c r="N38" s="360"/>
      <c r="O38" s="360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  <c r="AE38" s="361"/>
      <c r="AF38" s="361"/>
      <c r="AG38" s="361" t="str">
        <f t="shared" si="2"/>
        <v/>
      </c>
      <c r="AH38" s="361" t="str">
        <f t="shared" si="3"/>
        <v/>
      </c>
      <c r="AI38" s="362" t="str">
        <f t="shared" si="4"/>
        <v/>
      </c>
      <c r="AJ38" s="171">
        <f t="shared" si="5"/>
        <v>1</v>
      </c>
      <c r="AK38" s="171">
        <f t="shared" si="6"/>
        <v>1</v>
      </c>
      <c r="AL38" s="171">
        <f t="shared" si="7"/>
        <v>1</v>
      </c>
      <c r="AM38" s="171">
        <f t="shared" si="8"/>
        <v>1</v>
      </c>
      <c r="AN38" s="171">
        <f t="shared" si="9"/>
        <v>1</v>
      </c>
      <c r="AO38" s="171">
        <f t="shared" si="10"/>
        <v>1</v>
      </c>
      <c r="AP38" s="171">
        <f t="shared" si="11"/>
        <v>1</v>
      </c>
      <c r="AQ38" s="171">
        <f t="shared" si="12"/>
        <v>1</v>
      </c>
      <c r="AR38" s="171">
        <f t="shared" si="13"/>
        <v>1</v>
      </c>
      <c r="AS38" s="171">
        <f t="shared" si="14"/>
        <v>1</v>
      </c>
      <c r="AT38" s="171">
        <f t="shared" si="15"/>
        <v>1</v>
      </c>
      <c r="AU38" s="171">
        <f t="shared" si="16"/>
        <v>1</v>
      </c>
      <c r="AV38" s="171">
        <f t="shared" si="17"/>
        <v>1</v>
      </c>
      <c r="AW38" s="171">
        <f t="shared" si="18"/>
        <v>1</v>
      </c>
      <c r="AX38" s="171">
        <f t="shared" si="19"/>
        <v>1</v>
      </c>
      <c r="AY38" s="171">
        <f t="shared" si="20"/>
        <v>1</v>
      </c>
      <c r="AZ38" s="171">
        <f t="shared" si="21"/>
        <v>1</v>
      </c>
      <c r="BA38" s="171">
        <f t="shared" si="22"/>
        <v>1</v>
      </c>
      <c r="BB38" s="171">
        <f t="shared" si="23"/>
        <v>1</v>
      </c>
      <c r="BC38" s="171">
        <f t="shared" si="24"/>
        <v>1</v>
      </c>
      <c r="BD38" s="171">
        <f t="shared" si="25"/>
        <v>1</v>
      </c>
      <c r="BE38" s="171">
        <f t="shared" si="26"/>
        <v>1</v>
      </c>
      <c r="BF38" s="171">
        <f t="shared" si="27"/>
        <v>1</v>
      </c>
      <c r="BG38" s="171">
        <f t="shared" si="28"/>
        <v>1</v>
      </c>
      <c r="BH38" s="171">
        <f t="shared" si="29"/>
        <v>1</v>
      </c>
      <c r="BI38" s="171">
        <f t="shared" si="30"/>
        <v>1</v>
      </c>
      <c r="BJ38" s="171">
        <f t="shared" si="31"/>
        <v>1</v>
      </c>
    </row>
    <row r="39" spans="1:62" ht="15.75" x14ac:dyDescent="0.25">
      <c r="A39" s="357"/>
      <c r="B39" s="358" t="str">
        <f t="shared" si="1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359" t="str">
        <f>IF('תנאי סף'!AF39&lt;&gt;1,"",'תנאי סף'!F39)</f>
        <v/>
      </c>
      <c r="G39" s="360" t="str">
        <f>'עדיפות לפריפריה'!AA39</f>
        <v/>
      </c>
      <c r="H39" s="360" t="str">
        <f>'מספר המשתתפים'!Z39</f>
        <v/>
      </c>
      <c r="I39" s="360"/>
      <c r="J39" s="360" t="str">
        <f>'מספר מופעים'!Z39</f>
        <v/>
      </c>
      <c r="K39" s="360" t="str">
        <f>'הערכה כללית ותרומה לקהילה'!Z39</f>
        <v/>
      </c>
      <c r="L39" s="360" t="str">
        <f>'מחזור הפעילות'!Z39</f>
        <v/>
      </c>
      <c r="M39" s="360"/>
      <c r="N39" s="360"/>
      <c r="O39" s="360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  <c r="AE39" s="361"/>
      <c r="AF39" s="361"/>
      <c r="AG39" s="361" t="str">
        <f t="shared" si="2"/>
        <v/>
      </c>
      <c r="AH39" s="361" t="str">
        <f t="shared" si="3"/>
        <v/>
      </c>
      <c r="AI39" s="362" t="str">
        <f t="shared" si="4"/>
        <v/>
      </c>
      <c r="AJ39" s="171">
        <f t="shared" si="5"/>
        <v>1</v>
      </c>
      <c r="AK39" s="171">
        <f t="shared" si="6"/>
        <v>1</v>
      </c>
      <c r="AL39" s="171">
        <f t="shared" si="7"/>
        <v>1</v>
      </c>
      <c r="AM39" s="171">
        <f t="shared" si="8"/>
        <v>1</v>
      </c>
      <c r="AN39" s="171">
        <f t="shared" si="9"/>
        <v>1</v>
      </c>
      <c r="AO39" s="171">
        <f t="shared" si="10"/>
        <v>1</v>
      </c>
      <c r="AP39" s="171">
        <f t="shared" si="11"/>
        <v>1</v>
      </c>
      <c r="AQ39" s="171">
        <f t="shared" si="12"/>
        <v>1</v>
      </c>
      <c r="AR39" s="171">
        <f t="shared" si="13"/>
        <v>1</v>
      </c>
      <c r="AS39" s="171">
        <f t="shared" si="14"/>
        <v>1</v>
      </c>
      <c r="AT39" s="171">
        <f t="shared" si="15"/>
        <v>1</v>
      </c>
      <c r="AU39" s="171">
        <f t="shared" si="16"/>
        <v>1</v>
      </c>
      <c r="AV39" s="171">
        <f t="shared" si="17"/>
        <v>1</v>
      </c>
      <c r="AW39" s="171">
        <f t="shared" si="18"/>
        <v>1</v>
      </c>
      <c r="AX39" s="171">
        <f t="shared" si="19"/>
        <v>1</v>
      </c>
      <c r="AY39" s="171">
        <f t="shared" si="20"/>
        <v>1</v>
      </c>
      <c r="AZ39" s="171">
        <f t="shared" si="21"/>
        <v>1</v>
      </c>
      <c r="BA39" s="171">
        <f t="shared" si="22"/>
        <v>1</v>
      </c>
      <c r="BB39" s="171">
        <f t="shared" si="23"/>
        <v>1</v>
      </c>
      <c r="BC39" s="171">
        <f t="shared" si="24"/>
        <v>1</v>
      </c>
      <c r="BD39" s="171">
        <f t="shared" si="25"/>
        <v>1</v>
      </c>
      <c r="BE39" s="171">
        <f t="shared" si="26"/>
        <v>1</v>
      </c>
      <c r="BF39" s="171">
        <f t="shared" si="27"/>
        <v>1</v>
      </c>
      <c r="BG39" s="171">
        <f t="shared" si="28"/>
        <v>1</v>
      </c>
      <c r="BH39" s="171">
        <f t="shared" si="29"/>
        <v>1</v>
      </c>
      <c r="BI39" s="171">
        <f t="shared" si="30"/>
        <v>1</v>
      </c>
      <c r="BJ39" s="171">
        <f t="shared" si="31"/>
        <v>1</v>
      </c>
    </row>
    <row r="40" spans="1:62" ht="15.75" x14ac:dyDescent="0.25">
      <c r="A40" s="357"/>
      <c r="B40" s="358" t="str">
        <f t="shared" si="1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359" t="str">
        <f>IF('תנאי סף'!AF40&lt;&gt;1,"",'תנאי סף'!F40)</f>
        <v/>
      </c>
      <c r="G40" s="360" t="str">
        <f>'עדיפות לפריפריה'!AA40</f>
        <v/>
      </c>
      <c r="H40" s="360" t="str">
        <f>'מספר המשתתפים'!Z40</f>
        <v/>
      </c>
      <c r="I40" s="360"/>
      <c r="J40" s="360" t="str">
        <f>'מספר מופעים'!Z40</f>
        <v/>
      </c>
      <c r="K40" s="360" t="str">
        <f>'הערכה כללית ותרומה לקהילה'!Z40</f>
        <v/>
      </c>
      <c r="L40" s="360" t="str">
        <f>'מחזור הפעילות'!Z40</f>
        <v/>
      </c>
      <c r="M40" s="360"/>
      <c r="N40" s="360"/>
      <c r="O40" s="360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 t="str">
        <f t="shared" si="2"/>
        <v/>
      </c>
      <c r="AH40" s="361" t="str">
        <f t="shared" si="3"/>
        <v/>
      </c>
      <c r="AI40" s="362" t="str">
        <f t="shared" si="4"/>
        <v/>
      </c>
      <c r="AJ40" s="171">
        <f t="shared" si="5"/>
        <v>1</v>
      </c>
      <c r="AK40" s="171">
        <f t="shared" si="6"/>
        <v>1</v>
      </c>
      <c r="AL40" s="171">
        <f t="shared" si="7"/>
        <v>1</v>
      </c>
      <c r="AM40" s="171">
        <f t="shared" si="8"/>
        <v>1</v>
      </c>
      <c r="AN40" s="171">
        <f t="shared" si="9"/>
        <v>1</v>
      </c>
      <c r="AO40" s="171">
        <f t="shared" si="10"/>
        <v>1</v>
      </c>
      <c r="AP40" s="171">
        <f t="shared" si="11"/>
        <v>1</v>
      </c>
      <c r="AQ40" s="171">
        <f t="shared" si="12"/>
        <v>1</v>
      </c>
      <c r="AR40" s="171">
        <f t="shared" si="13"/>
        <v>1</v>
      </c>
      <c r="AS40" s="171">
        <f t="shared" si="14"/>
        <v>1</v>
      </c>
      <c r="AT40" s="171">
        <f t="shared" si="15"/>
        <v>1</v>
      </c>
      <c r="AU40" s="171">
        <f t="shared" si="16"/>
        <v>1</v>
      </c>
      <c r="AV40" s="171">
        <f t="shared" si="17"/>
        <v>1</v>
      </c>
      <c r="AW40" s="171">
        <f t="shared" si="18"/>
        <v>1</v>
      </c>
      <c r="AX40" s="171">
        <f t="shared" si="19"/>
        <v>1</v>
      </c>
      <c r="AY40" s="171">
        <f t="shared" si="20"/>
        <v>1</v>
      </c>
      <c r="AZ40" s="171">
        <f t="shared" si="21"/>
        <v>1</v>
      </c>
      <c r="BA40" s="171">
        <f t="shared" si="22"/>
        <v>1</v>
      </c>
      <c r="BB40" s="171">
        <f t="shared" si="23"/>
        <v>1</v>
      </c>
      <c r="BC40" s="171">
        <f t="shared" si="24"/>
        <v>1</v>
      </c>
      <c r="BD40" s="171">
        <f t="shared" si="25"/>
        <v>1</v>
      </c>
      <c r="BE40" s="171">
        <f t="shared" si="26"/>
        <v>1</v>
      </c>
      <c r="BF40" s="171">
        <f t="shared" si="27"/>
        <v>1</v>
      </c>
      <c r="BG40" s="171">
        <f t="shared" si="28"/>
        <v>1</v>
      </c>
      <c r="BH40" s="171">
        <f t="shared" si="29"/>
        <v>1</v>
      </c>
      <c r="BI40" s="171">
        <f t="shared" si="30"/>
        <v>1</v>
      </c>
      <c r="BJ40" s="171">
        <f t="shared" si="31"/>
        <v>1</v>
      </c>
    </row>
    <row r="41" spans="1:62" ht="15.75" x14ac:dyDescent="0.25">
      <c r="A41" s="357"/>
      <c r="B41" s="358" t="str">
        <f t="shared" si="1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359" t="str">
        <f>IF('תנאי סף'!AF41&lt;&gt;1,"",'תנאי סף'!F41)</f>
        <v/>
      </c>
      <c r="G41" s="360" t="str">
        <f>'עדיפות לפריפריה'!AA41</f>
        <v/>
      </c>
      <c r="H41" s="360" t="str">
        <f>'מספר המשתתפים'!Z41</f>
        <v/>
      </c>
      <c r="I41" s="360"/>
      <c r="J41" s="360" t="str">
        <f>'מספר מופעים'!Z41</f>
        <v/>
      </c>
      <c r="K41" s="360" t="str">
        <f>'הערכה כללית ותרומה לקהילה'!Z41</f>
        <v/>
      </c>
      <c r="L41" s="360" t="str">
        <f>'מחזור הפעילות'!Z41</f>
        <v/>
      </c>
      <c r="M41" s="360"/>
      <c r="N41" s="360"/>
      <c r="O41" s="360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 t="str">
        <f t="shared" si="2"/>
        <v/>
      </c>
      <c r="AH41" s="361" t="str">
        <f t="shared" si="3"/>
        <v/>
      </c>
      <c r="AI41" s="362" t="str">
        <f t="shared" si="4"/>
        <v/>
      </c>
      <c r="AJ41" s="171">
        <f t="shared" si="5"/>
        <v>1</v>
      </c>
      <c r="AK41" s="171">
        <f t="shared" si="6"/>
        <v>1</v>
      </c>
      <c r="AL41" s="171">
        <f t="shared" si="7"/>
        <v>1</v>
      </c>
      <c r="AM41" s="171">
        <f t="shared" si="8"/>
        <v>1</v>
      </c>
      <c r="AN41" s="171">
        <f t="shared" si="9"/>
        <v>1</v>
      </c>
      <c r="AO41" s="171">
        <f t="shared" si="10"/>
        <v>1</v>
      </c>
      <c r="AP41" s="171">
        <f t="shared" si="11"/>
        <v>1</v>
      </c>
      <c r="AQ41" s="171">
        <f t="shared" si="12"/>
        <v>1</v>
      </c>
      <c r="AR41" s="171">
        <f t="shared" si="13"/>
        <v>1</v>
      </c>
      <c r="AS41" s="171">
        <f t="shared" si="14"/>
        <v>1</v>
      </c>
      <c r="AT41" s="171">
        <f t="shared" si="15"/>
        <v>1</v>
      </c>
      <c r="AU41" s="171">
        <f t="shared" si="16"/>
        <v>1</v>
      </c>
      <c r="AV41" s="171">
        <f t="shared" si="17"/>
        <v>1</v>
      </c>
      <c r="AW41" s="171">
        <f t="shared" si="18"/>
        <v>1</v>
      </c>
      <c r="AX41" s="171">
        <f t="shared" si="19"/>
        <v>1</v>
      </c>
      <c r="AY41" s="171">
        <f t="shared" si="20"/>
        <v>1</v>
      </c>
      <c r="AZ41" s="171">
        <f t="shared" si="21"/>
        <v>1</v>
      </c>
      <c r="BA41" s="171">
        <f t="shared" si="22"/>
        <v>1</v>
      </c>
      <c r="BB41" s="171">
        <f t="shared" si="23"/>
        <v>1</v>
      </c>
      <c r="BC41" s="171">
        <f t="shared" si="24"/>
        <v>1</v>
      </c>
      <c r="BD41" s="171">
        <f t="shared" si="25"/>
        <v>1</v>
      </c>
      <c r="BE41" s="171">
        <f t="shared" si="26"/>
        <v>1</v>
      </c>
      <c r="BF41" s="171">
        <f t="shared" si="27"/>
        <v>1</v>
      </c>
      <c r="BG41" s="171">
        <f t="shared" si="28"/>
        <v>1</v>
      </c>
      <c r="BH41" s="171">
        <f t="shared" si="29"/>
        <v>1</v>
      </c>
      <c r="BI41" s="171">
        <f t="shared" si="30"/>
        <v>1</v>
      </c>
      <c r="BJ41" s="171">
        <f t="shared" si="31"/>
        <v>1</v>
      </c>
    </row>
    <row r="42" spans="1:62" ht="15.75" x14ac:dyDescent="0.25">
      <c r="A42" s="357"/>
      <c r="B42" s="358" t="str">
        <f t="shared" si="1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359" t="str">
        <f>IF('תנאי סף'!AF42&lt;&gt;1,"",'תנאי סף'!F42)</f>
        <v/>
      </c>
      <c r="G42" s="360" t="str">
        <f>'עדיפות לפריפריה'!AA42</f>
        <v/>
      </c>
      <c r="H42" s="360" t="str">
        <f>'מספר המשתתפים'!Z42</f>
        <v/>
      </c>
      <c r="I42" s="360"/>
      <c r="J42" s="360" t="str">
        <f>'מספר מופעים'!Z42</f>
        <v/>
      </c>
      <c r="K42" s="360" t="str">
        <f>'הערכה כללית ותרומה לקהילה'!Z42</f>
        <v/>
      </c>
      <c r="L42" s="360" t="str">
        <f>'מחזור הפעילות'!Z42</f>
        <v/>
      </c>
      <c r="M42" s="360"/>
      <c r="N42" s="360"/>
      <c r="O42" s="360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  <c r="AE42" s="361"/>
      <c r="AF42" s="361"/>
      <c r="AG42" s="361" t="str">
        <f t="shared" si="2"/>
        <v/>
      </c>
      <c r="AH42" s="361" t="str">
        <f t="shared" si="3"/>
        <v/>
      </c>
      <c r="AI42" s="362" t="str">
        <f t="shared" si="4"/>
        <v/>
      </c>
      <c r="AJ42" s="171">
        <f t="shared" si="5"/>
        <v>1</v>
      </c>
      <c r="AK42" s="171">
        <f t="shared" si="6"/>
        <v>1</v>
      </c>
      <c r="AL42" s="171">
        <f t="shared" si="7"/>
        <v>1</v>
      </c>
      <c r="AM42" s="171">
        <f t="shared" si="8"/>
        <v>1</v>
      </c>
      <c r="AN42" s="171">
        <f t="shared" si="9"/>
        <v>1</v>
      </c>
      <c r="AO42" s="171">
        <f t="shared" si="10"/>
        <v>1</v>
      </c>
      <c r="AP42" s="171">
        <f t="shared" si="11"/>
        <v>1</v>
      </c>
      <c r="AQ42" s="171">
        <f t="shared" si="12"/>
        <v>1</v>
      </c>
      <c r="AR42" s="171">
        <f t="shared" si="13"/>
        <v>1</v>
      </c>
      <c r="AS42" s="171">
        <f t="shared" si="14"/>
        <v>1</v>
      </c>
      <c r="AT42" s="171">
        <f t="shared" si="15"/>
        <v>1</v>
      </c>
      <c r="AU42" s="171">
        <f t="shared" si="16"/>
        <v>1</v>
      </c>
      <c r="AV42" s="171">
        <f t="shared" si="17"/>
        <v>1</v>
      </c>
      <c r="AW42" s="171">
        <f t="shared" si="18"/>
        <v>1</v>
      </c>
      <c r="AX42" s="171">
        <f t="shared" si="19"/>
        <v>1</v>
      </c>
      <c r="AY42" s="171">
        <f t="shared" si="20"/>
        <v>1</v>
      </c>
      <c r="AZ42" s="171">
        <f t="shared" si="21"/>
        <v>1</v>
      </c>
      <c r="BA42" s="171">
        <f t="shared" si="22"/>
        <v>1</v>
      </c>
      <c r="BB42" s="171">
        <f t="shared" si="23"/>
        <v>1</v>
      </c>
      <c r="BC42" s="171">
        <f t="shared" si="24"/>
        <v>1</v>
      </c>
      <c r="BD42" s="171">
        <f t="shared" si="25"/>
        <v>1</v>
      </c>
      <c r="BE42" s="171">
        <f t="shared" si="26"/>
        <v>1</v>
      </c>
      <c r="BF42" s="171">
        <f t="shared" si="27"/>
        <v>1</v>
      </c>
      <c r="BG42" s="171">
        <f t="shared" si="28"/>
        <v>1</v>
      </c>
      <c r="BH42" s="171">
        <f t="shared" si="29"/>
        <v>1</v>
      </c>
      <c r="BI42" s="171">
        <f t="shared" si="30"/>
        <v>1</v>
      </c>
      <c r="BJ42" s="171">
        <f t="shared" si="31"/>
        <v>1</v>
      </c>
    </row>
    <row r="43" spans="1:62" ht="15.75" x14ac:dyDescent="0.25">
      <c r="A43" s="357"/>
      <c r="B43" s="358" t="str">
        <f t="shared" si="1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359" t="str">
        <f>IF('תנאי סף'!AF43&lt;&gt;1,"",'תנאי סף'!F43)</f>
        <v/>
      </c>
      <c r="G43" s="360" t="str">
        <f>'עדיפות לפריפריה'!AA43</f>
        <v/>
      </c>
      <c r="H43" s="360" t="str">
        <f>'מספר המשתתפים'!Z43</f>
        <v/>
      </c>
      <c r="I43" s="360"/>
      <c r="J43" s="360" t="str">
        <f>'מספר מופעים'!Z43</f>
        <v/>
      </c>
      <c r="K43" s="360" t="str">
        <f>'הערכה כללית ותרומה לקהילה'!Z43</f>
        <v/>
      </c>
      <c r="L43" s="360" t="str">
        <f>'מחזור הפעילות'!Z43</f>
        <v/>
      </c>
      <c r="M43" s="360"/>
      <c r="N43" s="360"/>
      <c r="O43" s="360"/>
      <c r="P43" s="361"/>
      <c r="Q43" s="361"/>
      <c r="R43" s="361"/>
      <c r="S43" s="361"/>
      <c r="T43" s="361"/>
      <c r="U43" s="361"/>
      <c r="V43" s="361"/>
      <c r="W43" s="361"/>
      <c r="X43" s="361"/>
      <c r="Y43" s="361"/>
      <c r="Z43" s="361"/>
      <c r="AA43" s="361"/>
      <c r="AB43" s="361"/>
      <c r="AC43" s="361"/>
      <c r="AD43" s="361"/>
      <c r="AE43" s="361"/>
      <c r="AF43" s="361"/>
      <c r="AG43" s="361" t="str">
        <f t="shared" si="2"/>
        <v/>
      </c>
      <c r="AH43" s="361" t="str">
        <f t="shared" si="3"/>
        <v/>
      </c>
      <c r="AI43" s="362" t="str">
        <f t="shared" si="4"/>
        <v/>
      </c>
      <c r="AJ43" s="171">
        <f t="shared" si="5"/>
        <v>1</v>
      </c>
      <c r="AK43" s="171">
        <f t="shared" si="6"/>
        <v>1</v>
      </c>
      <c r="AL43" s="171">
        <f t="shared" si="7"/>
        <v>1</v>
      </c>
      <c r="AM43" s="171">
        <f t="shared" si="8"/>
        <v>1</v>
      </c>
      <c r="AN43" s="171">
        <f t="shared" si="9"/>
        <v>1</v>
      </c>
      <c r="AO43" s="171">
        <f t="shared" si="10"/>
        <v>1</v>
      </c>
      <c r="AP43" s="171">
        <f t="shared" si="11"/>
        <v>1</v>
      </c>
      <c r="AQ43" s="171">
        <f t="shared" si="12"/>
        <v>1</v>
      </c>
      <c r="AR43" s="171">
        <f t="shared" si="13"/>
        <v>1</v>
      </c>
      <c r="AS43" s="171">
        <f t="shared" si="14"/>
        <v>1</v>
      </c>
      <c r="AT43" s="171">
        <f t="shared" si="15"/>
        <v>1</v>
      </c>
      <c r="AU43" s="171">
        <f t="shared" si="16"/>
        <v>1</v>
      </c>
      <c r="AV43" s="171">
        <f t="shared" si="17"/>
        <v>1</v>
      </c>
      <c r="AW43" s="171">
        <f t="shared" si="18"/>
        <v>1</v>
      </c>
      <c r="AX43" s="171">
        <f t="shared" si="19"/>
        <v>1</v>
      </c>
      <c r="AY43" s="171">
        <f t="shared" si="20"/>
        <v>1</v>
      </c>
      <c r="AZ43" s="171">
        <f t="shared" si="21"/>
        <v>1</v>
      </c>
      <c r="BA43" s="171">
        <f t="shared" si="22"/>
        <v>1</v>
      </c>
      <c r="BB43" s="171">
        <f t="shared" si="23"/>
        <v>1</v>
      </c>
      <c r="BC43" s="171">
        <f t="shared" si="24"/>
        <v>1</v>
      </c>
      <c r="BD43" s="171">
        <f t="shared" si="25"/>
        <v>1</v>
      </c>
      <c r="BE43" s="171">
        <f t="shared" si="26"/>
        <v>1</v>
      </c>
      <c r="BF43" s="171">
        <f t="shared" si="27"/>
        <v>1</v>
      </c>
      <c r="BG43" s="171">
        <f t="shared" si="28"/>
        <v>1</v>
      </c>
      <c r="BH43" s="171">
        <f t="shared" si="29"/>
        <v>1</v>
      </c>
      <c r="BI43" s="171">
        <f t="shared" si="30"/>
        <v>1</v>
      </c>
      <c r="BJ43" s="171">
        <f t="shared" si="31"/>
        <v>1</v>
      </c>
    </row>
    <row r="44" spans="1:62" ht="15.75" x14ac:dyDescent="0.25">
      <c r="A44" s="357"/>
      <c r="B44" s="358" t="str">
        <f t="shared" si="1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359" t="str">
        <f>IF('תנאי סף'!AF44&lt;&gt;1,"",'תנאי סף'!F44)</f>
        <v/>
      </c>
      <c r="G44" s="360" t="str">
        <f>'עדיפות לפריפריה'!AA44</f>
        <v/>
      </c>
      <c r="H44" s="360" t="str">
        <f>'מספר המשתתפים'!Z44</f>
        <v/>
      </c>
      <c r="I44" s="360"/>
      <c r="J44" s="360" t="str">
        <f>'מספר מופעים'!Z44</f>
        <v/>
      </c>
      <c r="K44" s="360" t="str">
        <f>'הערכה כללית ותרומה לקהילה'!Z44</f>
        <v/>
      </c>
      <c r="L44" s="360" t="str">
        <f>'מחזור הפעילות'!Z44</f>
        <v/>
      </c>
      <c r="M44" s="360"/>
      <c r="N44" s="360"/>
      <c r="O44" s="360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61"/>
      <c r="AE44" s="361"/>
      <c r="AF44" s="361"/>
      <c r="AG44" s="361" t="str">
        <f t="shared" si="2"/>
        <v/>
      </c>
      <c r="AH44" s="361" t="str">
        <f t="shared" si="3"/>
        <v/>
      </c>
      <c r="AI44" s="362" t="str">
        <f t="shared" si="4"/>
        <v/>
      </c>
      <c r="AJ44" s="171">
        <f t="shared" si="5"/>
        <v>1</v>
      </c>
      <c r="AK44" s="171">
        <f t="shared" si="6"/>
        <v>1</v>
      </c>
      <c r="AL44" s="171">
        <f t="shared" si="7"/>
        <v>1</v>
      </c>
      <c r="AM44" s="171">
        <f t="shared" si="8"/>
        <v>1</v>
      </c>
      <c r="AN44" s="171">
        <f t="shared" si="9"/>
        <v>1</v>
      </c>
      <c r="AO44" s="171">
        <f t="shared" si="10"/>
        <v>1</v>
      </c>
      <c r="AP44" s="171">
        <f t="shared" si="11"/>
        <v>1</v>
      </c>
      <c r="AQ44" s="171">
        <f t="shared" si="12"/>
        <v>1</v>
      </c>
      <c r="AR44" s="171">
        <f t="shared" si="13"/>
        <v>1</v>
      </c>
      <c r="AS44" s="171">
        <f t="shared" si="14"/>
        <v>1</v>
      </c>
      <c r="AT44" s="171">
        <f t="shared" si="15"/>
        <v>1</v>
      </c>
      <c r="AU44" s="171">
        <f t="shared" si="16"/>
        <v>1</v>
      </c>
      <c r="AV44" s="171">
        <f t="shared" si="17"/>
        <v>1</v>
      </c>
      <c r="AW44" s="171">
        <f t="shared" si="18"/>
        <v>1</v>
      </c>
      <c r="AX44" s="171">
        <f t="shared" si="19"/>
        <v>1</v>
      </c>
      <c r="AY44" s="171">
        <f t="shared" si="20"/>
        <v>1</v>
      </c>
      <c r="AZ44" s="171">
        <f t="shared" si="21"/>
        <v>1</v>
      </c>
      <c r="BA44" s="171">
        <f t="shared" si="22"/>
        <v>1</v>
      </c>
      <c r="BB44" s="171">
        <f t="shared" si="23"/>
        <v>1</v>
      </c>
      <c r="BC44" s="171">
        <f t="shared" si="24"/>
        <v>1</v>
      </c>
      <c r="BD44" s="171">
        <f t="shared" si="25"/>
        <v>1</v>
      </c>
      <c r="BE44" s="171">
        <f t="shared" si="26"/>
        <v>1</v>
      </c>
      <c r="BF44" s="171">
        <f t="shared" si="27"/>
        <v>1</v>
      </c>
      <c r="BG44" s="171">
        <f t="shared" si="28"/>
        <v>1</v>
      </c>
      <c r="BH44" s="171">
        <f t="shared" si="29"/>
        <v>1</v>
      </c>
      <c r="BI44" s="171">
        <f t="shared" si="30"/>
        <v>1</v>
      </c>
      <c r="BJ44" s="171">
        <f t="shared" si="31"/>
        <v>1</v>
      </c>
    </row>
    <row r="45" spans="1:62" ht="15.75" x14ac:dyDescent="0.25">
      <c r="A45" s="357"/>
      <c r="B45" s="358" t="str">
        <f t="shared" si="1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359" t="str">
        <f>IF('תנאי סף'!AF45&lt;&gt;1,"",'תנאי סף'!F45)</f>
        <v/>
      </c>
      <c r="G45" s="360" t="str">
        <f>'עדיפות לפריפריה'!AA45</f>
        <v/>
      </c>
      <c r="H45" s="360" t="str">
        <f>'מספר המשתתפים'!Z45</f>
        <v/>
      </c>
      <c r="I45" s="360"/>
      <c r="J45" s="360" t="str">
        <f>'מספר מופעים'!Z45</f>
        <v/>
      </c>
      <c r="K45" s="360" t="str">
        <f>'הערכה כללית ותרומה לקהילה'!Z45</f>
        <v/>
      </c>
      <c r="L45" s="360" t="str">
        <f>'מחזור הפעילות'!Z45</f>
        <v/>
      </c>
      <c r="M45" s="360"/>
      <c r="N45" s="360"/>
      <c r="O45" s="360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  <c r="AE45" s="361"/>
      <c r="AF45" s="361"/>
      <c r="AG45" s="361" t="str">
        <f t="shared" si="2"/>
        <v/>
      </c>
      <c r="AH45" s="361" t="str">
        <f t="shared" si="3"/>
        <v/>
      </c>
      <c r="AI45" s="362" t="str">
        <f t="shared" si="4"/>
        <v/>
      </c>
      <c r="AJ45" s="171">
        <f t="shared" si="5"/>
        <v>1</v>
      </c>
      <c r="AK45" s="171">
        <f t="shared" si="6"/>
        <v>1</v>
      </c>
      <c r="AL45" s="171">
        <f t="shared" si="7"/>
        <v>1</v>
      </c>
      <c r="AM45" s="171">
        <f t="shared" si="8"/>
        <v>1</v>
      </c>
      <c r="AN45" s="171">
        <f t="shared" si="9"/>
        <v>1</v>
      </c>
      <c r="AO45" s="171">
        <f t="shared" si="10"/>
        <v>1</v>
      </c>
      <c r="AP45" s="171">
        <f t="shared" si="11"/>
        <v>1</v>
      </c>
      <c r="AQ45" s="171">
        <f t="shared" si="12"/>
        <v>1</v>
      </c>
      <c r="AR45" s="171">
        <f t="shared" si="13"/>
        <v>1</v>
      </c>
      <c r="AS45" s="171">
        <f t="shared" si="14"/>
        <v>1</v>
      </c>
      <c r="AT45" s="171">
        <f t="shared" si="15"/>
        <v>1</v>
      </c>
      <c r="AU45" s="171">
        <f t="shared" si="16"/>
        <v>1</v>
      </c>
      <c r="AV45" s="171">
        <f t="shared" si="17"/>
        <v>1</v>
      </c>
      <c r="AW45" s="171">
        <f t="shared" si="18"/>
        <v>1</v>
      </c>
      <c r="AX45" s="171">
        <f t="shared" si="19"/>
        <v>1</v>
      </c>
      <c r="AY45" s="171">
        <f t="shared" si="20"/>
        <v>1</v>
      </c>
      <c r="AZ45" s="171">
        <f t="shared" si="21"/>
        <v>1</v>
      </c>
      <c r="BA45" s="171">
        <f t="shared" si="22"/>
        <v>1</v>
      </c>
      <c r="BB45" s="171">
        <f t="shared" si="23"/>
        <v>1</v>
      </c>
      <c r="BC45" s="171">
        <f t="shared" si="24"/>
        <v>1</v>
      </c>
      <c r="BD45" s="171">
        <f t="shared" si="25"/>
        <v>1</v>
      </c>
      <c r="BE45" s="171">
        <f t="shared" si="26"/>
        <v>1</v>
      </c>
      <c r="BF45" s="171">
        <f t="shared" si="27"/>
        <v>1</v>
      </c>
      <c r="BG45" s="171">
        <f t="shared" si="28"/>
        <v>1</v>
      </c>
      <c r="BH45" s="171">
        <f t="shared" si="29"/>
        <v>1</v>
      </c>
      <c r="BI45" s="171">
        <f t="shared" si="30"/>
        <v>1</v>
      </c>
      <c r="BJ45" s="171">
        <f t="shared" si="31"/>
        <v>1</v>
      </c>
    </row>
    <row r="46" spans="1:62" ht="15.75" x14ac:dyDescent="0.25">
      <c r="A46" s="357"/>
      <c r="B46" s="358" t="str">
        <f t="shared" si="1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359" t="str">
        <f>IF('תנאי סף'!AF46&lt;&gt;1,"",'תנאי סף'!F46)</f>
        <v/>
      </c>
      <c r="G46" s="360" t="str">
        <f>'עדיפות לפריפריה'!AA46</f>
        <v/>
      </c>
      <c r="H46" s="360" t="str">
        <f>'מספר המשתתפים'!Z46</f>
        <v/>
      </c>
      <c r="I46" s="360"/>
      <c r="J46" s="360" t="str">
        <f>'מספר מופעים'!Z46</f>
        <v/>
      </c>
      <c r="K46" s="360" t="str">
        <f>'הערכה כללית ותרומה לקהילה'!Z46</f>
        <v/>
      </c>
      <c r="L46" s="360" t="str">
        <f>'מחזור הפעילות'!Z46</f>
        <v/>
      </c>
      <c r="M46" s="360"/>
      <c r="N46" s="360"/>
      <c r="O46" s="360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61"/>
      <c r="AE46" s="361"/>
      <c r="AF46" s="361"/>
      <c r="AG46" s="361" t="str">
        <f t="shared" si="2"/>
        <v/>
      </c>
      <c r="AH46" s="361" t="str">
        <f t="shared" si="3"/>
        <v/>
      </c>
      <c r="AI46" s="362" t="str">
        <f t="shared" si="4"/>
        <v/>
      </c>
      <c r="AJ46" s="171">
        <f t="shared" si="5"/>
        <v>1</v>
      </c>
      <c r="AK46" s="171">
        <f t="shared" si="6"/>
        <v>1</v>
      </c>
      <c r="AL46" s="171">
        <f t="shared" si="7"/>
        <v>1</v>
      </c>
      <c r="AM46" s="171">
        <f t="shared" si="8"/>
        <v>1</v>
      </c>
      <c r="AN46" s="171">
        <f t="shared" si="9"/>
        <v>1</v>
      </c>
      <c r="AO46" s="171">
        <f t="shared" si="10"/>
        <v>1</v>
      </c>
      <c r="AP46" s="171">
        <f t="shared" si="11"/>
        <v>1</v>
      </c>
      <c r="AQ46" s="171">
        <f t="shared" si="12"/>
        <v>1</v>
      </c>
      <c r="AR46" s="171">
        <f t="shared" si="13"/>
        <v>1</v>
      </c>
      <c r="AS46" s="171">
        <f t="shared" si="14"/>
        <v>1</v>
      </c>
      <c r="AT46" s="171">
        <f t="shared" si="15"/>
        <v>1</v>
      </c>
      <c r="AU46" s="171">
        <f t="shared" si="16"/>
        <v>1</v>
      </c>
      <c r="AV46" s="171">
        <f t="shared" si="17"/>
        <v>1</v>
      </c>
      <c r="AW46" s="171">
        <f t="shared" si="18"/>
        <v>1</v>
      </c>
      <c r="AX46" s="171">
        <f t="shared" si="19"/>
        <v>1</v>
      </c>
      <c r="AY46" s="171">
        <f t="shared" si="20"/>
        <v>1</v>
      </c>
      <c r="AZ46" s="171">
        <f t="shared" si="21"/>
        <v>1</v>
      </c>
      <c r="BA46" s="171">
        <f t="shared" si="22"/>
        <v>1</v>
      </c>
      <c r="BB46" s="171">
        <f t="shared" si="23"/>
        <v>1</v>
      </c>
      <c r="BC46" s="171">
        <f t="shared" si="24"/>
        <v>1</v>
      </c>
      <c r="BD46" s="171">
        <f t="shared" si="25"/>
        <v>1</v>
      </c>
      <c r="BE46" s="171">
        <f t="shared" si="26"/>
        <v>1</v>
      </c>
      <c r="BF46" s="171">
        <f t="shared" si="27"/>
        <v>1</v>
      </c>
      <c r="BG46" s="171">
        <f t="shared" si="28"/>
        <v>1</v>
      </c>
      <c r="BH46" s="171">
        <f t="shared" si="29"/>
        <v>1</v>
      </c>
      <c r="BI46" s="171">
        <f t="shared" si="30"/>
        <v>1</v>
      </c>
      <c r="BJ46" s="171">
        <f t="shared" si="31"/>
        <v>1</v>
      </c>
    </row>
    <row r="47" spans="1:62" ht="15.75" x14ac:dyDescent="0.25">
      <c r="A47" s="357"/>
      <c r="B47" s="358" t="str">
        <f t="shared" si="1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359" t="str">
        <f>IF('תנאי סף'!AF47&lt;&gt;1,"",'תנאי סף'!F47)</f>
        <v/>
      </c>
      <c r="G47" s="360" t="str">
        <f>'עדיפות לפריפריה'!AA47</f>
        <v/>
      </c>
      <c r="H47" s="360" t="str">
        <f>'מספר המשתתפים'!Z47</f>
        <v/>
      </c>
      <c r="I47" s="360"/>
      <c r="J47" s="360" t="str">
        <f>'מספר מופעים'!Z47</f>
        <v/>
      </c>
      <c r="K47" s="360" t="str">
        <f>'הערכה כללית ותרומה לקהילה'!Z47</f>
        <v/>
      </c>
      <c r="L47" s="360" t="str">
        <f>'מחזור הפעילות'!Z47</f>
        <v/>
      </c>
      <c r="M47" s="360"/>
      <c r="N47" s="360"/>
      <c r="O47" s="360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  <c r="AE47" s="361"/>
      <c r="AF47" s="361"/>
      <c r="AG47" s="361" t="str">
        <f t="shared" si="2"/>
        <v/>
      </c>
      <c r="AH47" s="361" t="str">
        <f t="shared" si="3"/>
        <v/>
      </c>
      <c r="AI47" s="362" t="str">
        <f t="shared" si="4"/>
        <v/>
      </c>
      <c r="AJ47" s="171">
        <f t="shared" si="5"/>
        <v>1</v>
      </c>
      <c r="AK47" s="171">
        <f t="shared" si="6"/>
        <v>1</v>
      </c>
      <c r="AL47" s="171">
        <f t="shared" si="7"/>
        <v>1</v>
      </c>
      <c r="AM47" s="171">
        <f t="shared" si="8"/>
        <v>1</v>
      </c>
      <c r="AN47" s="171">
        <f t="shared" si="9"/>
        <v>1</v>
      </c>
      <c r="AO47" s="171">
        <f t="shared" si="10"/>
        <v>1</v>
      </c>
      <c r="AP47" s="171">
        <f t="shared" si="11"/>
        <v>1</v>
      </c>
      <c r="AQ47" s="171">
        <f t="shared" si="12"/>
        <v>1</v>
      </c>
      <c r="AR47" s="171">
        <f t="shared" si="13"/>
        <v>1</v>
      </c>
      <c r="AS47" s="171">
        <f t="shared" si="14"/>
        <v>1</v>
      </c>
      <c r="AT47" s="171">
        <f t="shared" si="15"/>
        <v>1</v>
      </c>
      <c r="AU47" s="171">
        <f t="shared" si="16"/>
        <v>1</v>
      </c>
      <c r="AV47" s="171">
        <f t="shared" si="17"/>
        <v>1</v>
      </c>
      <c r="AW47" s="171">
        <f t="shared" si="18"/>
        <v>1</v>
      </c>
      <c r="AX47" s="171">
        <f t="shared" si="19"/>
        <v>1</v>
      </c>
      <c r="AY47" s="171">
        <f t="shared" si="20"/>
        <v>1</v>
      </c>
      <c r="AZ47" s="171">
        <f t="shared" si="21"/>
        <v>1</v>
      </c>
      <c r="BA47" s="171">
        <f t="shared" si="22"/>
        <v>1</v>
      </c>
      <c r="BB47" s="171">
        <f t="shared" si="23"/>
        <v>1</v>
      </c>
      <c r="BC47" s="171">
        <f t="shared" si="24"/>
        <v>1</v>
      </c>
      <c r="BD47" s="171">
        <f t="shared" si="25"/>
        <v>1</v>
      </c>
      <c r="BE47" s="171">
        <f t="shared" si="26"/>
        <v>1</v>
      </c>
      <c r="BF47" s="171">
        <f t="shared" si="27"/>
        <v>1</v>
      </c>
      <c r="BG47" s="171">
        <f t="shared" si="28"/>
        <v>1</v>
      </c>
      <c r="BH47" s="171">
        <f t="shared" si="29"/>
        <v>1</v>
      </c>
      <c r="BI47" s="171">
        <f t="shared" si="30"/>
        <v>1</v>
      </c>
      <c r="BJ47" s="171">
        <f t="shared" si="31"/>
        <v>1</v>
      </c>
    </row>
    <row r="48" spans="1:62" ht="15.75" x14ac:dyDescent="0.25">
      <c r="A48" s="357"/>
      <c r="B48" s="358" t="str">
        <f t="shared" si="1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359" t="str">
        <f>IF('תנאי סף'!AF48&lt;&gt;1,"",'תנאי סף'!F48)</f>
        <v/>
      </c>
      <c r="G48" s="360" t="str">
        <f>'עדיפות לפריפריה'!AA48</f>
        <v/>
      </c>
      <c r="H48" s="360" t="str">
        <f>'מספר המשתתפים'!Z48</f>
        <v/>
      </c>
      <c r="I48" s="360"/>
      <c r="J48" s="360" t="str">
        <f>'מספר מופעים'!Z48</f>
        <v/>
      </c>
      <c r="K48" s="360" t="str">
        <f>'הערכה כללית ותרומה לקהילה'!Z48</f>
        <v/>
      </c>
      <c r="L48" s="360" t="str">
        <f>'מחזור הפעילות'!Z48</f>
        <v/>
      </c>
      <c r="M48" s="360"/>
      <c r="N48" s="360"/>
      <c r="O48" s="360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361"/>
      <c r="AD48" s="361"/>
      <c r="AE48" s="361"/>
      <c r="AF48" s="361"/>
      <c r="AG48" s="361" t="str">
        <f t="shared" si="2"/>
        <v/>
      </c>
      <c r="AH48" s="361" t="str">
        <f t="shared" si="3"/>
        <v/>
      </c>
      <c r="AI48" s="362" t="str">
        <f t="shared" si="4"/>
        <v/>
      </c>
      <c r="AJ48" s="171">
        <f t="shared" si="5"/>
        <v>1</v>
      </c>
      <c r="AK48" s="171">
        <f t="shared" si="6"/>
        <v>1</v>
      </c>
      <c r="AL48" s="171">
        <f t="shared" si="7"/>
        <v>1</v>
      </c>
      <c r="AM48" s="171">
        <f t="shared" si="8"/>
        <v>1</v>
      </c>
      <c r="AN48" s="171">
        <f t="shared" si="9"/>
        <v>1</v>
      </c>
      <c r="AO48" s="171">
        <f t="shared" si="10"/>
        <v>1</v>
      </c>
      <c r="AP48" s="171">
        <f t="shared" si="11"/>
        <v>1</v>
      </c>
      <c r="AQ48" s="171">
        <f t="shared" si="12"/>
        <v>1</v>
      </c>
      <c r="AR48" s="171">
        <f t="shared" si="13"/>
        <v>1</v>
      </c>
      <c r="AS48" s="171">
        <f t="shared" si="14"/>
        <v>1</v>
      </c>
      <c r="AT48" s="171">
        <f t="shared" si="15"/>
        <v>1</v>
      </c>
      <c r="AU48" s="171">
        <f t="shared" si="16"/>
        <v>1</v>
      </c>
      <c r="AV48" s="171">
        <f t="shared" si="17"/>
        <v>1</v>
      </c>
      <c r="AW48" s="171">
        <f t="shared" si="18"/>
        <v>1</v>
      </c>
      <c r="AX48" s="171">
        <f t="shared" si="19"/>
        <v>1</v>
      </c>
      <c r="AY48" s="171">
        <f t="shared" si="20"/>
        <v>1</v>
      </c>
      <c r="AZ48" s="171">
        <f t="shared" si="21"/>
        <v>1</v>
      </c>
      <c r="BA48" s="171">
        <f t="shared" si="22"/>
        <v>1</v>
      </c>
      <c r="BB48" s="171">
        <f t="shared" si="23"/>
        <v>1</v>
      </c>
      <c r="BC48" s="171">
        <f t="shared" si="24"/>
        <v>1</v>
      </c>
      <c r="BD48" s="171">
        <f t="shared" si="25"/>
        <v>1</v>
      </c>
      <c r="BE48" s="171">
        <f t="shared" si="26"/>
        <v>1</v>
      </c>
      <c r="BF48" s="171">
        <f t="shared" si="27"/>
        <v>1</v>
      </c>
      <c r="BG48" s="171">
        <f t="shared" si="28"/>
        <v>1</v>
      </c>
      <c r="BH48" s="171">
        <f t="shared" si="29"/>
        <v>1</v>
      </c>
      <c r="BI48" s="171">
        <f t="shared" si="30"/>
        <v>1</v>
      </c>
      <c r="BJ48" s="171">
        <f t="shared" si="31"/>
        <v>1</v>
      </c>
    </row>
    <row r="49" spans="1:62" ht="15.75" x14ac:dyDescent="0.25">
      <c r="A49" s="357"/>
      <c r="B49" s="358" t="str">
        <f t="shared" si="1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359" t="str">
        <f>IF('תנאי סף'!AF49&lt;&gt;1,"",'תנאי סף'!F49)</f>
        <v/>
      </c>
      <c r="G49" s="360" t="str">
        <f>'עדיפות לפריפריה'!AA49</f>
        <v/>
      </c>
      <c r="H49" s="360" t="str">
        <f>'מספר המשתתפים'!Z49</f>
        <v/>
      </c>
      <c r="I49" s="360"/>
      <c r="J49" s="360" t="str">
        <f>'מספר מופעים'!Z49</f>
        <v/>
      </c>
      <c r="K49" s="360" t="str">
        <f>'הערכה כללית ותרומה לקהילה'!Z49</f>
        <v/>
      </c>
      <c r="L49" s="360" t="str">
        <f>'מחזור הפעילות'!Z49</f>
        <v/>
      </c>
      <c r="M49" s="360"/>
      <c r="N49" s="360"/>
      <c r="O49" s="360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361"/>
      <c r="AD49" s="361"/>
      <c r="AE49" s="361"/>
      <c r="AF49" s="361"/>
      <c r="AG49" s="361" t="str">
        <f t="shared" si="2"/>
        <v/>
      </c>
      <c r="AH49" s="361" t="str">
        <f t="shared" si="3"/>
        <v/>
      </c>
      <c r="AI49" s="362" t="str">
        <f t="shared" si="4"/>
        <v/>
      </c>
      <c r="AJ49" s="171">
        <f t="shared" si="5"/>
        <v>1</v>
      </c>
      <c r="AK49" s="171">
        <f t="shared" si="6"/>
        <v>1</v>
      </c>
      <c r="AL49" s="171">
        <f t="shared" si="7"/>
        <v>1</v>
      </c>
      <c r="AM49" s="171">
        <f t="shared" si="8"/>
        <v>1</v>
      </c>
      <c r="AN49" s="171">
        <f t="shared" si="9"/>
        <v>1</v>
      </c>
      <c r="AO49" s="171">
        <f t="shared" si="10"/>
        <v>1</v>
      </c>
      <c r="AP49" s="171">
        <f t="shared" si="11"/>
        <v>1</v>
      </c>
      <c r="AQ49" s="171">
        <f t="shared" si="12"/>
        <v>1</v>
      </c>
      <c r="AR49" s="171">
        <f t="shared" si="13"/>
        <v>1</v>
      </c>
      <c r="AS49" s="171">
        <f t="shared" si="14"/>
        <v>1</v>
      </c>
      <c r="AT49" s="171">
        <f t="shared" si="15"/>
        <v>1</v>
      </c>
      <c r="AU49" s="171">
        <f t="shared" si="16"/>
        <v>1</v>
      </c>
      <c r="AV49" s="171">
        <f t="shared" si="17"/>
        <v>1</v>
      </c>
      <c r="AW49" s="171">
        <f t="shared" si="18"/>
        <v>1</v>
      </c>
      <c r="AX49" s="171">
        <f t="shared" si="19"/>
        <v>1</v>
      </c>
      <c r="AY49" s="171">
        <f t="shared" si="20"/>
        <v>1</v>
      </c>
      <c r="AZ49" s="171">
        <f t="shared" si="21"/>
        <v>1</v>
      </c>
      <c r="BA49" s="171">
        <f t="shared" si="22"/>
        <v>1</v>
      </c>
      <c r="BB49" s="171">
        <f t="shared" si="23"/>
        <v>1</v>
      </c>
      <c r="BC49" s="171">
        <f t="shared" si="24"/>
        <v>1</v>
      </c>
      <c r="BD49" s="171">
        <f t="shared" si="25"/>
        <v>1</v>
      </c>
      <c r="BE49" s="171">
        <f t="shared" si="26"/>
        <v>1</v>
      </c>
      <c r="BF49" s="171">
        <f t="shared" si="27"/>
        <v>1</v>
      </c>
      <c r="BG49" s="171">
        <f t="shared" si="28"/>
        <v>1</v>
      </c>
      <c r="BH49" s="171">
        <f t="shared" si="29"/>
        <v>1</v>
      </c>
      <c r="BI49" s="171">
        <f t="shared" si="30"/>
        <v>1</v>
      </c>
      <c r="BJ49" s="171">
        <f t="shared" si="31"/>
        <v>1</v>
      </c>
    </row>
    <row r="50" spans="1:62" ht="15.75" x14ac:dyDescent="0.25">
      <c r="A50" s="357"/>
      <c r="B50" s="358" t="str">
        <f t="shared" si="1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359" t="str">
        <f>IF('תנאי סף'!AF50&lt;&gt;1,"",'תנאי סף'!F50)</f>
        <v/>
      </c>
      <c r="G50" s="360" t="str">
        <f>'עדיפות לפריפריה'!AA50</f>
        <v/>
      </c>
      <c r="H50" s="360" t="str">
        <f>'מספר המשתתפים'!Z50</f>
        <v/>
      </c>
      <c r="I50" s="360"/>
      <c r="J50" s="360" t="str">
        <f>'מספר מופעים'!Z50</f>
        <v/>
      </c>
      <c r="K50" s="360" t="str">
        <f>'הערכה כללית ותרומה לקהילה'!Z50</f>
        <v/>
      </c>
      <c r="L50" s="360" t="str">
        <f>'מחזור הפעילות'!Z50</f>
        <v/>
      </c>
      <c r="M50" s="360"/>
      <c r="N50" s="360"/>
      <c r="O50" s="360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 t="str">
        <f t="shared" si="2"/>
        <v/>
      </c>
      <c r="AH50" s="361" t="str">
        <f t="shared" si="3"/>
        <v/>
      </c>
      <c r="AI50" s="362" t="str">
        <f t="shared" si="4"/>
        <v/>
      </c>
      <c r="AJ50" s="171">
        <f t="shared" si="5"/>
        <v>1</v>
      </c>
      <c r="AK50" s="171">
        <f t="shared" si="6"/>
        <v>1</v>
      </c>
      <c r="AL50" s="171">
        <f t="shared" si="7"/>
        <v>1</v>
      </c>
      <c r="AM50" s="171">
        <f t="shared" si="8"/>
        <v>1</v>
      </c>
      <c r="AN50" s="171">
        <f t="shared" si="9"/>
        <v>1</v>
      </c>
      <c r="AO50" s="171">
        <f t="shared" si="10"/>
        <v>1</v>
      </c>
      <c r="AP50" s="171">
        <f t="shared" si="11"/>
        <v>1</v>
      </c>
      <c r="AQ50" s="171">
        <f t="shared" si="12"/>
        <v>1</v>
      </c>
      <c r="AR50" s="171">
        <f t="shared" si="13"/>
        <v>1</v>
      </c>
      <c r="AS50" s="171">
        <f t="shared" si="14"/>
        <v>1</v>
      </c>
      <c r="AT50" s="171">
        <f t="shared" si="15"/>
        <v>1</v>
      </c>
      <c r="AU50" s="171">
        <f t="shared" si="16"/>
        <v>1</v>
      </c>
      <c r="AV50" s="171">
        <f t="shared" si="17"/>
        <v>1</v>
      </c>
      <c r="AW50" s="171">
        <f t="shared" si="18"/>
        <v>1</v>
      </c>
      <c r="AX50" s="171">
        <f t="shared" si="19"/>
        <v>1</v>
      </c>
      <c r="AY50" s="171">
        <f t="shared" si="20"/>
        <v>1</v>
      </c>
      <c r="AZ50" s="171">
        <f t="shared" si="21"/>
        <v>1</v>
      </c>
      <c r="BA50" s="171">
        <f t="shared" si="22"/>
        <v>1</v>
      </c>
      <c r="BB50" s="171">
        <f t="shared" si="23"/>
        <v>1</v>
      </c>
      <c r="BC50" s="171">
        <f t="shared" si="24"/>
        <v>1</v>
      </c>
      <c r="BD50" s="171">
        <f t="shared" si="25"/>
        <v>1</v>
      </c>
      <c r="BE50" s="171">
        <f t="shared" si="26"/>
        <v>1</v>
      </c>
      <c r="BF50" s="171">
        <f t="shared" si="27"/>
        <v>1</v>
      </c>
      <c r="BG50" s="171">
        <f t="shared" si="28"/>
        <v>1</v>
      </c>
      <c r="BH50" s="171">
        <f t="shared" si="29"/>
        <v>1</v>
      </c>
      <c r="BI50" s="171">
        <f t="shared" si="30"/>
        <v>1</v>
      </c>
      <c r="BJ50" s="171">
        <f t="shared" si="31"/>
        <v>1</v>
      </c>
    </row>
    <row r="51" spans="1:62" ht="15.75" x14ac:dyDescent="0.25">
      <c r="A51" s="357"/>
      <c r="B51" s="358" t="str">
        <f t="shared" si="1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359" t="str">
        <f>IF('תנאי סף'!AF51&lt;&gt;1,"",'תנאי סף'!F51)</f>
        <v/>
      </c>
      <c r="G51" s="360" t="str">
        <f>'עדיפות לפריפריה'!AA51</f>
        <v/>
      </c>
      <c r="H51" s="360" t="str">
        <f>'מספר המשתתפים'!Z51</f>
        <v/>
      </c>
      <c r="I51" s="360"/>
      <c r="J51" s="360" t="str">
        <f>'מספר מופעים'!Z51</f>
        <v/>
      </c>
      <c r="K51" s="360" t="str">
        <f>'הערכה כללית ותרומה לקהילה'!Z51</f>
        <v/>
      </c>
      <c r="L51" s="360" t="str">
        <f>'מחזור הפעילות'!Z51</f>
        <v/>
      </c>
      <c r="M51" s="360"/>
      <c r="N51" s="360"/>
      <c r="O51" s="360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61"/>
      <c r="AE51" s="361"/>
      <c r="AF51" s="361"/>
      <c r="AG51" s="361" t="str">
        <f t="shared" si="2"/>
        <v/>
      </c>
      <c r="AH51" s="361" t="str">
        <f t="shared" si="3"/>
        <v/>
      </c>
      <c r="AI51" s="362" t="str">
        <f t="shared" si="4"/>
        <v/>
      </c>
      <c r="AJ51" s="171">
        <f t="shared" si="5"/>
        <v>1</v>
      </c>
      <c r="AK51" s="171">
        <f t="shared" si="6"/>
        <v>1</v>
      </c>
      <c r="AL51" s="171">
        <f t="shared" si="7"/>
        <v>1</v>
      </c>
      <c r="AM51" s="171">
        <f t="shared" si="8"/>
        <v>1</v>
      </c>
      <c r="AN51" s="171">
        <f t="shared" si="9"/>
        <v>1</v>
      </c>
      <c r="AO51" s="171">
        <f t="shared" si="10"/>
        <v>1</v>
      </c>
      <c r="AP51" s="171">
        <f t="shared" si="11"/>
        <v>1</v>
      </c>
      <c r="AQ51" s="171">
        <f t="shared" si="12"/>
        <v>1</v>
      </c>
      <c r="AR51" s="171">
        <f t="shared" si="13"/>
        <v>1</v>
      </c>
      <c r="AS51" s="171">
        <f t="shared" si="14"/>
        <v>1</v>
      </c>
      <c r="AT51" s="171">
        <f t="shared" si="15"/>
        <v>1</v>
      </c>
      <c r="AU51" s="171">
        <f t="shared" si="16"/>
        <v>1</v>
      </c>
      <c r="AV51" s="171">
        <f t="shared" si="17"/>
        <v>1</v>
      </c>
      <c r="AW51" s="171">
        <f t="shared" si="18"/>
        <v>1</v>
      </c>
      <c r="AX51" s="171">
        <f t="shared" si="19"/>
        <v>1</v>
      </c>
      <c r="AY51" s="171">
        <f t="shared" si="20"/>
        <v>1</v>
      </c>
      <c r="AZ51" s="171">
        <f t="shared" si="21"/>
        <v>1</v>
      </c>
      <c r="BA51" s="171">
        <f t="shared" si="22"/>
        <v>1</v>
      </c>
      <c r="BB51" s="171">
        <f t="shared" si="23"/>
        <v>1</v>
      </c>
      <c r="BC51" s="171">
        <f t="shared" si="24"/>
        <v>1</v>
      </c>
      <c r="BD51" s="171">
        <f t="shared" si="25"/>
        <v>1</v>
      </c>
      <c r="BE51" s="171">
        <f t="shared" si="26"/>
        <v>1</v>
      </c>
      <c r="BF51" s="171">
        <f t="shared" si="27"/>
        <v>1</v>
      </c>
      <c r="BG51" s="171">
        <f t="shared" si="28"/>
        <v>1</v>
      </c>
      <c r="BH51" s="171">
        <f t="shared" si="29"/>
        <v>1</v>
      </c>
      <c r="BI51" s="171">
        <f t="shared" si="30"/>
        <v>1</v>
      </c>
      <c r="BJ51" s="171">
        <f t="shared" si="31"/>
        <v>1</v>
      </c>
    </row>
    <row r="52" spans="1:62" ht="15.75" x14ac:dyDescent="0.25">
      <c r="A52" s="357"/>
      <c r="B52" s="358" t="str">
        <f t="shared" si="1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359" t="str">
        <f>IF('תנאי סף'!AF52&lt;&gt;1,"",'תנאי סף'!F52)</f>
        <v/>
      </c>
      <c r="G52" s="360" t="str">
        <f>'עדיפות לפריפריה'!AA52</f>
        <v/>
      </c>
      <c r="H52" s="360" t="str">
        <f>'מספר המשתתפים'!Z52</f>
        <v/>
      </c>
      <c r="I52" s="360"/>
      <c r="J52" s="360" t="str">
        <f>'מספר מופעים'!Z52</f>
        <v/>
      </c>
      <c r="K52" s="360" t="str">
        <f>'הערכה כללית ותרומה לקהילה'!Z52</f>
        <v/>
      </c>
      <c r="L52" s="360" t="str">
        <f>'מחזור הפעילות'!Z52</f>
        <v/>
      </c>
      <c r="M52" s="360"/>
      <c r="N52" s="360"/>
      <c r="O52" s="360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  <c r="AE52" s="361"/>
      <c r="AF52" s="361"/>
      <c r="AG52" s="361" t="str">
        <f t="shared" si="2"/>
        <v/>
      </c>
      <c r="AH52" s="361" t="str">
        <f t="shared" si="3"/>
        <v/>
      </c>
      <c r="AI52" s="362" t="str">
        <f t="shared" si="4"/>
        <v/>
      </c>
      <c r="AJ52" s="171">
        <f t="shared" si="5"/>
        <v>1</v>
      </c>
      <c r="AK52" s="171">
        <f t="shared" si="6"/>
        <v>1</v>
      </c>
      <c r="AL52" s="171">
        <f t="shared" si="7"/>
        <v>1</v>
      </c>
      <c r="AM52" s="171">
        <f t="shared" si="8"/>
        <v>1</v>
      </c>
      <c r="AN52" s="171">
        <f t="shared" si="9"/>
        <v>1</v>
      </c>
      <c r="AO52" s="171">
        <f t="shared" si="10"/>
        <v>1</v>
      </c>
      <c r="AP52" s="171">
        <f t="shared" si="11"/>
        <v>1</v>
      </c>
      <c r="AQ52" s="171">
        <f t="shared" si="12"/>
        <v>1</v>
      </c>
      <c r="AR52" s="171">
        <f t="shared" si="13"/>
        <v>1</v>
      </c>
      <c r="AS52" s="171">
        <f t="shared" si="14"/>
        <v>1</v>
      </c>
      <c r="AT52" s="171">
        <f t="shared" si="15"/>
        <v>1</v>
      </c>
      <c r="AU52" s="171">
        <f t="shared" si="16"/>
        <v>1</v>
      </c>
      <c r="AV52" s="171">
        <f t="shared" si="17"/>
        <v>1</v>
      </c>
      <c r="AW52" s="171">
        <f t="shared" si="18"/>
        <v>1</v>
      </c>
      <c r="AX52" s="171">
        <f t="shared" si="19"/>
        <v>1</v>
      </c>
      <c r="AY52" s="171">
        <f t="shared" si="20"/>
        <v>1</v>
      </c>
      <c r="AZ52" s="171">
        <f t="shared" si="21"/>
        <v>1</v>
      </c>
      <c r="BA52" s="171">
        <f t="shared" si="22"/>
        <v>1</v>
      </c>
      <c r="BB52" s="171">
        <f t="shared" si="23"/>
        <v>1</v>
      </c>
      <c r="BC52" s="171">
        <f t="shared" si="24"/>
        <v>1</v>
      </c>
      <c r="BD52" s="171">
        <f t="shared" si="25"/>
        <v>1</v>
      </c>
      <c r="BE52" s="171">
        <f t="shared" si="26"/>
        <v>1</v>
      </c>
      <c r="BF52" s="171">
        <f t="shared" si="27"/>
        <v>1</v>
      </c>
      <c r="BG52" s="171">
        <f t="shared" si="28"/>
        <v>1</v>
      </c>
      <c r="BH52" s="171">
        <f t="shared" si="29"/>
        <v>1</v>
      </c>
      <c r="BI52" s="171">
        <f t="shared" si="30"/>
        <v>1</v>
      </c>
      <c r="BJ52" s="171">
        <f t="shared" si="31"/>
        <v>1</v>
      </c>
    </row>
    <row r="53" spans="1:62" ht="15.75" x14ac:dyDescent="0.25">
      <c r="A53" s="357"/>
      <c r="B53" s="358" t="str">
        <f t="shared" si="1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359" t="str">
        <f>IF('תנאי סף'!AF53&lt;&gt;1,"",'תנאי סף'!F53)</f>
        <v/>
      </c>
      <c r="G53" s="360" t="str">
        <f>'עדיפות לפריפריה'!AA53</f>
        <v/>
      </c>
      <c r="H53" s="360" t="str">
        <f>'מספר המשתתפים'!Z53</f>
        <v/>
      </c>
      <c r="I53" s="360"/>
      <c r="J53" s="360" t="str">
        <f>'מספר מופעים'!Z53</f>
        <v/>
      </c>
      <c r="K53" s="360" t="str">
        <f>'הערכה כללית ותרומה לקהילה'!Z53</f>
        <v/>
      </c>
      <c r="L53" s="360" t="str">
        <f>'מחזור הפעילות'!Z53</f>
        <v/>
      </c>
      <c r="M53" s="360"/>
      <c r="N53" s="360"/>
      <c r="O53" s="360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361"/>
      <c r="AD53" s="361"/>
      <c r="AE53" s="361"/>
      <c r="AF53" s="361"/>
      <c r="AG53" s="361" t="str">
        <f t="shared" si="2"/>
        <v/>
      </c>
      <c r="AH53" s="361" t="str">
        <f t="shared" si="3"/>
        <v/>
      </c>
      <c r="AI53" s="362" t="str">
        <f t="shared" si="4"/>
        <v/>
      </c>
      <c r="AJ53" s="171">
        <f t="shared" si="5"/>
        <v>1</v>
      </c>
      <c r="AK53" s="171">
        <f t="shared" si="6"/>
        <v>1</v>
      </c>
      <c r="AL53" s="171">
        <f t="shared" si="7"/>
        <v>1</v>
      </c>
      <c r="AM53" s="171">
        <f t="shared" si="8"/>
        <v>1</v>
      </c>
      <c r="AN53" s="171">
        <f t="shared" si="9"/>
        <v>1</v>
      </c>
      <c r="AO53" s="171">
        <f t="shared" si="10"/>
        <v>1</v>
      </c>
      <c r="AP53" s="171">
        <f t="shared" si="11"/>
        <v>1</v>
      </c>
      <c r="AQ53" s="171">
        <f t="shared" si="12"/>
        <v>1</v>
      </c>
      <c r="AR53" s="171">
        <f t="shared" si="13"/>
        <v>1</v>
      </c>
      <c r="AS53" s="171">
        <f t="shared" si="14"/>
        <v>1</v>
      </c>
      <c r="AT53" s="171">
        <f t="shared" si="15"/>
        <v>1</v>
      </c>
      <c r="AU53" s="171">
        <f t="shared" si="16"/>
        <v>1</v>
      </c>
      <c r="AV53" s="171">
        <f t="shared" si="17"/>
        <v>1</v>
      </c>
      <c r="AW53" s="171">
        <f t="shared" si="18"/>
        <v>1</v>
      </c>
      <c r="AX53" s="171">
        <f t="shared" si="19"/>
        <v>1</v>
      </c>
      <c r="AY53" s="171">
        <f t="shared" si="20"/>
        <v>1</v>
      </c>
      <c r="AZ53" s="171">
        <f t="shared" si="21"/>
        <v>1</v>
      </c>
      <c r="BA53" s="171">
        <f t="shared" si="22"/>
        <v>1</v>
      </c>
      <c r="BB53" s="171">
        <f t="shared" si="23"/>
        <v>1</v>
      </c>
      <c r="BC53" s="171">
        <f t="shared" si="24"/>
        <v>1</v>
      </c>
      <c r="BD53" s="171">
        <f t="shared" si="25"/>
        <v>1</v>
      </c>
      <c r="BE53" s="171">
        <f t="shared" si="26"/>
        <v>1</v>
      </c>
      <c r="BF53" s="171">
        <f t="shared" si="27"/>
        <v>1</v>
      </c>
      <c r="BG53" s="171">
        <f t="shared" si="28"/>
        <v>1</v>
      </c>
      <c r="BH53" s="171">
        <f t="shared" si="29"/>
        <v>1</v>
      </c>
      <c r="BI53" s="171">
        <f t="shared" si="30"/>
        <v>1</v>
      </c>
      <c r="BJ53" s="171">
        <f t="shared" si="31"/>
        <v>1</v>
      </c>
    </row>
    <row r="54" spans="1:62" ht="15.75" x14ac:dyDescent="0.25">
      <c r="A54" s="357"/>
      <c r="B54" s="358" t="str">
        <f t="shared" si="1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359" t="str">
        <f>IF('תנאי סף'!AF54&lt;&gt;1,"",'תנאי סף'!F54)</f>
        <v/>
      </c>
      <c r="G54" s="360" t="str">
        <f>'עדיפות לפריפריה'!AA54</f>
        <v/>
      </c>
      <c r="H54" s="360" t="str">
        <f>'מספר המשתתפים'!Z54</f>
        <v/>
      </c>
      <c r="I54" s="360"/>
      <c r="J54" s="360" t="str">
        <f>'מספר מופעים'!Z54</f>
        <v/>
      </c>
      <c r="K54" s="360" t="str">
        <f>'הערכה כללית ותרומה לקהילה'!Z54</f>
        <v/>
      </c>
      <c r="L54" s="360" t="str">
        <f>'מחזור הפעילות'!Z54</f>
        <v/>
      </c>
      <c r="M54" s="360"/>
      <c r="N54" s="360"/>
      <c r="O54" s="360"/>
      <c r="P54" s="361"/>
      <c r="Q54" s="361"/>
      <c r="R54" s="361"/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361"/>
      <c r="AD54" s="361"/>
      <c r="AE54" s="361"/>
      <c r="AF54" s="361"/>
      <c r="AG54" s="361" t="str">
        <f t="shared" si="2"/>
        <v/>
      </c>
      <c r="AH54" s="361" t="str">
        <f t="shared" si="3"/>
        <v/>
      </c>
      <c r="AI54" s="362" t="str">
        <f t="shared" si="4"/>
        <v/>
      </c>
      <c r="AJ54" s="171">
        <f t="shared" si="5"/>
        <v>1</v>
      </c>
      <c r="AK54" s="171">
        <f t="shared" si="6"/>
        <v>1</v>
      </c>
      <c r="AL54" s="171">
        <f t="shared" si="7"/>
        <v>1</v>
      </c>
      <c r="AM54" s="171">
        <f t="shared" si="8"/>
        <v>1</v>
      </c>
      <c r="AN54" s="171">
        <f t="shared" si="9"/>
        <v>1</v>
      </c>
      <c r="AO54" s="171">
        <f t="shared" si="10"/>
        <v>1</v>
      </c>
      <c r="AP54" s="171">
        <f t="shared" si="11"/>
        <v>1</v>
      </c>
      <c r="AQ54" s="171">
        <f t="shared" si="12"/>
        <v>1</v>
      </c>
      <c r="AR54" s="171">
        <f t="shared" si="13"/>
        <v>1</v>
      </c>
      <c r="AS54" s="171">
        <f t="shared" si="14"/>
        <v>1</v>
      </c>
      <c r="AT54" s="171">
        <f t="shared" si="15"/>
        <v>1</v>
      </c>
      <c r="AU54" s="171">
        <f t="shared" si="16"/>
        <v>1</v>
      </c>
      <c r="AV54" s="171">
        <f t="shared" si="17"/>
        <v>1</v>
      </c>
      <c r="AW54" s="171">
        <f t="shared" si="18"/>
        <v>1</v>
      </c>
      <c r="AX54" s="171">
        <f t="shared" si="19"/>
        <v>1</v>
      </c>
      <c r="AY54" s="171">
        <f t="shared" si="20"/>
        <v>1</v>
      </c>
      <c r="AZ54" s="171">
        <f t="shared" si="21"/>
        <v>1</v>
      </c>
      <c r="BA54" s="171">
        <f t="shared" si="22"/>
        <v>1</v>
      </c>
      <c r="BB54" s="171">
        <f t="shared" si="23"/>
        <v>1</v>
      </c>
      <c r="BC54" s="171">
        <f t="shared" si="24"/>
        <v>1</v>
      </c>
      <c r="BD54" s="171">
        <f t="shared" si="25"/>
        <v>1</v>
      </c>
      <c r="BE54" s="171">
        <f t="shared" si="26"/>
        <v>1</v>
      </c>
      <c r="BF54" s="171">
        <f t="shared" si="27"/>
        <v>1</v>
      </c>
      <c r="BG54" s="171">
        <f t="shared" si="28"/>
        <v>1</v>
      </c>
      <c r="BH54" s="171">
        <f t="shared" si="29"/>
        <v>1</v>
      </c>
      <c r="BI54" s="171">
        <f t="shared" si="30"/>
        <v>1</v>
      </c>
      <c r="BJ54" s="171">
        <f t="shared" si="31"/>
        <v>1</v>
      </c>
    </row>
    <row r="55" spans="1:62" ht="15.75" x14ac:dyDescent="0.25">
      <c r="A55" s="357"/>
      <c r="B55" s="358" t="str">
        <f t="shared" si="1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359" t="str">
        <f>IF('תנאי סף'!AF55&lt;&gt;1,"",'תנאי סף'!F55)</f>
        <v/>
      </c>
      <c r="G55" s="360" t="str">
        <f>'עדיפות לפריפריה'!AA55</f>
        <v/>
      </c>
      <c r="H55" s="360" t="str">
        <f>'מספר המשתתפים'!Z55</f>
        <v/>
      </c>
      <c r="I55" s="360"/>
      <c r="J55" s="360" t="str">
        <f>'מספר מופעים'!Z55</f>
        <v/>
      </c>
      <c r="K55" s="360" t="str">
        <f>'הערכה כללית ותרומה לקהילה'!Z55</f>
        <v/>
      </c>
      <c r="L55" s="360" t="str">
        <f>'מחזור הפעילות'!Z55</f>
        <v/>
      </c>
      <c r="M55" s="360"/>
      <c r="N55" s="360"/>
      <c r="O55" s="360"/>
      <c r="P55" s="361"/>
      <c r="Q55" s="361"/>
      <c r="R55" s="361"/>
      <c r="S55" s="361"/>
      <c r="T55" s="361"/>
      <c r="U55" s="361"/>
      <c r="V55" s="361"/>
      <c r="W55" s="361"/>
      <c r="X55" s="361"/>
      <c r="Y55" s="361"/>
      <c r="Z55" s="361"/>
      <c r="AA55" s="361"/>
      <c r="AB55" s="361"/>
      <c r="AC55" s="361"/>
      <c r="AD55" s="361"/>
      <c r="AE55" s="361"/>
      <c r="AF55" s="361"/>
      <c r="AG55" s="361" t="str">
        <f t="shared" si="2"/>
        <v/>
      </c>
      <c r="AH55" s="361" t="str">
        <f t="shared" si="3"/>
        <v/>
      </c>
      <c r="AI55" s="362" t="str">
        <f t="shared" si="4"/>
        <v/>
      </c>
      <c r="AJ55" s="171">
        <f t="shared" si="5"/>
        <v>1</v>
      </c>
      <c r="AK55" s="171">
        <f t="shared" si="6"/>
        <v>1</v>
      </c>
      <c r="AL55" s="171">
        <f t="shared" si="7"/>
        <v>1</v>
      </c>
      <c r="AM55" s="171">
        <f t="shared" si="8"/>
        <v>1</v>
      </c>
      <c r="AN55" s="171">
        <f t="shared" si="9"/>
        <v>1</v>
      </c>
      <c r="AO55" s="171">
        <f t="shared" si="10"/>
        <v>1</v>
      </c>
      <c r="AP55" s="171">
        <f t="shared" si="11"/>
        <v>1</v>
      </c>
      <c r="AQ55" s="171">
        <f t="shared" si="12"/>
        <v>1</v>
      </c>
      <c r="AR55" s="171">
        <f t="shared" si="13"/>
        <v>1</v>
      </c>
      <c r="AS55" s="171">
        <f t="shared" si="14"/>
        <v>1</v>
      </c>
      <c r="AT55" s="171">
        <f t="shared" si="15"/>
        <v>1</v>
      </c>
      <c r="AU55" s="171">
        <f t="shared" si="16"/>
        <v>1</v>
      </c>
      <c r="AV55" s="171">
        <f t="shared" si="17"/>
        <v>1</v>
      </c>
      <c r="AW55" s="171">
        <f t="shared" si="18"/>
        <v>1</v>
      </c>
      <c r="AX55" s="171">
        <f t="shared" si="19"/>
        <v>1</v>
      </c>
      <c r="AY55" s="171">
        <f t="shared" si="20"/>
        <v>1</v>
      </c>
      <c r="AZ55" s="171">
        <f t="shared" si="21"/>
        <v>1</v>
      </c>
      <c r="BA55" s="171">
        <f t="shared" si="22"/>
        <v>1</v>
      </c>
      <c r="BB55" s="171">
        <f t="shared" si="23"/>
        <v>1</v>
      </c>
      <c r="BC55" s="171">
        <f t="shared" si="24"/>
        <v>1</v>
      </c>
      <c r="BD55" s="171">
        <f t="shared" si="25"/>
        <v>1</v>
      </c>
      <c r="BE55" s="171">
        <f t="shared" si="26"/>
        <v>1</v>
      </c>
      <c r="BF55" s="171">
        <f t="shared" si="27"/>
        <v>1</v>
      </c>
      <c r="BG55" s="171">
        <f t="shared" si="28"/>
        <v>1</v>
      </c>
      <c r="BH55" s="171">
        <f t="shared" si="29"/>
        <v>1</v>
      </c>
      <c r="BI55" s="171">
        <f t="shared" si="30"/>
        <v>1</v>
      </c>
      <c r="BJ55" s="171">
        <f t="shared" si="31"/>
        <v>1</v>
      </c>
    </row>
    <row r="56" spans="1:62" ht="15.75" x14ac:dyDescent="0.25">
      <c r="A56" s="357"/>
      <c r="B56" s="358" t="str">
        <f t="shared" si="1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359" t="str">
        <f>IF('תנאי סף'!AF56&lt;&gt;1,"",'תנאי סף'!F56)</f>
        <v/>
      </c>
      <c r="G56" s="360" t="str">
        <f>'עדיפות לפריפריה'!AA56</f>
        <v/>
      </c>
      <c r="H56" s="360" t="str">
        <f>'מספר המשתתפים'!Z56</f>
        <v/>
      </c>
      <c r="I56" s="360"/>
      <c r="J56" s="360" t="str">
        <f>'מספר מופעים'!Z56</f>
        <v/>
      </c>
      <c r="K56" s="360" t="str">
        <f>'הערכה כללית ותרומה לקהילה'!Z56</f>
        <v/>
      </c>
      <c r="L56" s="360" t="str">
        <f>'מחזור הפעילות'!Z56</f>
        <v/>
      </c>
      <c r="M56" s="360"/>
      <c r="N56" s="360"/>
      <c r="O56" s="360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1" t="str">
        <f t="shared" si="2"/>
        <v/>
      </c>
      <c r="AH56" s="361" t="str">
        <f t="shared" si="3"/>
        <v/>
      </c>
      <c r="AI56" s="362" t="str">
        <f t="shared" si="4"/>
        <v/>
      </c>
      <c r="AJ56" s="171">
        <f t="shared" si="5"/>
        <v>1</v>
      </c>
      <c r="AK56" s="171">
        <f t="shared" si="6"/>
        <v>1</v>
      </c>
      <c r="AL56" s="171">
        <f t="shared" si="7"/>
        <v>1</v>
      </c>
      <c r="AM56" s="171">
        <f t="shared" si="8"/>
        <v>1</v>
      </c>
      <c r="AN56" s="171">
        <f t="shared" si="9"/>
        <v>1</v>
      </c>
      <c r="AO56" s="171">
        <f t="shared" si="10"/>
        <v>1</v>
      </c>
      <c r="AP56" s="171">
        <f t="shared" si="11"/>
        <v>1</v>
      </c>
      <c r="AQ56" s="171">
        <f t="shared" si="12"/>
        <v>1</v>
      </c>
      <c r="AR56" s="171">
        <f t="shared" si="13"/>
        <v>1</v>
      </c>
      <c r="AS56" s="171">
        <f t="shared" si="14"/>
        <v>1</v>
      </c>
      <c r="AT56" s="171">
        <f t="shared" si="15"/>
        <v>1</v>
      </c>
      <c r="AU56" s="171">
        <f t="shared" si="16"/>
        <v>1</v>
      </c>
      <c r="AV56" s="171">
        <f t="shared" si="17"/>
        <v>1</v>
      </c>
      <c r="AW56" s="171">
        <f t="shared" si="18"/>
        <v>1</v>
      </c>
      <c r="AX56" s="171">
        <f t="shared" si="19"/>
        <v>1</v>
      </c>
      <c r="AY56" s="171">
        <f t="shared" si="20"/>
        <v>1</v>
      </c>
      <c r="AZ56" s="171">
        <f t="shared" si="21"/>
        <v>1</v>
      </c>
      <c r="BA56" s="171">
        <f t="shared" si="22"/>
        <v>1</v>
      </c>
      <c r="BB56" s="171">
        <f t="shared" si="23"/>
        <v>1</v>
      </c>
      <c r="BC56" s="171">
        <f t="shared" si="24"/>
        <v>1</v>
      </c>
      <c r="BD56" s="171">
        <f t="shared" si="25"/>
        <v>1</v>
      </c>
      <c r="BE56" s="171">
        <f t="shared" si="26"/>
        <v>1</v>
      </c>
      <c r="BF56" s="171">
        <f t="shared" si="27"/>
        <v>1</v>
      </c>
      <c r="BG56" s="171">
        <f t="shared" si="28"/>
        <v>1</v>
      </c>
      <c r="BH56" s="171">
        <f t="shared" si="29"/>
        <v>1</v>
      </c>
      <c r="BI56" s="171">
        <f t="shared" si="30"/>
        <v>1</v>
      </c>
      <c r="BJ56" s="171">
        <f t="shared" si="31"/>
        <v>1</v>
      </c>
    </row>
    <row r="57" spans="1:62" ht="15.75" x14ac:dyDescent="0.25">
      <c r="A57" s="357"/>
      <c r="B57" s="358" t="str">
        <f t="shared" si="1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359" t="str">
        <f>IF('תנאי סף'!AF57&lt;&gt;1,"",'תנאי סף'!F57)</f>
        <v/>
      </c>
      <c r="G57" s="360" t="str">
        <f>'עדיפות לפריפריה'!AA57</f>
        <v/>
      </c>
      <c r="H57" s="360" t="str">
        <f>'מספר המשתתפים'!Z57</f>
        <v/>
      </c>
      <c r="I57" s="360"/>
      <c r="J57" s="360" t="str">
        <f>'מספר מופעים'!Z57</f>
        <v/>
      </c>
      <c r="K57" s="360" t="str">
        <f>'הערכה כללית ותרומה לקהילה'!Z57</f>
        <v/>
      </c>
      <c r="L57" s="360" t="str">
        <f>'מחזור הפעילות'!Z57</f>
        <v/>
      </c>
      <c r="M57" s="360"/>
      <c r="N57" s="360"/>
      <c r="O57" s="360"/>
      <c r="P57" s="361"/>
      <c r="Q57" s="361"/>
      <c r="R57" s="361"/>
      <c r="S57" s="361"/>
      <c r="T57" s="361"/>
      <c r="U57" s="361"/>
      <c r="V57" s="361"/>
      <c r="W57" s="361"/>
      <c r="X57" s="361"/>
      <c r="Y57" s="361"/>
      <c r="Z57" s="361"/>
      <c r="AA57" s="361"/>
      <c r="AB57" s="361"/>
      <c r="AC57" s="361"/>
      <c r="AD57" s="361"/>
      <c r="AE57" s="361"/>
      <c r="AF57" s="361"/>
      <c r="AG57" s="361" t="str">
        <f t="shared" si="2"/>
        <v/>
      </c>
      <c r="AH57" s="361" t="str">
        <f t="shared" si="3"/>
        <v/>
      </c>
      <c r="AI57" s="362" t="str">
        <f t="shared" si="4"/>
        <v/>
      </c>
      <c r="AJ57" s="171">
        <f t="shared" si="5"/>
        <v>1</v>
      </c>
      <c r="AK57" s="171">
        <f t="shared" si="6"/>
        <v>1</v>
      </c>
      <c r="AL57" s="171">
        <f t="shared" si="7"/>
        <v>1</v>
      </c>
      <c r="AM57" s="171">
        <f t="shared" si="8"/>
        <v>1</v>
      </c>
      <c r="AN57" s="171">
        <f t="shared" si="9"/>
        <v>1</v>
      </c>
      <c r="AO57" s="171">
        <f t="shared" si="10"/>
        <v>1</v>
      </c>
      <c r="AP57" s="171">
        <f t="shared" si="11"/>
        <v>1</v>
      </c>
      <c r="AQ57" s="171">
        <f t="shared" si="12"/>
        <v>1</v>
      </c>
      <c r="AR57" s="171">
        <f t="shared" si="13"/>
        <v>1</v>
      </c>
      <c r="AS57" s="171">
        <f t="shared" si="14"/>
        <v>1</v>
      </c>
      <c r="AT57" s="171">
        <f t="shared" si="15"/>
        <v>1</v>
      </c>
      <c r="AU57" s="171">
        <f t="shared" si="16"/>
        <v>1</v>
      </c>
      <c r="AV57" s="171">
        <f t="shared" si="17"/>
        <v>1</v>
      </c>
      <c r="AW57" s="171">
        <f t="shared" si="18"/>
        <v>1</v>
      </c>
      <c r="AX57" s="171">
        <f t="shared" si="19"/>
        <v>1</v>
      </c>
      <c r="AY57" s="171">
        <f t="shared" si="20"/>
        <v>1</v>
      </c>
      <c r="AZ57" s="171">
        <f t="shared" si="21"/>
        <v>1</v>
      </c>
      <c r="BA57" s="171">
        <f t="shared" si="22"/>
        <v>1</v>
      </c>
      <c r="BB57" s="171">
        <f t="shared" si="23"/>
        <v>1</v>
      </c>
      <c r="BC57" s="171">
        <f t="shared" si="24"/>
        <v>1</v>
      </c>
      <c r="BD57" s="171">
        <f t="shared" si="25"/>
        <v>1</v>
      </c>
      <c r="BE57" s="171">
        <f t="shared" si="26"/>
        <v>1</v>
      </c>
      <c r="BF57" s="171">
        <f t="shared" si="27"/>
        <v>1</v>
      </c>
      <c r="BG57" s="171">
        <f t="shared" si="28"/>
        <v>1</v>
      </c>
      <c r="BH57" s="171">
        <f t="shared" si="29"/>
        <v>1</v>
      </c>
      <c r="BI57" s="171">
        <f t="shared" si="30"/>
        <v>1</v>
      </c>
      <c r="BJ57" s="171">
        <f t="shared" si="31"/>
        <v>1</v>
      </c>
    </row>
    <row r="58" spans="1:62" ht="15.75" x14ac:dyDescent="0.25">
      <c r="A58" s="357"/>
      <c r="B58" s="358" t="str">
        <f t="shared" si="1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359" t="str">
        <f>IF('תנאי סף'!AF58&lt;&gt;1,"",'תנאי סף'!F58)</f>
        <v/>
      </c>
      <c r="G58" s="360" t="str">
        <f>'עדיפות לפריפריה'!AA58</f>
        <v/>
      </c>
      <c r="H58" s="360" t="str">
        <f>'מספר המשתתפים'!Z58</f>
        <v/>
      </c>
      <c r="I58" s="360"/>
      <c r="J58" s="360" t="str">
        <f>'מספר מופעים'!Z58</f>
        <v/>
      </c>
      <c r="K58" s="360" t="str">
        <f>'הערכה כללית ותרומה לקהילה'!Z58</f>
        <v/>
      </c>
      <c r="L58" s="360" t="str">
        <f>'מחזור הפעילות'!Z58</f>
        <v/>
      </c>
      <c r="M58" s="360"/>
      <c r="N58" s="360"/>
      <c r="O58" s="360"/>
      <c r="P58" s="361"/>
      <c r="Q58" s="361"/>
      <c r="R58" s="361"/>
      <c r="S58" s="361"/>
      <c r="T58" s="361"/>
      <c r="U58" s="361"/>
      <c r="V58" s="361"/>
      <c r="W58" s="361"/>
      <c r="X58" s="361"/>
      <c r="Y58" s="361"/>
      <c r="Z58" s="361"/>
      <c r="AA58" s="361"/>
      <c r="AB58" s="361"/>
      <c r="AC58" s="361"/>
      <c r="AD58" s="361"/>
      <c r="AE58" s="361"/>
      <c r="AF58" s="361"/>
      <c r="AG58" s="361" t="str">
        <f t="shared" si="2"/>
        <v/>
      </c>
      <c r="AH58" s="361" t="str">
        <f t="shared" si="3"/>
        <v/>
      </c>
      <c r="AI58" s="362" t="str">
        <f t="shared" si="4"/>
        <v/>
      </c>
      <c r="AJ58" s="171">
        <f t="shared" si="5"/>
        <v>1</v>
      </c>
      <c r="AK58" s="171">
        <f t="shared" si="6"/>
        <v>1</v>
      </c>
      <c r="AL58" s="171">
        <f t="shared" si="7"/>
        <v>1</v>
      </c>
      <c r="AM58" s="171">
        <f t="shared" si="8"/>
        <v>1</v>
      </c>
      <c r="AN58" s="171">
        <f t="shared" si="9"/>
        <v>1</v>
      </c>
      <c r="AO58" s="171">
        <f t="shared" si="10"/>
        <v>1</v>
      </c>
      <c r="AP58" s="171">
        <f t="shared" si="11"/>
        <v>1</v>
      </c>
      <c r="AQ58" s="171">
        <f t="shared" si="12"/>
        <v>1</v>
      </c>
      <c r="AR58" s="171">
        <f t="shared" si="13"/>
        <v>1</v>
      </c>
      <c r="AS58" s="171">
        <f t="shared" si="14"/>
        <v>1</v>
      </c>
      <c r="AT58" s="171">
        <f t="shared" si="15"/>
        <v>1</v>
      </c>
      <c r="AU58" s="171">
        <f t="shared" si="16"/>
        <v>1</v>
      </c>
      <c r="AV58" s="171">
        <f t="shared" si="17"/>
        <v>1</v>
      </c>
      <c r="AW58" s="171">
        <f t="shared" si="18"/>
        <v>1</v>
      </c>
      <c r="AX58" s="171">
        <f t="shared" si="19"/>
        <v>1</v>
      </c>
      <c r="AY58" s="171">
        <f t="shared" si="20"/>
        <v>1</v>
      </c>
      <c r="AZ58" s="171">
        <f t="shared" si="21"/>
        <v>1</v>
      </c>
      <c r="BA58" s="171">
        <f t="shared" si="22"/>
        <v>1</v>
      </c>
      <c r="BB58" s="171">
        <f t="shared" si="23"/>
        <v>1</v>
      </c>
      <c r="BC58" s="171">
        <f t="shared" si="24"/>
        <v>1</v>
      </c>
      <c r="BD58" s="171">
        <f t="shared" si="25"/>
        <v>1</v>
      </c>
      <c r="BE58" s="171">
        <f t="shared" si="26"/>
        <v>1</v>
      </c>
      <c r="BF58" s="171">
        <f t="shared" si="27"/>
        <v>1</v>
      </c>
      <c r="BG58" s="171">
        <f t="shared" si="28"/>
        <v>1</v>
      </c>
      <c r="BH58" s="171">
        <f t="shared" si="29"/>
        <v>1</v>
      </c>
      <c r="BI58" s="171">
        <f t="shared" si="30"/>
        <v>1</v>
      </c>
      <c r="BJ58" s="171">
        <f t="shared" si="31"/>
        <v>1</v>
      </c>
    </row>
    <row r="59" spans="1:62" ht="15.75" x14ac:dyDescent="0.25">
      <c r="A59" s="357"/>
      <c r="B59" s="358" t="str">
        <f t="shared" si="1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359" t="str">
        <f>IF('תנאי סף'!AF59&lt;&gt;1,"",'תנאי סף'!F59)</f>
        <v/>
      </c>
      <c r="G59" s="360" t="str">
        <f>'עדיפות לפריפריה'!AA59</f>
        <v/>
      </c>
      <c r="H59" s="360" t="str">
        <f>'מספר המשתתפים'!Z59</f>
        <v/>
      </c>
      <c r="I59" s="360"/>
      <c r="J59" s="360" t="str">
        <f>'מספר מופעים'!Z59</f>
        <v/>
      </c>
      <c r="K59" s="360" t="str">
        <f>'הערכה כללית ותרומה לקהילה'!Z59</f>
        <v/>
      </c>
      <c r="L59" s="360" t="str">
        <f>'מחזור הפעילות'!Z59</f>
        <v/>
      </c>
      <c r="M59" s="360"/>
      <c r="N59" s="360"/>
      <c r="O59" s="360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 t="str">
        <f t="shared" si="2"/>
        <v/>
      </c>
      <c r="AH59" s="361" t="str">
        <f t="shared" si="3"/>
        <v/>
      </c>
      <c r="AI59" s="362" t="str">
        <f t="shared" si="4"/>
        <v/>
      </c>
      <c r="AJ59" s="171">
        <f t="shared" si="5"/>
        <v>1</v>
      </c>
      <c r="AK59" s="171">
        <f t="shared" si="6"/>
        <v>1</v>
      </c>
      <c r="AL59" s="171">
        <f t="shared" si="7"/>
        <v>1</v>
      </c>
      <c r="AM59" s="171">
        <f t="shared" si="8"/>
        <v>1</v>
      </c>
      <c r="AN59" s="171">
        <f t="shared" si="9"/>
        <v>1</v>
      </c>
      <c r="AO59" s="171">
        <f t="shared" si="10"/>
        <v>1</v>
      </c>
      <c r="AP59" s="171">
        <f t="shared" si="11"/>
        <v>1</v>
      </c>
      <c r="AQ59" s="171">
        <f t="shared" si="12"/>
        <v>1</v>
      </c>
      <c r="AR59" s="171">
        <f t="shared" si="13"/>
        <v>1</v>
      </c>
      <c r="AS59" s="171">
        <f t="shared" si="14"/>
        <v>1</v>
      </c>
      <c r="AT59" s="171">
        <f t="shared" si="15"/>
        <v>1</v>
      </c>
      <c r="AU59" s="171">
        <f t="shared" si="16"/>
        <v>1</v>
      </c>
      <c r="AV59" s="171">
        <f t="shared" si="17"/>
        <v>1</v>
      </c>
      <c r="AW59" s="171">
        <f t="shared" si="18"/>
        <v>1</v>
      </c>
      <c r="AX59" s="171">
        <f t="shared" si="19"/>
        <v>1</v>
      </c>
      <c r="AY59" s="171">
        <f t="shared" si="20"/>
        <v>1</v>
      </c>
      <c r="AZ59" s="171">
        <f t="shared" si="21"/>
        <v>1</v>
      </c>
      <c r="BA59" s="171">
        <f t="shared" si="22"/>
        <v>1</v>
      </c>
      <c r="BB59" s="171">
        <f t="shared" si="23"/>
        <v>1</v>
      </c>
      <c r="BC59" s="171">
        <f t="shared" si="24"/>
        <v>1</v>
      </c>
      <c r="BD59" s="171">
        <f t="shared" si="25"/>
        <v>1</v>
      </c>
      <c r="BE59" s="171">
        <f t="shared" si="26"/>
        <v>1</v>
      </c>
      <c r="BF59" s="171">
        <f t="shared" si="27"/>
        <v>1</v>
      </c>
      <c r="BG59" s="171">
        <f t="shared" si="28"/>
        <v>1</v>
      </c>
      <c r="BH59" s="171">
        <f t="shared" si="29"/>
        <v>1</v>
      </c>
      <c r="BI59" s="171">
        <f t="shared" si="30"/>
        <v>1</v>
      </c>
      <c r="BJ59" s="171">
        <f t="shared" si="31"/>
        <v>1</v>
      </c>
    </row>
    <row r="60" spans="1:62" ht="15.75" x14ac:dyDescent="0.25">
      <c r="A60" s="357"/>
      <c r="B60" s="358" t="str">
        <f t="shared" si="1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359" t="str">
        <f>IF('תנאי סף'!AF60&lt;&gt;1,"",'תנאי סף'!F60)</f>
        <v/>
      </c>
      <c r="G60" s="360" t="str">
        <f>'עדיפות לפריפריה'!AA60</f>
        <v/>
      </c>
      <c r="H60" s="360" t="str">
        <f>'מספר המשתתפים'!Z60</f>
        <v/>
      </c>
      <c r="I60" s="360"/>
      <c r="J60" s="360" t="str">
        <f>'מספר מופעים'!Z60</f>
        <v/>
      </c>
      <c r="K60" s="360" t="str">
        <f>'הערכה כללית ותרומה לקהילה'!Z60</f>
        <v/>
      </c>
      <c r="L60" s="360" t="str">
        <f>'מחזור הפעילות'!Z60</f>
        <v/>
      </c>
      <c r="M60" s="360"/>
      <c r="N60" s="360"/>
      <c r="O60" s="360"/>
      <c r="P60" s="361"/>
      <c r="Q60" s="361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361"/>
      <c r="AD60" s="361"/>
      <c r="AE60" s="361"/>
      <c r="AF60" s="361"/>
      <c r="AG60" s="361" t="str">
        <f t="shared" si="2"/>
        <v/>
      </c>
      <c r="AH60" s="361" t="str">
        <f t="shared" si="3"/>
        <v/>
      </c>
      <c r="AI60" s="362" t="str">
        <f t="shared" si="4"/>
        <v/>
      </c>
      <c r="AJ60" s="171">
        <f t="shared" si="5"/>
        <v>1</v>
      </c>
      <c r="AK60" s="171">
        <f t="shared" si="6"/>
        <v>1</v>
      </c>
      <c r="AL60" s="171">
        <f t="shared" si="7"/>
        <v>1</v>
      </c>
      <c r="AM60" s="171">
        <f t="shared" si="8"/>
        <v>1</v>
      </c>
      <c r="AN60" s="171">
        <f t="shared" si="9"/>
        <v>1</v>
      </c>
      <c r="AO60" s="171">
        <f t="shared" si="10"/>
        <v>1</v>
      </c>
      <c r="AP60" s="171">
        <f t="shared" si="11"/>
        <v>1</v>
      </c>
      <c r="AQ60" s="171">
        <f t="shared" si="12"/>
        <v>1</v>
      </c>
      <c r="AR60" s="171">
        <f t="shared" si="13"/>
        <v>1</v>
      </c>
      <c r="AS60" s="171">
        <f t="shared" si="14"/>
        <v>1</v>
      </c>
      <c r="AT60" s="171">
        <f t="shared" si="15"/>
        <v>1</v>
      </c>
      <c r="AU60" s="171">
        <f t="shared" si="16"/>
        <v>1</v>
      </c>
      <c r="AV60" s="171">
        <f t="shared" si="17"/>
        <v>1</v>
      </c>
      <c r="AW60" s="171">
        <f t="shared" si="18"/>
        <v>1</v>
      </c>
      <c r="AX60" s="171">
        <f t="shared" si="19"/>
        <v>1</v>
      </c>
      <c r="AY60" s="171">
        <f t="shared" si="20"/>
        <v>1</v>
      </c>
      <c r="AZ60" s="171">
        <f t="shared" si="21"/>
        <v>1</v>
      </c>
      <c r="BA60" s="171">
        <f t="shared" si="22"/>
        <v>1</v>
      </c>
      <c r="BB60" s="171">
        <f t="shared" si="23"/>
        <v>1</v>
      </c>
      <c r="BC60" s="171">
        <f t="shared" si="24"/>
        <v>1</v>
      </c>
      <c r="BD60" s="171">
        <f t="shared" si="25"/>
        <v>1</v>
      </c>
      <c r="BE60" s="171">
        <f t="shared" si="26"/>
        <v>1</v>
      </c>
      <c r="BF60" s="171">
        <f t="shared" si="27"/>
        <v>1</v>
      </c>
      <c r="BG60" s="171">
        <f t="shared" si="28"/>
        <v>1</v>
      </c>
      <c r="BH60" s="171">
        <f t="shared" si="29"/>
        <v>1</v>
      </c>
      <c r="BI60" s="171">
        <f t="shared" si="30"/>
        <v>1</v>
      </c>
      <c r="BJ60" s="171">
        <f t="shared" si="31"/>
        <v>1</v>
      </c>
    </row>
    <row r="61" spans="1:62" ht="15.75" x14ac:dyDescent="0.25">
      <c r="A61" s="357"/>
      <c r="B61" s="358" t="str">
        <f t="shared" si="1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359" t="str">
        <f>IF('תנאי סף'!AF61&lt;&gt;1,"",'תנאי סף'!F61)</f>
        <v/>
      </c>
      <c r="G61" s="360" t="str">
        <f>'עדיפות לפריפריה'!AA61</f>
        <v/>
      </c>
      <c r="H61" s="360" t="str">
        <f>'מספר המשתתפים'!Z61</f>
        <v/>
      </c>
      <c r="I61" s="360"/>
      <c r="J61" s="360" t="str">
        <f>'מספר מופעים'!Z61</f>
        <v/>
      </c>
      <c r="K61" s="360" t="str">
        <f>'הערכה כללית ותרומה לקהילה'!Z61</f>
        <v/>
      </c>
      <c r="L61" s="360" t="str">
        <f>'מחזור הפעילות'!Z61</f>
        <v/>
      </c>
      <c r="M61" s="360"/>
      <c r="N61" s="360"/>
      <c r="O61" s="360"/>
      <c r="P61" s="361"/>
      <c r="Q61" s="361"/>
      <c r="R61" s="361"/>
      <c r="S61" s="361"/>
      <c r="T61" s="361"/>
      <c r="U61" s="361"/>
      <c r="V61" s="361"/>
      <c r="W61" s="361"/>
      <c r="X61" s="361"/>
      <c r="Y61" s="361"/>
      <c r="Z61" s="361"/>
      <c r="AA61" s="361"/>
      <c r="AB61" s="361"/>
      <c r="AC61" s="361"/>
      <c r="AD61" s="361"/>
      <c r="AE61" s="361"/>
      <c r="AF61" s="361"/>
      <c r="AG61" s="361" t="str">
        <f t="shared" si="2"/>
        <v/>
      </c>
      <c r="AH61" s="361" t="str">
        <f t="shared" si="3"/>
        <v/>
      </c>
      <c r="AI61" s="362" t="str">
        <f t="shared" si="4"/>
        <v/>
      </c>
      <c r="AJ61" s="171">
        <f t="shared" si="5"/>
        <v>1</v>
      </c>
      <c r="AK61" s="171">
        <f t="shared" si="6"/>
        <v>1</v>
      </c>
      <c r="AL61" s="171">
        <f t="shared" si="7"/>
        <v>1</v>
      </c>
      <c r="AM61" s="171">
        <f t="shared" si="8"/>
        <v>1</v>
      </c>
      <c r="AN61" s="171">
        <f t="shared" si="9"/>
        <v>1</v>
      </c>
      <c r="AO61" s="171">
        <f t="shared" si="10"/>
        <v>1</v>
      </c>
      <c r="AP61" s="171">
        <f t="shared" si="11"/>
        <v>1</v>
      </c>
      <c r="AQ61" s="171">
        <f t="shared" si="12"/>
        <v>1</v>
      </c>
      <c r="AR61" s="171">
        <f t="shared" si="13"/>
        <v>1</v>
      </c>
      <c r="AS61" s="171">
        <f t="shared" si="14"/>
        <v>1</v>
      </c>
      <c r="AT61" s="171">
        <f t="shared" si="15"/>
        <v>1</v>
      </c>
      <c r="AU61" s="171">
        <f t="shared" si="16"/>
        <v>1</v>
      </c>
      <c r="AV61" s="171">
        <f t="shared" si="17"/>
        <v>1</v>
      </c>
      <c r="AW61" s="171">
        <f t="shared" si="18"/>
        <v>1</v>
      </c>
      <c r="AX61" s="171">
        <f t="shared" si="19"/>
        <v>1</v>
      </c>
      <c r="AY61" s="171">
        <f t="shared" si="20"/>
        <v>1</v>
      </c>
      <c r="AZ61" s="171">
        <f t="shared" si="21"/>
        <v>1</v>
      </c>
      <c r="BA61" s="171">
        <f t="shared" si="22"/>
        <v>1</v>
      </c>
      <c r="BB61" s="171">
        <f t="shared" si="23"/>
        <v>1</v>
      </c>
      <c r="BC61" s="171">
        <f t="shared" si="24"/>
        <v>1</v>
      </c>
      <c r="BD61" s="171">
        <f t="shared" si="25"/>
        <v>1</v>
      </c>
      <c r="BE61" s="171">
        <f t="shared" si="26"/>
        <v>1</v>
      </c>
      <c r="BF61" s="171">
        <f t="shared" si="27"/>
        <v>1</v>
      </c>
      <c r="BG61" s="171">
        <f t="shared" si="28"/>
        <v>1</v>
      </c>
      <c r="BH61" s="171">
        <f t="shared" si="29"/>
        <v>1</v>
      </c>
      <c r="BI61" s="171">
        <f t="shared" si="30"/>
        <v>1</v>
      </c>
      <c r="BJ61" s="171">
        <f t="shared" si="31"/>
        <v>1</v>
      </c>
    </row>
    <row r="62" spans="1:62" ht="15.75" x14ac:dyDescent="0.25">
      <c r="A62" s="357"/>
      <c r="B62" s="358" t="str">
        <f t="shared" si="1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359" t="str">
        <f>IF('תנאי סף'!AF62&lt;&gt;1,"",'תנאי סף'!F62)</f>
        <v/>
      </c>
      <c r="G62" s="360" t="str">
        <f>'עדיפות לפריפריה'!AA62</f>
        <v/>
      </c>
      <c r="H62" s="360" t="str">
        <f>'מספר המשתתפים'!Z62</f>
        <v/>
      </c>
      <c r="I62" s="360"/>
      <c r="J62" s="360" t="str">
        <f>'מספר מופעים'!Z62</f>
        <v/>
      </c>
      <c r="K62" s="360" t="str">
        <f>'הערכה כללית ותרומה לקהילה'!Z62</f>
        <v/>
      </c>
      <c r="L62" s="360" t="str">
        <f>'מחזור הפעילות'!Z62</f>
        <v/>
      </c>
      <c r="M62" s="360"/>
      <c r="N62" s="360"/>
      <c r="O62" s="360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361"/>
      <c r="AD62" s="361"/>
      <c r="AE62" s="361"/>
      <c r="AF62" s="361"/>
      <c r="AG62" s="361" t="str">
        <f t="shared" si="2"/>
        <v/>
      </c>
      <c r="AH62" s="361" t="str">
        <f t="shared" si="3"/>
        <v/>
      </c>
      <c r="AI62" s="362" t="str">
        <f t="shared" si="4"/>
        <v/>
      </c>
      <c r="AJ62" s="171">
        <f t="shared" si="5"/>
        <v>1</v>
      </c>
      <c r="AK62" s="171">
        <f t="shared" si="6"/>
        <v>1</v>
      </c>
      <c r="AL62" s="171">
        <f t="shared" si="7"/>
        <v>1</v>
      </c>
      <c r="AM62" s="171">
        <f t="shared" si="8"/>
        <v>1</v>
      </c>
      <c r="AN62" s="171">
        <f t="shared" si="9"/>
        <v>1</v>
      </c>
      <c r="AO62" s="171">
        <f t="shared" si="10"/>
        <v>1</v>
      </c>
      <c r="AP62" s="171">
        <f t="shared" si="11"/>
        <v>1</v>
      </c>
      <c r="AQ62" s="171">
        <f t="shared" si="12"/>
        <v>1</v>
      </c>
      <c r="AR62" s="171">
        <f t="shared" si="13"/>
        <v>1</v>
      </c>
      <c r="AS62" s="171">
        <f t="shared" si="14"/>
        <v>1</v>
      </c>
      <c r="AT62" s="171">
        <f t="shared" si="15"/>
        <v>1</v>
      </c>
      <c r="AU62" s="171">
        <f t="shared" si="16"/>
        <v>1</v>
      </c>
      <c r="AV62" s="171">
        <f t="shared" si="17"/>
        <v>1</v>
      </c>
      <c r="AW62" s="171">
        <f t="shared" si="18"/>
        <v>1</v>
      </c>
      <c r="AX62" s="171">
        <f t="shared" si="19"/>
        <v>1</v>
      </c>
      <c r="AY62" s="171">
        <f t="shared" si="20"/>
        <v>1</v>
      </c>
      <c r="AZ62" s="171">
        <f t="shared" si="21"/>
        <v>1</v>
      </c>
      <c r="BA62" s="171">
        <f t="shared" si="22"/>
        <v>1</v>
      </c>
      <c r="BB62" s="171">
        <f t="shared" si="23"/>
        <v>1</v>
      </c>
      <c r="BC62" s="171">
        <f t="shared" si="24"/>
        <v>1</v>
      </c>
      <c r="BD62" s="171">
        <f t="shared" si="25"/>
        <v>1</v>
      </c>
      <c r="BE62" s="171">
        <f t="shared" si="26"/>
        <v>1</v>
      </c>
      <c r="BF62" s="171">
        <f t="shared" si="27"/>
        <v>1</v>
      </c>
      <c r="BG62" s="171">
        <f t="shared" si="28"/>
        <v>1</v>
      </c>
      <c r="BH62" s="171">
        <f t="shared" si="29"/>
        <v>1</v>
      </c>
      <c r="BI62" s="171">
        <f t="shared" si="30"/>
        <v>1</v>
      </c>
      <c r="BJ62" s="171">
        <f t="shared" si="31"/>
        <v>1</v>
      </c>
    </row>
    <row r="63" spans="1:62" ht="15.75" x14ac:dyDescent="0.25">
      <c r="A63" s="357"/>
      <c r="B63" s="358" t="str">
        <f t="shared" si="1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359" t="str">
        <f>IF('תנאי סף'!AF63&lt;&gt;1,"",'תנאי סף'!F63)</f>
        <v/>
      </c>
      <c r="G63" s="360" t="str">
        <f>'עדיפות לפריפריה'!AA63</f>
        <v/>
      </c>
      <c r="H63" s="360" t="str">
        <f>'מספר המשתתפים'!Z63</f>
        <v/>
      </c>
      <c r="I63" s="360"/>
      <c r="J63" s="360" t="str">
        <f>'מספר מופעים'!Z63</f>
        <v/>
      </c>
      <c r="K63" s="360" t="str">
        <f>'הערכה כללית ותרומה לקהילה'!Z63</f>
        <v/>
      </c>
      <c r="L63" s="360" t="str">
        <f>'מחזור הפעילות'!Z63</f>
        <v/>
      </c>
      <c r="M63" s="360"/>
      <c r="N63" s="360"/>
      <c r="O63" s="360"/>
      <c r="P63" s="361"/>
      <c r="Q63" s="361"/>
      <c r="R63" s="361"/>
      <c r="S63" s="361"/>
      <c r="T63" s="361"/>
      <c r="U63" s="361"/>
      <c r="V63" s="361"/>
      <c r="W63" s="361"/>
      <c r="X63" s="361"/>
      <c r="Y63" s="361"/>
      <c r="Z63" s="361"/>
      <c r="AA63" s="361"/>
      <c r="AB63" s="361"/>
      <c r="AC63" s="361"/>
      <c r="AD63" s="361"/>
      <c r="AE63" s="361"/>
      <c r="AF63" s="361"/>
      <c r="AG63" s="361" t="str">
        <f t="shared" si="2"/>
        <v/>
      </c>
      <c r="AH63" s="361" t="str">
        <f t="shared" si="3"/>
        <v/>
      </c>
      <c r="AI63" s="362" t="str">
        <f t="shared" si="4"/>
        <v/>
      </c>
      <c r="AJ63" s="171">
        <f t="shared" si="5"/>
        <v>1</v>
      </c>
      <c r="AK63" s="171">
        <f t="shared" si="6"/>
        <v>1</v>
      </c>
      <c r="AL63" s="171">
        <f t="shared" si="7"/>
        <v>1</v>
      </c>
      <c r="AM63" s="171">
        <f t="shared" si="8"/>
        <v>1</v>
      </c>
      <c r="AN63" s="171">
        <f t="shared" si="9"/>
        <v>1</v>
      </c>
      <c r="AO63" s="171">
        <f t="shared" si="10"/>
        <v>1</v>
      </c>
      <c r="AP63" s="171">
        <f t="shared" si="11"/>
        <v>1</v>
      </c>
      <c r="AQ63" s="171">
        <f t="shared" si="12"/>
        <v>1</v>
      </c>
      <c r="AR63" s="171">
        <f t="shared" si="13"/>
        <v>1</v>
      </c>
      <c r="AS63" s="171">
        <f t="shared" si="14"/>
        <v>1</v>
      </c>
      <c r="AT63" s="171">
        <f t="shared" si="15"/>
        <v>1</v>
      </c>
      <c r="AU63" s="171">
        <f t="shared" si="16"/>
        <v>1</v>
      </c>
      <c r="AV63" s="171">
        <f t="shared" si="17"/>
        <v>1</v>
      </c>
      <c r="AW63" s="171">
        <f t="shared" si="18"/>
        <v>1</v>
      </c>
      <c r="AX63" s="171">
        <f t="shared" si="19"/>
        <v>1</v>
      </c>
      <c r="AY63" s="171">
        <f t="shared" si="20"/>
        <v>1</v>
      </c>
      <c r="AZ63" s="171">
        <f t="shared" si="21"/>
        <v>1</v>
      </c>
      <c r="BA63" s="171">
        <f t="shared" si="22"/>
        <v>1</v>
      </c>
      <c r="BB63" s="171">
        <f t="shared" si="23"/>
        <v>1</v>
      </c>
      <c r="BC63" s="171">
        <f t="shared" si="24"/>
        <v>1</v>
      </c>
      <c r="BD63" s="171">
        <f t="shared" si="25"/>
        <v>1</v>
      </c>
      <c r="BE63" s="171">
        <f t="shared" si="26"/>
        <v>1</v>
      </c>
      <c r="BF63" s="171">
        <f t="shared" si="27"/>
        <v>1</v>
      </c>
      <c r="BG63" s="171">
        <f t="shared" si="28"/>
        <v>1</v>
      </c>
      <c r="BH63" s="171">
        <f t="shared" si="29"/>
        <v>1</v>
      </c>
      <c r="BI63" s="171">
        <f t="shared" si="30"/>
        <v>1</v>
      </c>
      <c r="BJ63" s="171">
        <f t="shared" si="31"/>
        <v>1</v>
      </c>
    </row>
    <row r="64" spans="1:62" ht="15.75" x14ac:dyDescent="0.25">
      <c r="A64" s="357"/>
      <c r="B64" s="358" t="str">
        <f t="shared" si="1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359" t="str">
        <f>IF('תנאי סף'!AF64&lt;&gt;1,"",'תנאי סף'!F64)</f>
        <v/>
      </c>
      <c r="G64" s="360" t="str">
        <f>'עדיפות לפריפריה'!AA64</f>
        <v/>
      </c>
      <c r="H64" s="360" t="str">
        <f>'מספר המשתתפים'!Z64</f>
        <v/>
      </c>
      <c r="I64" s="360"/>
      <c r="J64" s="360" t="str">
        <f>'מספר מופעים'!Z64</f>
        <v/>
      </c>
      <c r="K64" s="360" t="str">
        <f>'הערכה כללית ותרומה לקהילה'!Z64</f>
        <v/>
      </c>
      <c r="L64" s="360" t="str">
        <f>'מחזור הפעילות'!Z64</f>
        <v/>
      </c>
      <c r="M64" s="360"/>
      <c r="N64" s="360"/>
      <c r="O64" s="360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1"/>
      <c r="AC64" s="361"/>
      <c r="AD64" s="361"/>
      <c r="AE64" s="361"/>
      <c r="AF64" s="361"/>
      <c r="AG64" s="361" t="str">
        <f t="shared" si="2"/>
        <v/>
      </c>
      <c r="AH64" s="361" t="str">
        <f t="shared" si="3"/>
        <v/>
      </c>
      <c r="AI64" s="362" t="str">
        <f t="shared" si="4"/>
        <v/>
      </c>
      <c r="AJ64" s="171">
        <f t="shared" si="5"/>
        <v>1</v>
      </c>
      <c r="AK64" s="171">
        <f t="shared" si="6"/>
        <v>1</v>
      </c>
      <c r="AL64" s="171">
        <f t="shared" si="7"/>
        <v>1</v>
      </c>
      <c r="AM64" s="171">
        <f t="shared" si="8"/>
        <v>1</v>
      </c>
      <c r="AN64" s="171">
        <f t="shared" si="9"/>
        <v>1</v>
      </c>
      <c r="AO64" s="171">
        <f t="shared" si="10"/>
        <v>1</v>
      </c>
      <c r="AP64" s="171">
        <f t="shared" si="11"/>
        <v>1</v>
      </c>
      <c r="AQ64" s="171">
        <f t="shared" si="12"/>
        <v>1</v>
      </c>
      <c r="AR64" s="171">
        <f t="shared" si="13"/>
        <v>1</v>
      </c>
      <c r="AS64" s="171">
        <f t="shared" si="14"/>
        <v>1</v>
      </c>
      <c r="AT64" s="171">
        <f t="shared" si="15"/>
        <v>1</v>
      </c>
      <c r="AU64" s="171">
        <f t="shared" si="16"/>
        <v>1</v>
      </c>
      <c r="AV64" s="171">
        <f t="shared" si="17"/>
        <v>1</v>
      </c>
      <c r="AW64" s="171">
        <f t="shared" si="18"/>
        <v>1</v>
      </c>
      <c r="AX64" s="171">
        <f t="shared" si="19"/>
        <v>1</v>
      </c>
      <c r="AY64" s="171">
        <f t="shared" si="20"/>
        <v>1</v>
      </c>
      <c r="AZ64" s="171">
        <f t="shared" si="21"/>
        <v>1</v>
      </c>
      <c r="BA64" s="171">
        <f t="shared" si="22"/>
        <v>1</v>
      </c>
      <c r="BB64" s="171">
        <f t="shared" si="23"/>
        <v>1</v>
      </c>
      <c r="BC64" s="171">
        <f t="shared" si="24"/>
        <v>1</v>
      </c>
      <c r="BD64" s="171">
        <f t="shared" si="25"/>
        <v>1</v>
      </c>
      <c r="BE64" s="171">
        <f t="shared" si="26"/>
        <v>1</v>
      </c>
      <c r="BF64" s="171">
        <f t="shared" si="27"/>
        <v>1</v>
      </c>
      <c r="BG64" s="171">
        <f t="shared" si="28"/>
        <v>1</v>
      </c>
      <c r="BH64" s="171">
        <f t="shared" si="29"/>
        <v>1</v>
      </c>
      <c r="BI64" s="171">
        <f t="shared" si="30"/>
        <v>1</v>
      </c>
      <c r="BJ64" s="171">
        <f t="shared" si="31"/>
        <v>1</v>
      </c>
    </row>
    <row r="65" spans="1:62" ht="15.75" x14ac:dyDescent="0.25">
      <c r="A65" s="357"/>
      <c r="B65" s="358" t="str">
        <f t="shared" si="1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359" t="str">
        <f>IF('תנאי סף'!AF65&lt;&gt;1,"",'תנאי סף'!F65)</f>
        <v/>
      </c>
      <c r="G65" s="360" t="str">
        <f>'עדיפות לפריפריה'!AA65</f>
        <v/>
      </c>
      <c r="H65" s="360" t="str">
        <f>'מספר המשתתפים'!Z65</f>
        <v/>
      </c>
      <c r="I65" s="360"/>
      <c r="J65" s="360" t="str">
        <f>'מספר מופעים'!Z65</f>
        <v/>
      </c>
      <c r="K65" s="360" t="str">
        <f>'הערכה כללית ותרומה לקהילה'!Z65</f>
        <v/>
      </c>
      <c r="L65" s="360" t="str">
        <f>'מחזור הפעילות'!Z65</f>
        <v/>
      </c>
      <c r="M65" s="360"/>
      <c r="N65" s="360"/>
      <c r="O65" s="360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361"/>
      <c r="AD65" s="361"/>
      <c r="AE65" s="361"/>
      <c r="AF65" s="361"/>
      <c r="AG65" s="361" t="str">
        <f t="shared" si="2"/>
        <v/>
      </c>
      <c r="AH65" s="361" t="str">
        <f t="shared" si="3"/>
        <v/>
      </c>
      <c r="AI65" s="362" t="str">
        <f t="shared" si="4"/>
        <v/>
      </c>
      <c r="AJ65" s="171">
        <f t="shared" si="5"/>
        <v>1</v>
      </c>
      <c r="AK65" s="171">
        <f t="shared" si="6"/>
        <v>1</v>
      </c>
      <c r="AL65" s="171">
        <f t="shared" si="7"/>
        <v>1</v>
      </c>
      <c r="AM65" s="171">
        <f t="shared" si="8"/>
        <v>1</v>
      </c>
      <c r="AN65" s="171">
        <f t="shared" si="9"/>
        <v>1</v>
      </c>
      <c r="AO65" s="171">
        <f t="shared" si="10"/>
        <v>1</v>
      </c>
      <c r="AP65" s="171">
        <f t="shared" si="11"/>
        <v>1</v>
      </c>
      <c r="AQ65" s="171">
        <f t="shared" si="12"/>
        <v>1</v>
      </c>
      <c r="AR65" s="171">
        <f t="shared" si="13"/>
        <v>1</v>
      </c>
      <c r="AS65" s="171">
        <f t="shared" si="14"/>
        <v>1</v>
      </c>
      <c r="AT65" s="171">
        <f t="shared" si="15"/>
        <v>1</v>
      </c>
      <c r="AU65" s="171">
        <f t="shared" si="16"/>
        <v>1</v>
      </c>
      <c r="AV65" s="171">
        <f t="shared" si="17"/>
        <v>1</v>
      </c>
      <c r="AW65" s="171">
        <f t="shared" si="18"/>
        <v>1</v>
      </c>
      <c r="AX65" s="171">
        <f t="shared" si="19"/>
        <v>1</v>
      </c>
      <c r="AY65" s="171">
        <f t="shared" si="20"/>
        <v>1</v>
      </c>
      <c r="AZ65" s="171">
        <f t="shared" si="21"/>
        <v>1</v>
      </c>
      <c r="BA65" s="171">
        <f t="shared" si="22"/>
        <v>1</v>
      </c>
      <c r="BB65" s="171">
        <f t="shared" si="23"/>
        <v>1</v>
      </c>
      <c r="BC65" s="171">
        <f t="shared" si="24"/>
        <v>1</v>
      </c>
      <c r="BD65" s="171">
        <f t="shared" si="25"/>
        <v>1</v>
      </c>
      <c r="BE65" s="171">
        <f t="shared" si="26"/>
        <v>1</v>
      </c>
      <c r="BF65" s="171">
        <f t="shared" si="27"/>
        <v>1</v>
      </c>
      <c r="BG65" s="171">
        <f t="shared" si="28"/>
        <v>1</v>
      </c>
      <c r="BH65" s="171">
        <f t="shared" si="29"/>
        <v>1</v>
      </c>
      <c r="BI65" s="171">
        <f t="shared" si="30"/>
        <v>1</v>
      </c>
      <c r="BJ65" s="171">
        <f t="shared" si="31"/>
        <v>1</v>
      </c>
    </row>
    <row r="66" spans="1:62" ht="15.75" x14ac:dyDescent="0.25">
      <c r="A66" s="357"/>
      <c r="B66" s="358" t="str">
        <f t="shared" si="1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359" t="str">
        <f>IF('תנאי סף'!AF66&lt;&gt;1,"",'תנאי סף'!F66)</f>
        <v/>
      </c>
      <c r="G66" s="360" t="str">
        <f>'עדיפות לפריפריה'!AA66</f>
        <v/>
      </c>
      <c r="H66" s="360" t="str">
        <f>'מספר המשתתפים'!Z66</f>
        <v/>
      </c>
      <c r="I66" s="360"/>
      <c r="J66" s="360" t="str">
        <f>'מספר מופעים'!Z66</f>
        <v/>
      </c>
      <c r="K66" s="360" t="str">
        <f>'הערכה כללית ותרומה לקהילה'!Z66</f>
        <v/>
      </c>
      <c r="L66" s="360" t="str">
        <f>'מחזור הפעילות'!Z66</f>
        <v/>
      </c>
      <c r="M66" s="360"/>
      <c r="N66" s="360"/>
      <c r="O66" s="360"/>
      <c r="P66" s="361"/>
      <c r="Q66" s="361"/>
      <c r="R66" s="361"/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361"/>
      <c r="AD66" s="361"/>
      <c r="AE66" s="361"/>
      <c r="AF66" s="361"/>
      <c r="AG66" s="361" t="str">
        <f t="shared" si="2"/>
        <v/>
      </c>
      <c r="AH66" s="361" t="str">
        <f t="shared" si="3"/>
        <v/>
      </c>
      <c r="AI66" s="362" t="str">
        <f t="shared" si="4"/>
        <v/>
      </c>
      <c r="AJ66" s="171">
        <f t="shared" si="5"/>
        <v>1</v>
      </c>
      <c r="AK66" s="171">
        <f t="shared" si="6"/>
        <v>1</v>
      </c>
      <c r="AL66" s="171">
        <f t="shared" si="7"/>
        <v>1</v>
      </c>
      <c r="AM66" s="171">
        <f t="shared" si="8"/>
        <v>1</v>
      </c>
      <c r="AN66" s="171">
        <f t="shared" si="9"/>
        <v>1</v>
      </c>
      <c r="AO66" s="171">
        <f t="shared" si="10"/>
        <v>1</v>
      </c>
      <c r="AP66" s="171">
        <f t="shared" si="11"/>
        <v>1</v>
      </c>
      <c r="AQ66" s="171">
        <f t="shared" si="12"/>
        <v>1</v>
      </c>
      <c r="AR66" s="171">
        <f t="shared" si="13"/>
        <v>1</v>
      </c>
      <c r="AS66" s="171">
        <f t="shared" si="14"/>
        <v>1</v>
      </c>
      <c r="AT66" s="171">
        <f t="shared" si="15"/>
        <v>1</v>
      </c>
      <c r="AU66" s="171">
        <f t="shared" si="16"/>
        <v>1</v>
      </c>
      <c r="AV66" s="171">
        <f t="shared" si="17"/>
        <v>1</v>
      </c>
      <c r="AW66" s="171">
        <f t="shared" si="18"/>
        <v>1</v>
      </c>
      <c r="AX66" s="171">
        <f t="shared" si="19"/>
        <v>1</v>
      </c>
      <c r="AY66" s="171">
        <f t="shared" si="20"/>
        <v>1</v>
      </c>
      <c r="AZ66" s="171">
        <f t="shared" si="21"/>
        <v>1</v>
      </c>
      <c r="BA66" s="171">
        <f t="shared" si="22"/>
        <v>1</v>
      </c>
      <c r="BB66" s="171">
        <f t="shared" si="23"/>
        <v>1</v>
      </c>
      <c r="BC66" s="171">
        <f t="shared" si="24"/>
        <v>1</v>
      </c>
      <c r="BD66" s="171">
        <f t="shared" si="25"/>
        <v>1</v>
      </c>
      <c r="BE66" s="171">
        <f t="shared" si="26"/>
        <v>1</v>
      </c>
      <c r="BF66" s="171">
        <f t="shared" si="27"/>
        <v>1</v>
      </c>
      <c r="BG66" s="171">
        <f t="shared" si="28"/>
        <v>1</v>
      </c>
      <c r="BH66" s="171">
        <f t="shared" si="29"/>
        <v>1</v>
      </c>
      <c r="BI66" s="171">
        <f t="shared" si="30"/>
        <v>1</v>
      </c>
      <c r="BJ66" s="171">
        <f t="shared" si="31"/>
        <v>1</v>
      </c>
    </row>
    <row r="67" spans="1:62" ht="15.75" x14ac:dyDescent="0.25">
      <c r="A67" s="357"/>
      <c r="B67" s="358" t="str">
        <f t="shared" si="1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359" t="str">
        <f>IF('תנאי סף'!AF67&lt;&gt;1,"",'תנאי סף'!F67)</f>
        <v/>
      </c>
      <c r="G67" s="360" t="str">
        <f>'עדיפות לפריפריה'!AA67</f>
        <v/>
      </c>
      <c r="H67" s="360" t="str">
        <f>'מספר המשתתפים'!Z67</f>
        <v/>
      </c>
      <c r="I67" s="360"/>
      <c r="J67" s="360" t="str">
        <f>'מספר מופעים'!Z67</f>
        <v/>
      </c>
      <c r="K67" s="360" t="str">
        <f>'הערכה כללית ותרומה לקהילה'!Z67</f>
        <v/>
      </c>
      <c r="L67" s="360" t="str">
        <f>'מחזור הפעילות'!Z67</f>
        <v/>
      </c>
      <c r="M67" s="360"/>
      <c r="N67" s="360"/>
      <c r="O67" s="360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361"/>
      <c r="AD67" s="361"/>
      <c r="AE67" s="361"/>
      <c r="AF67" s="361"/>
      <c r="AG67" s="361" t="str">
        <f t="shared" si="2"/>
        <v/>
      </c>
      <c r="AH67" s="361" t="str">
        <f t="shared" si="3"/>
        <v/>
      </c>
      <c r="AI67" s="362" t="str">
        <f t="shared" si="4"/>
        <v/>
      </c>
      <c r="AJ67" s="171">
        <f t="shared" si="5"/>
        <v>1</v>
      </c>
      <c r="AK67" s="171">
        <f t="shared" si="6"/>
        <v>1</v>
      </c>
      <c r="AL67" s="171">
        <f t="shared" si="7"/>
        <v>1</v>
      </c>
      <c r="AM67" s="171">
        <f t="shared" si="8"/>
        <v>1</v>
      </c>
      <c r="AN67" s="171">
        <f t="shared" si="9"/>
        <v>1</v>
      </c>
      <c r="AO67" s="171">
        <f t="shared" si="10"/>
        <v>1</v>
      </c>
      <c r="AP67" s="171">
        <f t="shared" si="11"/>
        <v>1</v>
      </c>
      <c r="AQ67" s="171">
        <f t="shared" si="12"/>
        <v>1</v>
      </c>
      <c r="AR67" s="171">
        <f t="shared" si="13"/>
        <v>1</v>
      </c>
      <c r="AS67" s="171">
        <f t="shared" si="14"/>
        <v>1</v>
      </c>
      <c r="AT67" s="171">
        <f t="shared" si="15"/>
        <v>1</v>
      </c>
      <c r="AU67" s="171">
        <f t="shared" si="16"/>
        <v>1</v>
      </c>
      <c r="AV67" s="171">
        <f t="shared" si="17"/>
        <v>1</v>
      </c>
      <c r="AW67" s="171">
        <f t="shared" si="18"/>
        <v>1</v>
      </c>
      <c r="AX67" s="171">
        <f t="shared" si="19"/>
        <v>1</v>
      </c>
      <c r="AY67" s="171">
        <f t="shared" si="20"/>
        <v>1</v>
      </c>
      <c r="AZ67" s="171">
        <f t="shared" si="21"/>
        <v>1</v>
      </c>
      <c r="BA67" s="171">
        <f t="shared" si="22"/>
        <v>1</v>
      </c>
      <c r="BB67" s="171">
        <f t="shared" si="23"/>
        <v>1</v>
      </c>
      <c r="BC67" s="171">
        <f t="shared" si="24"/>
        <v>1</v>
      </c>
      <c r="BD67" s="171">
        <f t="shared" si="25"/>
        <v>1</v>
      </c>
      <c r="BE67" s="171">
        <f t="shared" si="26"/>
        <v>1</v>
      </c>
      <c r="BF67" s="171">
        <f t="shared" si="27"/>
        <v>1</v>
      </c>
      <c r="BG67" s="171">
        <f t="shared" si="28"/>
        <v>1</v>
      </c>
      <c r="BH67" s="171">
        <f t="shared" si="29"/>
        <v>1</v>
      </c>
      <c r="BI67" s="171">
        <f t="shared" si="30"/>
        <v>1</v>
      </c>
      <c r="BJ67" s="171">
        <f t="shared" si="31"/>
        <v>1</v>
      </c>
    </row>
    <row r="68" spans="1:62" ht="15.75" x14ac:dyDescent="0.25">
      <c r="A68" s="357"/>
      <c r="B68" s="358" t="str">
        <f t="shared" si="1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359" t="str">
        <f>IF('תנאי סף'!AF68&lt;&gt;1,"",'תנאי סף'!F68)</f>
        <v/>
      </c>
      <c r="G68" s="360" t="str">
        <f>'עדיפות לפריפריה'!AA68</f>
        <v/>
      </c>
      <c r="H68" s="360" t="str">
        <f>'מספר המשתתפים'!Z68</f>
        <v/>
      </c>
      <c r="I68" s="360"/>
      <c r="J68" s="360" t="str">
        <f>'מספר מופעים'!Z68</f>
        <v/>
      </c>
      <c r="K68" s="360" t="str">
        <f>'הערכה כללית ותרומה לקהילה'!Z68</f>
        <v/>
      </c>
      <c r="L68" s="360" t="str">
        <f>'מחזור הפעילות'!Z68</f>
        <v/>
      </c>
      <c r="M68" s="360"/>
      <c r="N68" s="360"/>
      <c r="O68" s="360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361"/>
      <c r="AD68" s="361"/>
      <c r="AE68" s="361"/>
      <c r="AF68" s="361"/>
      <c r="AG68" s="361" t="str">
        <f t="shared" si="2"/>
        <v/>
      </c>
      <c r="AH68" s="361" t="str">
        <f t="shared" si="3"/>
        <v/>
      </c>
      <c r="AI68" s="362" t="str">
        <f t="shared" si="4"/>
        <v/>
      </c>
      <c r="AJ68" s="171">
        <f t="shared" si="5"/>
        <v>1</v>
      </c>
      <c r="AK68" s="171">
        <f t="shared" si="6"/>
        <v>1</v>
      </c>
      <c r="AL68" s="171">
        <f t="shared" si="7"/>
        <v>1</v>
      </c>
      <c r="AM68" s="171">
        <f t="shared" si="8"/>
        <v>1</v>
      </c>
      <c r="AN68" s="171">
        <f t="shared" si="9"/>
        <v>1</v>
      </c>
      <c r="AO68" s="171">
        <f t="shared" si="10"/>
        <v>1</v>
      </c>
      <c r="AP68" s="171">
        <f t="shared" si="11"/>
        <v>1</v>
      </c>
      <c r="AQ68" s="171">
        <f t="shared" si="12"/>
        <v>1</v>
      </c>
      <c r="AR68" s="171">
        <f t="shared" si="13"/>
        <v>1</v>
      </c>
      <c r="AS68" s="171">
        <f t="shared" si="14"/>
        <v>1</v>
      </c>
      <c r="AT68" s="171">
        <f t="shared" si="15"/>
        <v>1</v>
      </c>
      <c r="AU68" s="171">
        <f t="shared" si="16"/>
        <v>1</v>
      </c>
      <c r="AV68" s="171">
        <f t="shared" si="17"/>
        <v>1</v>
      </c>
      <c r="AW68" s="171">
        <f t="shared" si="18"/>
        <v>1</v>
      </c>
      <c r="AX68" s="171">
        <f t="shared" si="19"/>
        <v>1</v>
      </c>
      <c r="AY68" s="171">
        <f t="shared" si="20"/>
        <v>1</v>
      </c>
      <c r="AZ68" s="171">
        <f t="shared" si="21"/>
        <v>1</v>
      </c>
      <c r="BA68" s="171">
        <f t="shared" si="22"/>
        <v>1</v>
      </c>
      <c r="BB68" s="171">
        <f t="shared" si="23"/>
        <v>1</v>
      </c>
      <c r="BC68" s="171">
        <f t="shared" si="24"/>
        <v>1</v>
      </c>
      <c r="BD68" s="171">
        <f t="shared" si="25"/>
        <v>1</v>
      </c>
      <c r="BE68" s="171">
        <f t="shared" si="26"/>
        <v>1</v>
      </c>
      <c r="BF68" s="171">
        <f t="shared" si="27"/>
        <v>1</v>
      </c>
      <c r="BG68" s="171">
        <f t="shared" si="28"/>
        <v>1</v>
      </c>
      <c r="BH68" s="171">
        <f t="shared" si="29"/>
        <v>1</v>
      </c>
      <c r="BI68" s="171">
        <f t="shared" si="30"/>
        <v>1</v>
      </c>
      <c r="BJ68" s="171">
        <f t="shared" si="31"/>
        <v>1</v>
      </c>
    </row>
    <row r="69" spans="1:62" ht="15.75" x14ac:dyDescent="0.25">
      <c r="A69" s="357"/>
      <c r="B69" s="358" t="str">
        <f t="shared" si="1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359" t="str">
        <f>IF('תנאי סף'!AF69&lt;&gt;1,"",'תנאי סף'!F69)</f>
        <v/>
      </c>
      <c r="G69" s="360" t="str">
        <f>'עדיפות לפריפריה'!AA69</f>
        <v/>
      </c>
      <c r="H69" s="360" t="str">
        <f>'מספר המשתתפים'!Z69</f>
        <v/>
      </c>
      <c r="I69" s="360"/>
      <c r="J69" s="360" t="str">
        <f>'מספר מופעים'!Z69</f>
        <v/>
      </c>
      <c r="K69" s="360" t="str">
        <f>'הערכה כללית ותרומה לקהילה'!Z69</f>
        <v/>
      </c>
      <c r="L69" s="360" t="str">
        <f>'מחזור הפעילות'!Z69</f>
        <v/>
      </c>
      <c r="M69" s="360"/>
      <c r="N69" s="360"/>
      <c r="O69" s="360"/>
      <c r="P69" s="361"/>
      <c r="Q69" s="361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361"/>
      <c r="AD69" s="361"/>
      <c r="AE69" s="361"/>
      <c r="AF69" s="361"/>
      <c r="AG69" s="361" t="str">
        <f t="shared" si="2"/>
        <v/>
      </c>
      <c r="AH69" s="361" t="str">
        <f t="shared" si="3"/>
        <v/>
      </c>
      <c r="AI69" s="362" t="str">
        <f t="shared" si="4"/>
        <v/>
      </c>
      <c r="AJ69" s="171">
        <f t="shared" si="5"/>
        <v>1</v>
      </c>
      <c r="AK69" s="171">
        <f t="shared" si="6"/>
        <v>1</v>
      </c>
      <c r="AL69" s="171">
        <f t="shared" si="7"/>
        <v>1</v>
      </c>
      <c r="AM69" s="171">
        <f t="shared" si="8"/>
        <v>1</v>
      </c>
      <c r="AN69" s="171">
        <f t="shared" si="9"/>
        <v>1</v>
      </c>
      <c r="AO69" s="171">
        <f t="shared" si="10"/>
        <v>1</v>
      </c>
      <c r="AP69" s="171">
        <f t="shared" si="11"/>
        <v>1</v>
      </c>
      <c r="AQ69" s="171">
        <f t="shared" si="12"/>
        <v>1</v>
      </c>
      <c r="AR69" s="171">
        <f t="shared" si="13"/>
        <v>1</v>
      </c>
      <c r="AS69" s="171">
        <f t="shared" si="14"/>
        <v>1</v>
      </c>
      <c r="AT69" s="171">
        <f t="shared" si="15"/>
        <v>1</v>
      </c>
      <c r="AU69" s="171">
        <f t="shared" si="16"/>
        <v>1</v>
      </c>
      <c r="AV69" s="171">
        <f t="shared" si="17"/>
        <v>1</v>
      </c>
      <c r="AW69" s="171">
        <f t="shared" si="18"/>
        <v>1</v>
      </c>
      <c r="AX69" s="171">
        <f t="shared" si="19"/>
        <v>1</v>
      </c>
      <c r="AY69" s="171">
        <f t="shared" si="20"/>
        <v>1</v>
      </c>
      <c r="AZ69" s="171">
        <f t="shared" si="21"/>
        <v>1</v>
      </c>
      <c r="BA69" s="171">
        <f t="shared" si="22"/>
        <v>1</v>
      </c>
      <c r="BB69" s="171">
        <f t="shared" si="23"/>
        <v>1</v>
      </c>
      <c r="BC69" s="171">
        <f t="shared" si="24"/>
        <v>1</v>
      </c>
      <c r="BD69" s="171">
        <f t="shared" si="25"/>
        <v>1</v>
      </c>
      <c r="BE69" s="171">
        <f t="shared" si="26"/>
        <v>1</v>
      </c>
      <c r="BF69" s="171">
        <f t="shared" si="27"/>
        <v>1</v>
      </c>
      <c r="BG69" s="171">
        <f t="shared" si="28"/>
        <v>1</v>
      </c>
      <c r="BH69" s="171">
        <f t="shared" si="29"/>
        <v>1</v>
      </c>
      <c r="BI69" s="171">
        <f t="shared" si="30"/>
        <v>1</v>
      </c>
      <c r="BJ69" s="171">
        <f t="shared" si="31"/>
        <v>1</v>
      </c>
    </row>
    <row r="70" spans="1:62" ht="15.75" x14ac:dyDescent="0.25">
      <c r="A70" s="357"/>
      <c r="B70" s="358" t="str">
        <f t="shared" si="1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359" t="str">
        <f>IF('תנאי סף'!AF70&lt;&gt;1,"",'תנאי סף'!F70)</f>
        <v/>
      </c>
      <c r="G70" s="360" t="str">
        <f>'עדיפות לפריפריה'!AA70</f>
        <v/>
      </c>
      <c r="H70" s="360" t="str">
        <f>'מספר המשתתפים'!Z70</f>
        <v/>
      </c>
      <c r="I70" s="360"/>
      <c r="J70" s="360" t="str">
        <f>'מספר מופעים'!Z70</f>
        <v/>
      </c>
      <c r="K70" s="360" t="str">
        <f>'הערכה כללית ותרומה לקהילה'!Z70</f>
        <v/>
      </c>
      <c r="L70" s="360" t="str">
        <f>'מחזור הפעילות'!Z70</f>
        <v/>
      </c>
      <c r="M70" s="360"/>
      <c r="N70" s="360"/>
      <c r="O70" s="360"/>
      <c r="P70" s="361"/>
      <c r="Q70" s="361"/>
      <c r="R70" s="361"/>
      <c r="S70" s="361"/>
      <c r="T70" s="361"/>
      <c r="U70" s="361"/>
      <c r="V70" s="361"/>
      <c r="W70" s="361"/>
      <c r="X70" s="361"/>
      <c r="Y70" s="361"/>
      <c r="Z70" s="361"/>
      <c r="AA70" s="361"/>
      <c r="AB70" s="361"/>
      <c r="AC70" s="361"/>
      <c r="AD70" s="361"/>
      <c r="AE70" s="361"/>
      <c r="AF70" s="361"/>
      <c r="AG70" s="361" t="str">
        <f t="shared" si="2"/>
        <v/>
      </c>
      <c r="AH70" s="361" t="str">
        <f t="shared" si="3"/>
        <v/>
      </c>
      <c r="AI70" s="362" t="str">
        <f t="shared" si="4"/>
        <v/>
      </c>
      <c r="AJ70" s="171">
        <f t="shared" si="5"/>
        <v>1</v>
      </c>
      <c r="AK70" s="171">
        <f t="shared" si="6"/>
        <v>1</v>
      </c>
      <c r="AL70" s="171">
        <f t="shared" si="7"/>
        <v>1</v>
      </c>
      <c r="AM70" s="171">
        <f t="shared" si="8"/>
        <v>1</v>
      </c>
      <c r="AN70" s="171">
        <f t="shared" si="9"/>
        <v>1</v>
      </c>
      <c r="AO70" s="171">
        <f t="shared" si="10"/>
        <v>1</v>
      </c>
      <c r="AP70" s="171">
        <f t="shared" si="11"/>
        <v>1</v>
      </c>
      <c r="AQ70" s="171">
        <f t="shared" si="12"/>
        <v>1</v>
      </c>
      <c r="AR70" s="171">
        <f t="shared" si="13"/>
        <v>1</v>
      </c>
      <c r="AS70" s="171">
        <f t="shared" si="14"/>
        <v>1</v>
      </c>
      <c r="AT70" s="171">
        <f t="shared" si="15"/>
        <v>1</v>
      </c>
      <c r="AU70" s="171">
        <f t="shared" si="16"/>
        <v>1</v>
      </c>
      <c r="AV70" s="171">
        <f t="shared" si="17"/>
        <v>1</v>
      </c>
      <c r="AW70" s="171">
        <f t="shared" si="18"/>
        <v>1</v>
      </c>
      <c r="AX70" s="171">
        <f t="shared" si="19"/>
        <v>1</v>
      </c>
      <c r="AY70" s="171">
        <f t="shared" si="20"/>
        <v>1</v>
      </c>
      <c r="AZ70" s="171">
        <f t="shared" si="21"/>
        <v>1</v>
      </c>
      <c r="BA70" s="171">
        <f t="shared" si="22"/>
        <v>1</v>
      </c>
      <c r="BB70" s="171">
        <f t="shared" si="23"/>
        <v>1</v>
      </c>
      <c r="BC70" s="171">
        <f t="shared" si="24"/>
        <v>1</v>
      </c>
      <c r="BD70" s="171">
        <f t="shared" si="25"/>
        <v>1</v>
      </c>
      <c r="BE70" s="171">
        <f t="shared" si="26"/>
        <v>1</v>
      </c>
      <c r="BF70" s="171">
        <f t="shared" si="27"/>
        <v>1</v>
      </c>
      <c r="BG70" s="171">
        <f t="shared" si="28"/>
        <v>1</v>
      </c>
      <c r="BH70" s="171">
        <f t="shared" si="29"/>
        <v>1</v>
      </c>
      <c r="BI70" s="171">
        <f t="shared" si="30"/>
        <v>1</v>
      </c>
      <c r="BJ70" s="171">
        <f t="shared" si="31"/>
        <v>1</v>
      </c>
    </row>
    <row r="71" spans="1:62" ht="15.75" x14ac:dyDescent="0.25">
      <c r="A71" s="357"/>
      <c r="B71" s="358" t="str">
        <f t="shared" si="1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359" t="str">
        <f>IF('תנאי סף'!AF71&lt;&gt;1,"",'תנאי סף'!F71)</f>
        <v/>
      </c>
      <c r="G71" s="360" t="str">
        <f>'עדיפות לפריפריה'!AA71</f>
        <v/>
      </c>
      <c r="H71" s="360" t="str">
        <f>'מספר המשתתפים'!Z71</f>
        <v/>
      </c>
      <c r="I71" s="360"/>
      <c r="J71" s="360" t="str">
        <f>'מספר מופעים'!Z71</f>
        <v/>
      </c>
      <c r="K71" s="360" t="str">
        <f>'הערכה כללית ותרומה לקהילה'!Z71</f>
        <v/>
      </c>
      <c r="L71" s="360" t="str">
        <f>'מחזור הפעילות'!Z71</f>
        <v/>
      </c>
      <c r="M71" s="360"/>
      <c r="N71" s="360"/>
      <c r="O71" s="360"/>
      <c r="P71" s="361"/>
      <c r="Q71" s="361"/>
      <c r="R71" s="361"/>
      <c r="S71" s="361"/>
      <c r="T71" s="361"/>
      <c r="U71" s="361"/>
      <c r="V71" s="361"/>
      <c r="W71" s="361"/>
      <c r="X71" s="361"/>
      <c r="Y71" s="361"/>
      <c r="Z71" s="361"/>
      <c r="AA71" s="361"/>
      <c r="AB71" s="361"/>
      <c r="AC71" s="361"/>
      <c r="AD71" s="361"/>
      <c r="AE71" s="361"/>
      <c r="AF71" s="361"/>
      <c r="AG71" s="361" t="str">
        <f t="shared" si="2"/>
        <v/>
      </c>
      <c r="AH71" s="361" t="str">
        <f t="shared" si="3"/>
        <v/>
      </c>
      <c r="AI71" s="362" t="str">
        <f t="shared" si="4"/>
        <v/>
      </c>
      <c r="AJ71" s="171">
        <f t="shared" si="5"/>
        <v>1</v>
      </c>
      <c r="AK71" s="171">
        <f t="shared" si="6"/>
        <v>1</v>
      </c>
      <c r="AL71" s="171">
        <f t="shared" si="7"/>
        <v>1</v>
      </c>
      <c r="AM71" s="171">
        <f t="shared" si="8"/>
        <v>1</v>
      </c>
      <c r="AN71" s="171">
        <f t="shared" si="9"/>
        <v>1</v>
      </c>
      <c r="AO71" s="171">
        <f t="shared" si="10"/>
        <v>1</v>
      </c>
      <c r="AP71" s="171">
        <f t="shared" si="11"/>
        <v>1</v>
      </c>
      <c r="AQ71" s="171">
        <f t="shared" si="12"/>
        <v>1</v>
      </c>
      <c r="AR71" s="171">
        <f t="shared" si="13"/>
        <v>1</v>
      </c>
      <c r="AS71" s="171">
        <f t="shared" si="14"/>
        <v>1</v>
      </c>
      <c r="AT71" s="171">
        <f t="shared" si="15"/>
        <v>1</v>
      </c>
      <c r="AU71" s="171">
        <f t="shared" si="16"/>
        <v>1</v>
      </c>
      <c r="AV71" s="171">
        <f t="shared" si="17"/>
        <v>1</v>
      </c>
      <c r="AW71" s="171">
        <f t="shared" si="18"/>
        <v>1</v>
      </c>
      <c r="AX71" s="171">
        <f t="shared" si="19"/>
        <v>1</v>
      </c>
      <c r="AY71" s="171">
        <f t="shared" si="20"/>
        <v>1</v>
      </c>
      <c r="AZ71" s="171">
        <f t="shared" si="21"/>
        <v>1</v>
      </c>
      <c r="BA71" s="171">
        <f t="shared" si="22"/>
        <v>1</v>
      </c>
      <c r="BB71" s="171">
        <f t="shared" si="23"/>
        <v>1</v>
      </c>
      <c r="BC71" s="171">
        <f t="shared" si="24"/>
        <v>1</v>
      </c>
      <c r="BD71" s="171">
        <f t="shared" si="25"/>
        <v>1</v>
      </c>
      <c r="BE71" s="171">
        <f t="shared" si="26"/>
        <v>1</v>
      </c>
      <c r="BF71" s="171">
        <f t="shared" si="27"/>
        <v>1</v>
      </c>
      <c r="BG71" s="171">
        <f t="shared" si="28"/>
        <v>1</v>
      </c>
      <c r="BH71" s="171">
        <f t="shared" si="29"/>
        <v>1</v>
      </c>
      <c r="BI71" s="171">
        <f t="shared" si="30"/>
        <v>1</v>
      </c>
      <c r="BJ71" s="171">
        <f t="shared" si="31"/>
        <v>1</v>
      </c>
    </row>
    <row r="72" spans="1:62" ht="15.75" x14ac:dyDescent="0.25">
      <c r="A72" s="357"/>
      <c r="B72" s="358" t="str">
        <f t="shared" si="1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359" t="str">
        <f>IF('תנאי סף'!AF72&lt;&gt;1,"",'תנאי סף'!F72)</f>
        <v/>
      </c>
      <c r="G72" s="360" t="str">
        <f>'עדיפות לפריפריה'!AA72</f>
        <v/>
      </c>
      <c r="H72" s="360" t="str">
        <f>'מספר המשתתפים'!Z72</f>
        <v/>
      </c>
      <c r="I72" s="360"/>
      <c r="J72" s="360" t="str">
        <f>'מספר מופעים'!Z72</f>
        <v/>
      </c>
      <c r="K72" s="360" t="str">
        <f>'הערכה כללית ותרומה לקהילה'!Z72</f>
        <v/>
      </c>
      <c r="L72" s="360" t="str">
        <f>'מחזור הפעילות'!Z72</f>
        <v/>
      </c>
      <c r="M72" s="360"/>
      <c r="N72" s="360"/>
      <c r="O72" s="360"/>
      <c r="P72" s="361"/>
      <c r="Q72" s="361"/>
      <c r="R72" s="361"/>
      <c r="S72" s="361"/>
      <c r="T72" s="361"/>
      <c r="U72" s="361"/>
      <c r="V72" s="361"/>
      <c r="W72" s="361"/>
      <c r="X72" s="361"/>
      <c r="Y72" s="361"/>
      <c r="Z72" s="361"/>
      <c r="AA72" s="361"/>
      <c r="AB72" s="361"/>
      <c r="AC72" s="361"/>
      <c r="AD72" s="361"/>
      <c r="AE72" s="361"/>
      <c r="AF72" s="361"/>
      <c r="AG72" s="361" t="str">
        <f t="shared" si="2"/>
        <v/>
      </c>
      <c r="AH72" s="361" t="str">
        <f t="shared" si="3"/>
        <v/>
      </c>
      <c r="AI72" s="362" t="str">
        <f t="shared" si="4"/>
        <v/>
      </c>
      <c r="AJ72" s="171">
        <f t="shared" si="5"/>
        <v>1</v>
      </c>
      <c r="AK72" s="171">
        <f t="shared" si="6"/>
        <v>1</v>
      </c>
      <c r="AL72" s="171">
        <f t="shared" si="7"/>
        <v>1</v>
      </c>
      <c r="AM72" s="171">
        <f t="shared" si="8"/>
        <v>1</v>
      </c>
      <c r="AN72" s="171">
        <f t="shared" si="9"/>
        <v>1</v>
      </c>
      <c r="AO72" s="171">
        <f t="shared" si="10"/>
        <v>1</v>
      </c>
      <c r="AP72" s="171">
        <f t="shared" si="11"/>
        <v>1</v>
      </c>
      <c r="AQ72" s="171">
        <f t="shared" si="12"/>
        <v>1</v>
      </c>
      <c r="AR72" s="171">
        <f t="shared" si="13"/>
        <v>1</v>
      </c>
      <c r="AS72" s="171">
        <f t="shared" si="14"/>
        <v>1</v>
      </c>
      <c r="AT72" s="171">
        <f t="shared" si="15"/>
        <v>1</v>
      </c>
      <c r="AU72" s="171">
        <f t="shared" si="16"/>
        <v>1</v>
      </c>
      <c r="AV72" s="171">
        <f t="shared" si="17"/>
        <v>1</v>
      </c>
      <c r="AW72" s="171">
        <f t="shared" si="18"/>
        <v>1</v>
      </c>
      <c r="AX72" s="171">
        <f t="shared" si="19"/>
        <v>1</v>
      </c>
      <c r="AY72" s="171">
        <f t="shared" si="20"/>
        <v>1</v>
      </c>
      <c r="AZ72" s="171">
        <f t="shared" si="21"/>
        <v>1</v>
      </c>
      <c r="BA72" s="171">
        <f t="shared" si="22"/>
        <v>1</v>
      </c>
      <c r="BB72" s="171">
        <f t="shared" si="23"/>
        <v>1</v>
      </c>
      <c r="BC72" s="171">
        <f t="shared" si="24"/>
        <v>1</v>
      </c>
      <c r="BD72" s="171">
        <f t="shared" si="25"/>
        <v>1</v>
      </c>
      <c r="BE72" s="171">
        <f t="shared" si="26"/>
        <v>1</v>
      </c>
      <c r="BF72" s="171">
        <f t="shared" si="27"/>
        <v>1</v>
      </c>
      <c r="BG72" s="171">
        <f t="shared" si="28"/>
        <v>1</v>
      </c>
      <c r="BH72" s="171">
        <f t="shared" si="29"/>
        <v>1</v>
      </c>
      <c r="BI72" s="171">
        <f t="shared" si="30"/>
        <v>1</v>
      </c>
      <c r="BJ72" s="171">
        <f t="shared" si="31"/>
        <v>1</v>
      </c>
    </row>
    <row r="73" spans="1:62" ht="15.75" x14ac:dyDescent="0.25">
      <c r="A73" s="357"/>
      <c r="B73" s="358" t="str">
        <f t="shared" si="1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359" t="str">
        <f>IF('תנאי סף'!AF73&lt;&gt;1,"",'תנאי סף'!F73)</f>
        <v/>
      </c>
      <c r="G73" s="360" t="str">
        <f>'עדיפות לפריפריה'!AA73</f>
        <v/>
      </c>
      <c r="H73" s="360" t="str">
        <f>'מספר המשתתפים'!Z73</f>
        <v/>
      </c>
      <c r="I73" s="360"/>
      <c r="J73" s="360" t="str">
        <f>'מספר מופעים'!Z73</f>
        <v/>
      </c>
      <c r="K73" s="360" t="str">
        <f>'הערכה כללית ותרומה לקהילה'!Z73</f>
        <v/>
      </c>
      <c r="L73" s="360" t="str">
        <f>'מחזור הפעילות'!Z73</f>
        <v/>
      </c>
      <c r="M73" s="360"/>
      <c r="N73" s="360"/>
      <c r="O73" s="360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1"/>
      <c r="AC73" s="361"/>
      <c r="AD73" s="361"/>
      <c r="AE73" s="361"/>
      <c r="AF73" s="361"/>
      <c r="AG73" s="361" t="str">
        <f t="shared" si="2"/>
        <v/>
      </c>
      <c r="AH73" s="361" t="str">
        <f t="shared" si="3"/>
        <v/>
      </c>
      <c r="AI73" s="362" t="str">
        <f t="shared" si="4"/>
        <v/>
      </c>
      <c r="AJ73" s="171">
        <f t="shared" si="5"/>
        <v>1</v>
      </c>
      <c r="AK73" s="171">
        <f t="shared" si="6"/>
        <v>1</v>
      </c>
      <c r="AL73" s="171">
        <f t="shared" si="7"/>
        <v>1</v>
      </c>
      <c r="AM73" s="171">
        <f t="shared" si="8"/>
        <v>1</v>
      </c>
      <c r="AN73" s="171">
        <f t="shared" si="9"/>
        <v>1</v>
      </c>
      <c r="AO73" s="171">
        <f t="shared" si="10"/>
        <v>1</v>
      </c>
      <c r="AP73" s="171">
        <f t="shared" si="11"/>
        <v>1</v>
      </c>
      <c r="AQ73" s="171">
        <f t="shared" si="12"/>
        <v>1</v>
      </c>
      <c r="AR73" s="171">
        <f t="shared" si="13"/>
        <v>1</v>
      </c>
      <c r="AS73" s="171">
        <f t="shared" si="14"/>
        <v>1</v>
      </c>
      <c r="AT73" s="171">
        <f t="shared" si="15"/>
        <v>1</v>
      </c>
      <c r="AU73" s="171">
        <f t="shared" si="16"/>
        <v>1</v>
      </c>
      <c r="AV73" s="171">
        <f t="shared" si="17"/>
        <v>1</v>
      </c>
      <c r="AW73" s="171">
        <f t="shared" si="18"/>
        <v>1</v>
      </c>
      <c r="AX73" s="171">
        <f t="shared" si="19"/>
        <v>1</v>
      </c>
      <c r="AY73" s="171">
        <f t="shared" si="20"/>
        <v>1</v>
      </c>
      <c r="AZ73" s="171">
        <f t="shared" si="21"/>
        <v>1</v>
      </c>
      <c r="BA73" s="171">
        <f t="shared" si="22"/>
        <v>1</v>
      </c>
      <c r="BB73" s="171">
        <f t="shared" si="23"/>
        <v>1</v>
      </c>
      <c r="BC73" s="171">
        <f t="shared" si="24"/>
        <v>1</v>
      </c>
      <c r="BD73" s="171">
        <f t="shared" si="25"/>
        <v>1</v>
      </c>
      <c r="BE73" s="171">
        <f t="shared" si="26"/>
        <v>1</v>
      </c>
      <c r="BF73" s="171">
        <f t="shared" si="27"/>
        <v>1</v>
      </c>
      <c r="BG73" s="171">
        <f t="shared" si="28"/>
        <v>1</v>
      </c>
      <c r="BH73" s="171">
        <f t="shared" si="29"/>
        <v>1</v>
      </c>
      <c r="BI73" s="171">
        <f t="shared" si="30"/>
        <v>1</v>
      </c>
      <c r="BJ73" s="171">
        <f t="shared" si="31"/>
        <v>1</v>
      </c>
    </row>
    <row r="74" spans="1:62" ht="15.75" x14ac:dyDescent="0.25">
      <c r="A74" s="357"/>
      <c r="B74" s="358" t="str">
        <f t="shared" si="1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359" t="str">
        <f>IF('תנאי סף'!AF74&lt;&gt;1,"",'תנאי סף'!F74)</f>
        <v/>
      </c>
      <c r="G74" s="360" t="str">
        <f>'עדיפות לפריפריה'!AA74</f>
        <v/>
      </c>
      <c r="H74" s="360" t="str">
        <f>'מספר המשתתפים'!Z74</f>
        <v/>
      </c>
      <c r="I74" s="360"/>
      <c r="J74" s="360" t="str">
        <f>'מספר מופעים'!Z74</f>
        <v/>
      </c>
      <c r="K74" s="360" t="str">
        <f>'הערכה כללית ותרומה לקהילה'!Z74</f>
        <v/>
      </c>
      <c r="L74" s="360" t="str">
        <f>'מחזור הפעילות'!Z74</f>
        <v/>
      </c>
      <c r="M74" s="360"/>
      <c r="N74" s="360"/>
      <c r="O74" s="360"/>
      <c r="P74" s="361"/>
      <c r="Q74" s="361"/>
      <c r="R74" s="361"/>
      <c r="S74" s="361"/>
      <c r="T74" s="361"/>
      <c r="U74" s="361"/>
      <c r="V74" s="361"/>
      <c r="W74" s="361"/>
      <c r="X74" s="361"/>
      <c r="Y74" s="361"/>
      <c r="Z74" s="361"/>
      <c r="AA74" s="361"/>
      <c r="AB74" s="361"/>
      <c r="AC74" s="361"/>
      <c r="AD74" s="361"/>
      <c r="AE74" s="361"/>
      <c r="AF74" s="361"/>
      <c r="AG74" s="361" t="str">
        <f t="shared" si="2"/>
        <v/>
      </c>
      <c r="AH74" s="361" t="str">
        <f t="shared" si="3"/>
        <v/>
      </c>
      <c r="AI74" s="362" t="str">
        <f t="shared" si="4"/>
        <v/>
      </c>
      <c r="AJ74" s="171">
        <f t="shared" si="5"/>
        <v>1</v>
      </c>
      <c r="AK74" s="171">
        <f t="shared" si="6"/>
        <v>1</v>
      </c>
      <c r="AL74" s="171">
        <f t="shared" si="7"/>
        <v>1</v>
      </c>
      <c r="AM74" s="171">
        <f t="shared" si="8"/>
        <v>1</v>
      </c>
      <c r="AN74" s="171">
        <f t="shared" si="9"/>
        <v>1</v>
      </c>
      <c r="AO74" s="171">
        <f t="shared" si="10"/>
        <v>1</v>
      </c>
      <c r="AP74" s="171">
        <f t="shared" si="11"/>
        <v>1</v>
      </c>
      <c r="AQ74" s="171">
        <f t="shared" si="12"/>
        <v>1</v>
      </c>
      <c r="AR74" s="171">
        <f t="shared" si="13"/>
        <v>1</v>
      </c>
      <c r="AS74" s="171">
        <f t="shared" si="14"/>
        <v>1</v>
      </c>
      <c r="AT74" s="171">
        <f t="shared" si="15"/>
        <v>1</v>
      </c>
      <c r="AU74" s="171">
        <f t="shared" si="16"/>
        <v>1</v>
      </c>
      <c r="AV74" s="171">
        <f t="shared" si="17"/>
        <v>1</v>
      </c>
      <c r="AW74" s="171">
        <f t="shared" si="18"/>
        <v>1</v>
      </c>
      <c r="AX74" s="171">
        <f t="shared" si="19"/>
        <v>1</v>
      </c>
      <c r="AY74" s="171">
        <f t="shared" si="20"/>
        <v>1</v>
      </c>
      <c r="AZ74" s="171">
        <f t="shared" si="21"/>
        <v>1</v>
      </c>
      <c r="BA74" s="171">
        <f t="shared" si="22"/>
        <v>1</v>
      </c>
      <c r="BB74" s="171">
        <f t="shared" si="23"/>
        <v>1</v>
      </c>
      <c r="BC74" s="171">
        <f t="shared" si="24"/>
        <v>1</v>
      </c>
      <c r="BD74" s="171">
        <f t="shared" si="25"/>
        <v>1</v>
      </c>
      <c r="BE74" s="171">
        <f t="shared" si="26"/>
        <v>1</v>
      </c>
      <c r="BF74" s="171">
        <f t="shared" si="27"/>
        <v>1</v>
      </c>
      <c r="BG74" s="171">
        <f t="shared" si="28"/>
        <v>1</v>
      </c>
      <c r="BH74" s="171">
        <f t="shared" si="29"/>
        <v>1</v>
      </c>
      <c r="BI74" s="171">
        <f t="shared" si="30"/>
        <v>1</v>
      </c>
      <c r="BJ74" s="171">
        <f t="shared" si="31"/>
        <v>1</v>
      </c>
    </row>
    <row r="75" spans="1:62" ht="15.75" x14ac:dyDescent="0.25">
      <c r="A75" s="357"/>
      <c r="B75" s="358" t="str">
        <f t="shared" si="1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359" t="str">
        <f>IF('תנאי סף'!AF75&lt;&gt;1,"",'תנאי סף'!F75)</f>
        <v/>
      </c>
      <c r="G75" s="360" t="str">
        <f>'עדיפות לפריפריה'!AA75</f>
        <v/>
      </c>
      <c r="H75" s="360" t="str">
        <f>'מספר המשתתפים'!Z75</f>
        <v/>
      </c>
      <c r="I75" s="360"/>
      <c r="J75" s="360" t="str">
        <f>'מספר מופעים'!Z75</f>
        <v/>
      </c>
      <c r="K75" s="360" t="str">
        <f>'הערכה כללית ותרומה לקהילה'!Z75</f>
        <v/>
      </c>
      <c r="L75" s="360" t="str">
        <f>'מחזור הפעילות'!Z75</f>
        <v/>
      </c>
      <c r="M75" s="360"/>
      <c r="N75" s="360"/>
      <c r="O75" s="360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1"/>
      <c r="AC75" s="361"/>
      <c r="AD75" s="361"/>
      <c r="AE75" s="361"/>
      <c r="AF75" s="361"/>
      <c r="AG75" s="361" t="str">
        <f t="shared" si="2"/>
        <v/>
      </c>
      <c r="AH75" s="361" t="str">
        <f t="shared" si="3"/>
        <v/>
      </c>
      <c r="AI75" s="362" t="str">
        <f t="shared" si="4"/>
        <v/>
      </c>
      <c r="AJ75" s="171">
        <f t="shared" si="5"/>
        <v>1</v>
      </c>
      <c r="AK75" s="171">
        <f t="shared" si="6"/>
        <v>1</v>
      </c>
      <c r="AL75" s="171">
        <f t="shared" si="7"/>
        <v>1</v>
      </c>
      <c r="AM75" s="171">
        <f t="shared" si="8"/>
        <v>1</v>
      </c>
      <c r="AN75" s="171">
        <f t="shared" si="9"/>
        <v>1</v>
      </c>
      <c r="AO75" s="171">
        <f t="shared" si="10"/>
        <v>1</v>
      </c>
      <c r="AP75" s="171">
        <f t="shared" si="11"/>
        <v>1</v>
      </c>
      <c r="AQ75" s="171">
        <f t="shared" si="12"/>
        <v>1</v>
      </c>
      <c r="AR75" s="171">
        <f t="shared" si="13"/>
        <v>1</v>
      </c>
      <c r="AS75" s="171">
        <f t="shared" si="14"/>
        <v>1</v>
      </c>
      <c r="AT75" s="171">
        <f t="shared" si="15"/>
        <v>1</v>
      </c>
      <c r="AU75" s="171">
        <f t="shared" si="16"/>
        <v>1</v>
      </c>
      <c r="AV75" s="171">
        <f t="shared" si="17"/>
        <v>1</v>
      </c>
      <c r="AW75" s="171">
        <f t="shared" si="18"/>
        <v>1</v>
      </c>
      <c r="AX75" s="171">
        <f t="shared" si="19"/>
        <v>1</v>
      </c>
      <c r="AY75" s="171">
        <f t="shared" si="20"/>
        <v>1</v>
      </c>
      <c r="AZ75" s="171">
        <f t="shared" si="21"/>
        <v>1</v>
      </c>
      <c r="BA75" s="171">
        <f t="shared" si="22"/>
        <v>1</v>
      </c>
      <c r="BB75" s="171">
        <f t="shared" si="23"/>
        <v>1</v>
      </c>
      <c r="BC75" s="171">
        <f t="shared" si="24"/>
        <v>1</v>
      </c>
      <c r="BD75" s="171">
        <f t="shared" si="25"/>
        <v>1</v>
      </c>
      <c r="BE75" s="171">
        <f t="shared" si="26"/>
        <v>1</v>
      </c>
      <c r="BF75" s="171">
        <f t="shared" si="27"/>
        <v>1</v>
      </c>
      <c r="BG75" s="171">
        <f t="shared" si="28"/>
        <v>1</v>
      </c>
      <c r="BH75" s="171">
        <f t="shared" si="29"/>
        <v>1</v>
      </c>
      <c r="BI75" s="171">
        <f t="shared" si="30"/>
        <v>1</v>
      </c>
      <c r="BJ75" s="171">
        <f t="shared" si="31"/>
        <v>1</v>
      </c>
    </row>
    <row r="76" spans="1:62" ht="15.75" x14ac:dyDescent="0.25">
      <c r="A76" s="357"/>
      <c r="B76" s="358" t="str">
        <f t="shared" si="1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359" t="str">
        <f>IF('תנאי סף'!AF76&lt;&gt;1,"",'תנאי סף'!F76)</f>
        <v/>
      </c>
      <c r="G76" s="360" t="str">
        <f>'עדיפות לפריפריה'!AA76</f>
        <v/>
      </c>
      <c r="H76" s="360" t="str">
        <f>'מספר המשתתפים'!Z76</f>
        <v/>
      </c>
      <c r="I76" s="360"/>
      <c r="J76" s="360" t="str">
        <f>'מספר מופעים'!Z76</f>
        <v/>
      </c>
      <c r="K76" s="360" t="str">
        <f>'הערכה כללית ותרומה לקהילה'!Z76</f>
        <v/>
      </c>
      <c r="L76" s="360" t="str">
        <f>'מחזור הפעילות'!Z76</f>
        <v/>
      </c>
      <c r="M76" s="360"/>
      <c r="N76" s="360"/>
      <c r="O76" s="360"/>
      <c r="P76" s="361"/>
      <c r="Q76" s="361"/>
      <c r="R76" s="361"/>
      <c r="S76" s="361"/>
      <c r="T76" s="361"/>
      <c r="U76" s="361"/>
      <c r="V76" s="361"/>
      <c r="W76" s="361"/>
      <c r="X76" s="361"/>
      <c r="Y76" s="361"/>
      <c r="Z76" s="361"/>
      <c r="AA76" s="361"/>
      <c r="AB76" s="361"/>
      <c r="AC76" s="361"/>
      <c r="AD76" s="361"/>
      <c r="AE76" s="361"/>
      <c r="AF76" s="361"/>
      <c r="AG76" s="361" t="str">
        <f t="shared" si="2"/>
        <v/>
      </c>
      <c r="AH76" s="361" t="str">
        <f t="shared" si="3"/>
        <v/>
      </c>
      <c r="AI76" s="362" t="str">
        <f t="shared" si="4"/>
        <v/>
      </c>
      <c r="AJ76" s="171">
        <f t="shared" si="5"/>
        <v>1</v>
      </c>
      <c r="AK76" s="171">
        <f t="shared" si="6"/>
        <v>1</v>
      </c>
      <c r="AL76" s="171">
        <f t="shared" si="7"/>
        <v>1</v>
      </c>
      <c r="AM76" s="171">
        <f t="shared" si="8"/>
        <v>1</v>
      </c>
      <c r="AN76" s="171">
        <f t="shared" si="9"/>
        <v>1</v>
      </c>
      <c r="AO76" s="171">
        <f t="shared" si="10"/>
        <v>1</v>
      </c>
      <c r="AP76" s="171">
        <f t="shared" si="11"/>
        <v>1</v>
      </c>
      <c r="AQ76" s="171">
        <f t="shared" si="12"/>
        <v>1</v>
      </c>
      <c r="AR76" s="171">
        <f t="shared" si="13"/>
        <v>1</v>
      </c>
      <c r="AS76" s="171">
        <f t="shared" si="14"/>
        <v>1</v>
      </c>
      <c r="AT76" s="171">
        <f t="shared" si="15"/>
        <v>1</v>
      </c>
      <c r="AU76" s="171">
        <f t="shared" si="16"/>
        <v>1</v>
      </c>
      <c r="AV76" s="171">
        <f t="shared" si="17"/>
        <v>1</v>
      </c>
      <c r="AW76" s="171">
        <f t="shared" si="18"/>
        <v>1</v>
      </c>
      <c r="AX76" s="171">
        <f t="shared" si="19"/>
        <v>1</v>
      </c>
      <c r="AY76" s="171">
        <f t="shared" si="20"/>
        <v>1</v>
      </c>
      <c r="AZ76" s="171">
        <f t="shared" si="21"/>
        <v>1</v>
      </c>
      <c r="BA76" s="171">
        <f t="shared" si="22"/>
        <v>1</v>
      </c>
      <c r="BB76" s="171">
        <f t="shared" si="23"/>
        <v>1</v>
      </c>
      <c r="BC76" s="171">
        <f t="shared" si="24"/>
        <v>1</v>
      </c>
      <c r="BD76" s="171">
        <f t="shared" si="25"/>
        <v>1</v>
      </c>
      <c r="BE76" s="171">
        <f t="shared" si="26"/>
        <v>1</v>
      </c>
      <c r="BF76" s="171">
        <f t="shared" si="27"/>
        <v>1</v>
      </c>
      <c r="BG76" s="171">
        <f t="shared" si="28"/>
        <v>1</v>
      </c>
      <c r="BH76" s="171">
        <f t="shared" si="29"/>
        <v>1</v>
      </c>
      <c r="BI76" s="171">
        <f t="shared" si="30"/>
        <v>1</v>
      </c>
      <c r="BJ76" s="171">
        <f t="shared" si="31"/>
        <v>1</v>
      </c>
    </row>
    <row r="77" spans="1:62" ht="15.75" x14ac:dyDescent="0.25">
      <c r="A77" s="357"/>
      <c r="B77" s="358" t="str">
        <f t="shared" si="1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359" t="str">
        <f>IF('תנאי סף'!AF77&lt;&gt;1,"",'תנאי סף'!F77)</f>
        <v/>
      </c>
      <c r="G77" s="360" t="str">
        <f>'עדיפות לפריפריה'!AA77</f>
        <v/>
      </c>
      <c r="H77" s="360" t="str">
        <f>'מספר המשתתפים'!Z77</f>
        <v/>
      </c>
      <c r="I77" s="360"/>
      <c r="J77" s="360" t="str">
        <f>'מספר מופעים'!Z77</f>
        <v/>
      </c>
      <c r="K77" s="360" t="str">
        <f>'הערכה כללית ותרומה לקהילה'!Z77</f>
        <v/>
      </c>
      <c r="L77" s="360" t="str">
        <f>'מחזור הפעילות'!Z77</f>
        <v/>
      </c>
      <c r="M77" s="360"/>
      <c r="N77" s="360"/>
      <c r="O77" s="360"/>
      <c r="P77" s="361"/>
      <c r="Q77" s="361"/>
      <c r="R77" s="361"/>
      <c r="S77" s="361"/>
      <c r="T77" s="361"/>
      <c r="U77" s="361"/>
      <c r="V77" s="361"/>
      <c r="W77" s="361"/>
      <c r="X77" s="361"/>
      <c r="Y77" s="361"/>
      <c r="Z77" s="361"/>
      <c r="AA77" s="361"/>
      <c r="AB77" s="361"/>
      <c r="AC77" s="361"/>
      <c r="AD77" s="361"/>
      <c r="AE77" s="361"/>
      <c r="AF77" s="361"/>
      <c r="AG77" s="361" t="str">
        <f t="shared" si="2"/>
        <v/>
      </c>
      <c r="AH77" s="361" t="str">
        <f t="shared" si="3"/>
        <v/>
      </c>
      <c r="AI77" s="362" t="str">
        <f t="shared" si="4"/>
        <v/>
      </c>
      <c r="AJ77" s="171">
        <f t="shared" si="5"/>
        <v>1</v>
      </c>
      <c r="AK77" s="171">
        <f t="shared" si="6"/>
        <v>1</v>
      </c>
      <c r="AL77" s="171">
        <f t="shared" si="7"/>
        <v>1</v>
      </c>
      <c r="AM77" s="171">
        <f t="shared" si="8"/>
        <v>1</v>
      </c>
      <c r="AN77" s="171">
        <f t="shared" si="9"/>
        <v>1</v>
      </c>
      <c r="AO77" s="171">
        <f t="shared" si="10"/>
        <v>1</v>
      </c>
      <c r="AP77" s="171">
        <f t="shared" si="11"/>
        <v>1</v>
      </c>
      <c r="AQ77" s="171">
        <f t="shared" si="12"/>
        <v>1</v>
      </c>
      <c r="AR77" s="171">
        <f t="shared" si="13"/>
        <v>1</v>
      </c>
      <c r="AS77" s="171">
        <f t="shared" si="14"/>
        <v>1</v>
      </c>
      <c r="AT77" s="171">
        <f t="shared" si="15"/>
        <v>1</v>
      </c>
      <c r="AU77" s="171">
        <f t="shared" si="16"/>
        <v>1</v>
      </c>
      <c r="AV77" s="171">
        <f t="shared" si="17"/>
        <v>1</v>
      </c>
      <c r="AW77" s="171">
        <f t="shared" si="18"/>
        <v>1</v>
      </c>
      <c r="AX77" s="171">
        <f t="shared" si="19"/>
        <v>1</v>
      </c>
      <c r="AY77" s="171">
        <f t="shared" si="20"/>
        <v>1</v>
      </c>
      <c r="AZ77" s="171">
        <f t="shared" si="21"/>
        <v>1</v>
      </c>
      <c r="BA77" s="171">
        <f t="shared" si="22"/>
        <v>1</v>
      </c>
      <c r="BB77" s="171">
        <f t="shared" si="23"/>
        <v>1</v>
      </c>
      <c r="BC77" s="171">
        <f t="shared" si="24"/>
        <v>1</v>
      </c>
      <c r="BD77" s="171">
        <f t="shared" si="25"/>
        <v>1</v>
      </c>
      <c r="BE77" s="171">
        <f t="shared" si="26"/>
        <v>1</v>
      </c>
      <c r="BF77" s="171">
        <f t="shared" si="27"/>
        <v>1</v>
      </c>
      <c r="BG77" s="171">
        <f t="shared" si="28"/>
        <v>1</v>
      </c>
      <c r="BH77" s="171">
        <f t="shared" si="29"/>
        <v>1</v>
      </c>
      <c r="BI77" s="171">
        <f t="shared" si="30"/>
        <v>1</v>
      </c>
      <c r="BJ77" s="171">
        <f t="shared" si="31"/>
        <v>1</v>
      </c>
    </row>
    <row r="78" spans="1:62" ht="15.75" x14ac:dyDescent="0.25">
      <c r="A78" s="357"/>
      <c r="B78" s="358" t="str">
        <f t="shared" si="1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359" t="str">
        <f>IF('תנאי סף'!AF78&lt;&gt;1,"",'תנאי סף'!F78)</f>
        <v/>
      </c>
      <c r="G78" s="360" t="str">
        <f>'עדיפות לפריפריה'!AA78</f>
        <v/>
      </c>
      <c r="H78" s="360" t="str">
        <f>'מספר המשתתפים'!Z78</f>
        <v/>
      </c>
      <c r="I78" s="360"/>
      <c r="J78" s="360" t="str">
        <f>'מספר מופעים'!Z78</f>
        <v/>
      </c>
      <c r="K78" s="360" t="str">
        <f>'הערכה כללית ותרומה לקהילה'!Z78</f>
        <v/>
      </c>
      <c r="L78" s="360" t="str">
        <f>'מחזור הפעילות'!Z78</f>
        <v/>
      </c>
      <c r="M78" s="360"/>
      <c r="N78" s="360"/>
      <c r="O78" s="360"/>
      <c r="P78" s="361"/>
      <c r="Q78" s="361"/>
      <c r="R78" s="361"/>
      <c r="S78" s="361"/>
      <c r="T78" s="361"/>
      <c r="U78" s="361"/>
      <c r="V78" s="361"/>
      <c r="W78" s="361"/>
      <c r="X78" s="361"/>
      <c r="Y78" s="361"/>
      <c r="Z78" s="361"/>
      <c r="AA78" s="361"/>
      <c r="AB78" s="361"/>
      <c r="AC78" s="361"/>
      <c r="AD78" s="361"/>
      <c r="AE78" s="361"/>
      <c r="AF78" s="361"/>
      <c r="AG78" s="361" t="str">
        <f t="shared" si="2"/>
        <v/>
      </c>
      <c r="AH78" s="361" t="str">
        <f t="shared" si="3"/>
        <v/>
      </c>
      <c r="AI78" s="362" t="str">
        <f t="shared" si="4"/>
        <v/>
      </c>
      <c r="AJ78" s="171">
        <f t="shared" si="5"/>
        <v>1</v>
      </c>
      <c r="AK78" s="171">
        <f t="shared" si="6"/>
        <v>1</v>
      </c>
      <c r="AL78" s="171">
        <f t="shared" si="7"/>
        <v>1</v>
      </c>
      <c r="AM78" s="171">
        <f t="shared" si="8"/>
        <v>1</v>
      </c>
      <c r="AN78" s="171">
        <f t="shared" si="9"/>
        <v>1</v>
      </c>
      <c r="AO78" s="171">
        <f t="shared" si="10"/>
        <v>1</v>
      </c>
      <c r="AP78" s="171">
        <f t="shared" si="11"/>
        <v>1</v>
      </c>
      <c r="AQ78" s="171">
        <f t="shared" si="12"/>
        <v>1</v>
      </c>
      <c r="AR78" s="171">
        <f t="shared" si="13"/>
        <v>1</v>
      </c>
      <c r="AS78" s="171">
        <f t="shared" si="14"/>
        <v>1</v>
      </c>
      <c r="AT78" s="171">
        <f t="shared" si="15"/>
        <v>1</v>
      </c>
      <c r="AU78" s="171">
        <f t="shared" si="16"/>
        <v>1</v>
      </c>
      <c r="AV78" s="171">
        <f t="shared" si="17"/>
        <v>1</v>
      </c>
      <c r="AW78" s="171">
        <f t="shared" si="18"/>
        <v>1</v>
      </c>
      <c r="AX78" s="171">
        <f t="shared" si="19"/>
        <v>1</v>
      </c>
      <c r="AY78" s="171">
        <f t="shared" si="20"/>
        <v>1</v>
      </c>
      <c r="AZ78" s="171">
        <f t="shared" si="21"/>
        <v>1</v>
      </c>
      <c r="BA78" s="171">
        <f t="shared" si="22"/>
        <v>1</v>
      </c>
      <c r="BB78" s="171">
        <f t="shared" si="23"/>
        <v>1</v>
      </c>
      <c r="BC78" s="171">
        <f t="shared" si="24"/>
        <v>1</v>
      </c>
      <c r="BD78" s="171">
        <f t="shared" si="25"/>
        <v>1</v>
      </c>
      <c r="BE78" s="171">
        <f t="shared" si="26"/>
        <v>1</v>
      </c>
      <c r="BF78" s="171">
        <f t="shared" si="27"/>
        <v>1</v>
      </c>
      <c r="BG78" s="171">
        <f t="shared" si="28"/>
        <v>1</v>
      </c>
      <c r="BH78" s="171">
        <f t="shared" si="29"/>
        <v>1</v>
      </c>
      <c r="BI78" s="171">
        <f t="shared" si="30"/>
        <v>1</v>
      </c>
      <c r="BJ78" s="171">
        <f t="shared" si="31"/>
        <v>1</v>
      </c>
    </row>
    <row r="79" spans="1:62" ht="15.75" x14ac:dyDescent="0.25">
      <c r="A79" s="357"/>
      <c r="B79" s="358" t="str">
        <f t="shared" si="1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359" t="str">
        <f>IF('תנאי סף'!AF79&lt;&gt;1,"",'תנאי סף'!F79)</f>
        <v/>
      </c>
      <c r="G79" s="360" t="str">
        <f>'עדיפות לפריפריה'!AA79</f>
        <v/>
      </c>
      <c r="H79" s="360" t="str">
        <f>'מספר המשתתפים'!Z79</f>
        <v/>
      </c>
      <c r="I79" s="360"/>
      <c r="J79" s="360" t="str">
        <f>'מספר מופעים'!Z79</f>
        <v/>
      </c>
      <c r="K79" s="360" t="str">
        <f>'הערכה כללית ותרומה לקהילה'!Z79</f>
        <v/>
      </c>
      <c r="L79" s="360" t="str">
        <f>'מחזור הפעילות'!Z79</f>
        <v/>
      </c>
      <c r="M79" s="360"/>
      <c r="N79" s="360"/>
      <c r="O79" s="360"/>
      <c r="P79" s="361"/>
      <c r="Q79" s="361"/>
      <c r="R79" s="361"/>
      <c r="S79" s="361"/>
      <c r="T79" s="361"/>
      <c r="U79" s="361"/>
      <c r="V79" s="361"/>
      <c r="W79" s="361"/>
      <c r="X79" s="361"/>
      <c r="Y79" s="361"/>
      <c r="Z79" s="361"/>
      <c r="AA79" s="361"/>
      <c r="AB79" s="361"/>
      <c r="AC79" s="361"/>
      <c r="AD79" s="361"/>
      <c r="AE79" s="361"/>
      <c r="AF79" s="361"/>
      <c r="AG79" s="361" t="str">
        <f t="shared" si="2"/>
        <v/>
      </c>
      <c r="AH79" s="361" t="str">
        <f t="shared" si="3"/>
        <v/>
      </c>
      <c r="AI79" s="362" t="str">
        <f t="shared" si="4"/>
        <v/>
      </c>
      <c r="AJ79" s="171">
        <f t="shared" si="5"/>
        <v>1</v>
      </c>
      <c r="AK79" s="171">
        <f t="shared" si="6"/>
        <v>1</v>
      </c>
      <c r="AL79" s="171">
        <f t="shared" si="7"/>
        <v>1</v>
      </c>
      <c r="AM79" s="171">
        <f t="shared" si="8"/>
        <v>1</v>
      </c>
      <c r="AN79" s="171">
        <f t="shared" si="9"/>
        <v>1</v>
      </c>
      <c r="AO79" s="171">
        <f t="shared" si="10"/>
        <v>1</v>
      </c>
      <c r="AP79" s="171">
        <f t="shared" si="11"/>
        <v>1</v>
      </c>
      <c r="AQ79" s="171">
        <f t="shared" si="12"/>
        <v>1</v>
      </c>
      <c r="AR79" s="171">
        <f t="shared" si="13"/>
        <v>1</v>
      </c>
      <c r="AS79" s="171">
        <f t="shared" si="14"/>
        <v>1</v>
      </c>
      <c r="AT79" s="171">
        <f t="shared" si="15"/>
        <v>1</v>
      </c>
      <c r="AU79" s="171">
        <f t="shared" si="16"/>
        <v>1</v>
      </c>
      <c r="AV79" s="171">
        <f t="shared" si="17"/>
        <v>1</v>
      </c>
      <c r="AW79" s="171">
        <f t="shared" si="18"/>
        <v>1</v>
      </c>
      <c r="AX79" s="171">
        <f t="shared" si="19"/>
        <v>1</v>
      </c>
      <c r="AY79" s="171">
        <f t="shared" si="20"/>
        <v>1</v>
      </c>
      <c r="AZ79" s="171">
        <f t="shared" si="21"/>
        <v>1</v>
      </c>
      <c r="BA79" s="171">
        <f t="shared" si="22"/>
        <v>1</v>
      </c>
      <c r="BB79" s="171">
        <f t="shared" si="23"/>
        <v>1</v>
      </c>
      <c r="BC79" s="171">
        <f t="shared" si="24"/>
        <v>1</v>
      </c>
      <c r="BD79" s="171">
        <f t="shared" si="25"/>
        <v>1</v>
      </c>
      <c r="BE79" s="171">
        <f t="shared" si="26"/>
        <v>1</v>
      </c>
      <c r="BF79" s="171">
        <f t="shared" si="27"/>
        <v>1</v>
      </c>
      <c r="BG79" s="171">
        <f t="shared" si="28"/>
        <v>1</v>
      </c>
      <c r="BH79" s="171">
        <f t="shared" si="29"/>
        <v>1</v>
      </c>
      <c r="BI79" s="171">
        <f t="shared" si="30"/>
        <v>1</v>
      </c>
      <c r="BJ79" s="171">
        <f t="shared" si="31"/>
        <v>1</v>
      </c>
    </row>
    <row r="80" spans="1:62" ht="15.75" x14ac:dyDescent="0.25">
      <c r="A80" s="357"/>
      <c r="B80" s="358" t="str">
        <f t="shared" si="1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359" t="str">
        <f>IF('תנאי סף'!AF80&lt;&gt;1,"",'תנאי סף'!F80)</f>
        <v/>
      </c>
      <c r="G80" s="360" t="str">
        <f>'עדיפות לפריפריה'!AA80</f>
        <v/>
      </c>
      <c r="H80" s="360" t="str">
        <f>'מספר המשתתפים'!Z80</f>
        <v/>
      </c>
      <c r="I80" s="360"/>
      <c r="J80" s="360" t="str">
        <f>'מספר מופעים'!Z80</f>
        <v/>
      </c>
      <c r="K80" s="360" t="str">
        <f>'הערכה כללית ותרומה לקהילה'!Z80</f>
        <v/>
      </c>
      <c r="L80" s="360" t="str">
        <f>'מחזור הפעילות'!Z80</f>
        <v/>
      </c>
      <c r="M80" s="360"/>
      <c r="N80" s="360"/>
      <c r="O80" s="360"/>
      <c r="P80" s="361"/>
      <c r="Q80" s="361"/>
      <c r="R80" s="361"/>
      <c r="S80" s="361"/>
      <c r="T80" s="361"/>
      <c r="U80" s="361"/>
      <c r="V80" s="361"/>
      <c r="W80" s="361"/>
      <c r="X80" s="361"/>
      <c r="Y80" s="361"/>
      <c r="Z80" s="361"/>
      <c r="AA80" s="361"/>
      <c r="AB80" s="361"/>
      <c r="AC80" s="361"/>
      <c r="AD80" s="361"/>
      <c r="AE80" s="361"/>
      <c r="AF80" s="361"/>
      <c r="AG80" s="361" t="str">
        <f t="shared" si="2"/>
        <v/>
      </c>
      <c r="AH80" s="361" t="str">
        <f t="shared" si="3"/>
        <v/>
      </c>
      <c r="AI80" s="362" t="str">
        <f t="shared" si="4"/>
        <v/>
      </c>
      <c r="AJ80" s="171">
        <f t="shared" si="5"/>
        <v>1</v>
      </c>
      <c r="AK80" s="171">
        <f t="shared" si="6"/>
        <v>1</v>
      </c>
      <c r="AL80" s="171">
        <f t="shared" si="7"/>
        <v>1</v>
      </c>
      <c r="AM80" s="171">
        <f t="shared" si="8"/>
        <v>1</v>
      </c>
      <c r="AN80" s="171">
        <f t="shared" si="9"/>
        <v>1</v>
      </c>
      <c r="AO80" s="171">
        <f t="shared" si="10"/>
        <v>1</v>
      </c>
      <c r="AP80" s="171">
        <f t="shared" si="11"/>
        <v>1</v>
      </c>
      <c r="AQ80" s="171">
        <f t="shared" si="12"/>
        <v>1</v>
      </c>
      <c r="AR80" s="171">
        <f t="shared" si="13"/>
        <v>1</v>
      </c>
      <c r="AS80" s="171">
        <f t="shared" si="14"/>
        <v>1</v>
      </c>
      <c r="AT80" s="171">
        <f t="shared" si="15"/>
        <v>1</v>
      </c>
      <c r="AU80" s="171">
        <f t="shared" si="16"/>
        <v>1</v>
      </c>
      <c r="AV80" s="171">
        <f t="shared" si="17"/>
        <v>1</v>
      </c>
      <c r="AW80" s="171">
        <f t="shared" si="18"/>
        <v>1</v>
      </c>
      <c r="AX80" s="171">
        <f t="shared" si="19"/>
        <v>1</v>
      </c>
      <c r="AY80" s="171">
        <f t="shared" si="20"/>
        <v>1</v>
      </c>
      <c r="AZ80" s="171">
        <f t="shared" si="21"/>
        <v>1</v>
      </c>
      <c r="BA80" s="171">
        <f t="shared" si="22"/>
        <v>1</v>
      </c>
      <c r="BB80" s="171">
        <f t="shared" si="23"/>
        <v>1</v>
      </c>
      <c r="BC80" s="171">
        <f t="shared" si="24"/>
        <v>1</v>
      </c>
      <c r="BD80" s="171">
        <f t="shared" si="25"/>
        <v>1</v>
      </c>
      <c r="BE80" s="171">
        <f t="shared" si="26"/>
        <v>1</v>
      </c>
      <c r="BF80" s="171">
        <f t="shared" si="27"/>
        <v>1</v>
      </c>
      <c r="BG80" s="171">
        <f t="shared" si="28"/>
        <v>1</v>
      </c>
      <c r="BH80" s="171">
        <f t="shared" si="29"/>
        <v>1</v>
      </c>
      <c r="BI80" s="171">
        <f t="shared" si="30"/>
        <v>1</v>
      </c>
      <c r="BJ80" s="171">
        <f t="shared" si="31"/>
        <v>1</v>
      </c>
    </row>
    <row r="81" spans="1:62" ht="15.75" x14ac:dyDescent="0.25">
      <c r="A81" s="357"/>
      <c r="B81" s="358" t="str">
        <f t="shared" si="1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359" t="str">
        <f>IF('תנאי סף'!AF81&lt;&gt;1,"",'תנאי סף'!F81)</f>
        <v/>
      </c>
      <c r="G81" s="360" t="str">
        <f>'עדיפות לפריפריה'!AA81</f>
        <v/>
      </c>
      <c r="H81" s="360" t="str">
        <f>'מספר המשתתפים'!Z81</f>
        <v/>
      </c>
      <c r="I81" s="360"/>
      <c r="J81" s="360" t="str">
        <f>'מספר מופעים'!Z81</f>
        <v/>
      </c>
      <c r="K81" s="360" t="str">
        <f>'הערכה כללית ותרומה לקהילה'!Z81</f>
        <v/>
      </c>
      <c r="L81" s="360" t="str">
        <f>'מחזור הפעילות'!Z81</f>
        <v/>
      </c>
      <c r="M81" s="360"/>
      <c r="N81" s="360"/>
      <c r="O81" s="360"/>
      <c r="P81" s="361"/>
      <c r="Q81" s="361"/>
      <c r="R81" s="361"/>
      <c r="S81" s="361"/>
      <c r="T81" s="361"/>
      <c r="U81" s="361"/>
      <c r="V81" s="361"/>
      <c r="W81" s="361"/>
      <c r="X81" s="361"/>
      <c r="Y81" s="361"/>
      <c r="Z81" s="361"/>
      <c r="AA81" s="361"/>
      <c r="AB81" s="361"/>
      <c r="AC81" s="361"/>
      <c r="AD81" s="361"/>
      <c r="AE81" s="361"/>
      <c r="AF81" s="361"/>
      <c r="AG81" s="361" t="str">
        <f t="shared" si="2"/>
        <v/>
      </c>
      <c r="AH81" s="361" t="str">
        <f t="shared" si="3"/>
        <v/>
      </c>
      <c r="AI81" s="362" t="str">
        <f t="shared" si="4"/>
        <v/>
      </c>
      <c r="AJ81" s="171">
        <f t="shared" si="5"/>
        <v>1</v>
      </c>
      <c r="AK81" s="171">
        <f t="shared" si="6"/>
        <v>1</v>
      </c>
      <c r="AL81" s="171">
        <f t="shared" si="7"/>
        <v>1</v>
      </c>
      <c r="AM81" s="171">
        <f t="shared" si="8"/>
        <v>1</v>
      </c>
      <c r="AN81" s="171">
        <f t="shared" si="9"/>
        <v>1</v>
      </c>
      <c r="AO81" s="171">
        <f t="shared" si="10"/>
        <v>1</v>
      </c>
      <c r="AP81" s="171">
        <f t="shared" si="11"/>
        <v>1</v>
      </c>
      <c r="AQ81" s="171">
        <f t="shared" si="12"/>
        <v>1</v>
      </c>
      <c r="AR81" s="171">
        <f t="shared" si="13"/>
        <v>1</v>
      </c>
      <c r="AS81" s="171">
        <f t="shared" si="14"/>
        <v>1</v>
      </c>
      <c r="AT81" s="171">
        <f t="shared" si="15"/>
        <v>1</v>
      </c>
      <c r="AU81" s="171">
        <f t="shared" si="16"/>
        <v>1</v>
      </c>
      <c r="AV81" s="171">
        <f t="shared" si="17"/>
        <v>1</v>
      </c>
      <c r="AW81" s="171">
        <f t="shared" si="18"/>
        <v>1</v>
      </c>
      <c r="AX81" s="171">
        <f t="shared" si="19"/>
        <v>1</v>
      </c>
      <c r="AY81" s="171">
        <f t="shared" si="20"/>
        <v>1</v>
      </c>
      <c r="AZ81" s="171">
        <f t="shared" si="21"/>
        <v>1</v>
      </c>
      <c r="BA81" s="171">
        <f t="shared" si="22"/>
        <v>1</v>
      </c>
      <c r="BB81" s="171">
        <f t="shared" si="23"/>
        <v>1</v>
      </c>
      <c r="BC81" s="171">
        <f t="shared" si="24"/>
        <v>1</v>
      </c>
      <c r="BD81" s="171">
        <f t="shared" si="25"/>
        <v>1</v>
      </c>
      <c r="BE81" s="171">
        <f t="shared" si="26"/>
        <v>1</v>
      </c>
      <c r="BF81" s="171">
        <f t="shared" si="27"/>
        <v>1</v>
      </c>
      <c r="BG81" s="171">
        <f t="shared" si="28"/>
        <v>1</v>
      </c>
      <c r="BH81" s="171">
        <f t="shared" si="29"/>
        <v>1</v>
      </c>
      <c r="BI81" s="171">
        <f t="shared" si="30"/>
        <v>1</v>
      </c>
      <c r="BJ81" s="171">
        <f t="shared" si="31"/>
        <v>1</v>
      </c>
    </row>
    <row r="82" spans="1:62" ht="15.75" x14ac:dyDescent="0.25">
      <c r="A82" s="357"/>
      <c r="B82" s="358" t="str">
        <f t="shared" si="1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359" t="str">
        <f>IF('תנאי סף'!AF82&lt;&gt;1,"",'תנאי סף'!F82)</f>
        <v/>
      </c>
      <c r="G82" s="360" t="str">
        <f>'עדיפות לפריפריה'!AA82</f>
        <v/>
      </c>
      <c r="H82" s="360" t="str">
        <f>'מספר המשתתפים'!Z82</f>
        <v/>
      </c>
      <c r="I82" s="360"/>
      <c r="J82" s="360" t="str">
        <f>'מספר מופעים'!Z82</f>
        <v/>
      </c>
      <c r="K82" s="360" t="str">
        <f>'הערכה כללית ותרומה לקהילה'!Z82</f>
        <v/>
      </c>
      <c r="L82" s="360" t="str">
        <f>'מחזור הפעילות'!Z82</f>
        <v/>
      </c>
      <c r="M82" s="360"/>
      <c r="N82" s="360"/>
      <c r="O82" s="360"/>
      <c r="P82" s="361"/>
      <c r="Q82" s="361"/>
      <c r="R82" s="361"/>
      <c r="S82" s="361"/>
      <c r="T82" s="361"/>
      <c r="U82" s="361"/>
      <c r="V82" s="361"/>
      <c r="W82" s="361"/>
      <c r="X82" s="361"/>
      <c r="Y82" s="361"/>
      <c r="Z82" s="361"/>
      <c r="AA82" s="361"/>
      <c r="AB82" s="361"/>
      <c r="AC82" s="361"/>
      <c r="AD82" s="361"/>
      <c r="AE82" s="361"/>
      <c r="AF82" s="361"/>
      <c r="AG82" s="361" t="str">
        <f t="shared" si="2"/>
        <v/>
      </c>
      <c r="AH82" s="361" t="str">
        <f t="shared" si="3"/>
        <v/>
      </c>
      <c r="AI82" s="362" t="str">
        <f t="shared" si="4"/>
        <v/>
      </c>
      <c r="AJ82" s="171">
        <f t="shared" si="5"/>
        <v>1</v>
      </c>
      <c r="AK82" s="171">
        <f t="shared" si="6"/>
        <v>1</v>
      </c>
      <c r="AL82" s="171">
        <f t="shared" si="7"/>
        <v>1</v>
      </c>
      <c r="AM82" s="171">
        <f t="shared" si="8"/>
        <v>1</v>
      </c>
      <c r="AN82" s="171">
        <f t="shared" si="9"/>
        <v>1</v>
      </c>
      <c r="AO82" s="171">
        <f t="shared" si="10"/>
        <v>1</v>
      </c>
      <c r="AP82" s="171">
        <f t="shared" si="11"/>
        <v>1</v>
      </c>
      <c r="AQ82" s="171">
        <f t="shared" si="12"/>
        <v>1</v>
      </c>
      <c r="AR82" s="171">
        <f t="shared" si="13"/>
        <v>1</v>
      </c>
      <c r="AS82" s="171">
        <f t="shared" si="14"/>
        <v>1</v>
      </c>
      <c r="AT82" s="171">
        <f t="shared" si="15"/>
        <v>1</v>
      </c>
      <c r="AU82" s="171">
        <f t="shared" si="16"/>
        <v>1</v>
      </c>
      <c r="AV82" s="171">
        <f t="shared" si="17"/>
        <v>1</v>
      </c>
      <c r="AW82" s="171">
        <f t="shared" si="18"/>
        <v>1</v>
      </c>
      <c r="AX82" s="171">
        <f t="shared" si="19"/>
        <v>1</v>
      </c>
      <c r="AY82" s="171">
        <f t="shared" si="20"/>
        <v>1</v>
      </c>
      <c r="AZ82" s="171">
        <f t="shared" si="21"/>
        <v>1</v>
      </c>
      <c r="BA82" s="171">
        <f t="shared" si="22"/>
        <v>1</v>
      </c>
      <c r="BB82" s="171">
        <f t="shared" si="23"/>
        <v>1</v>
      </c>
      <c r="BC82" s="171">
        <f t="shared" si="24"/>
        <v>1</v>
      </c>
      <c r="BD82" s="171">
        <f t="shared" si="25"/>
        <v>1</v>
      </c>
      <c r="BE82" s="171">
        <f t="shared" si="26"/>
        <v>1</v>
      </c>
      <c r="BF82" s="171">
        <f t="shared" si="27"/>
        <v>1</v>
      </c>
      <c r="BG82" s="171">
        <f t="shared" si="28"/>
        <v>1</v>
      </c>
      <c r="BH82" s="171">
        <f t="shared" si="29"/>
        <v>1</v>
      </c>
      <c r="BI82" s="171">
        <f t="shared" si="30"/>
        <v>1</v>
      </c>
      <c r="BJ82" s="171">
        <f t="shared" si="31"/>
        <v>1</v>
      </c>
    </row>
    <row r="83" spans="1:62" ht="15.75" x14ac:dyDescent="0.25">
      <c r="A83" s="357"/>
      <c r="B83" s="358" t="str">
        <f t="shared" si="1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359" t="str">
        <f>IF('תנאי סף'!AF83&lt;&gt;1,"",'תנאי סף'!F83)</f>
        <v/>
      </c>
      <c r="G83" s="360" t="str">
        <f>'עדיפות לפריפריה'!AA83</f>
        <v/>
      </c>
      <c r="H83" s="360" t="str">
        <f>'מספר המשתתפים'!Z83</f>
        <v/>
      </c>
      <c r="I83" s="360"/>
      <c r="J83" s="360" t="str">
        <f>'מספר מופעים'!Z83</f>
        <v/>
      </c>
      <c r="K83" s="360" t="str">
        <f>'הערכה כללית ותרומה לקהילה'!Z83</f>
        <v/>
      </c>
      <c r="L83" s="360" t="str">
        <f>'מחזור הפעילות'!Z83</f>
        <v/>
      </c>
      <c r="M83" s="360"/>
      <c r="N83" s="360"/>
      <c r="O83" s="360"/>
      <c r="P83" s="361"/>
      <c r="Q83" s="361"/>
      <c r="R83" s="361"/>
      <c r="S83" s="361"/>
      <c r="T83" s="361"/>
      <c r="U83" s="361"/>
      <c r="V83" s="361"/>
      <c r="W83" s="361"/>
      <c r="X83" s="361"/>
      <c r="Y83" s="361"/>
      <c r="Z83" s="361"/>
      <c r="AA83" s="361"/>
      <c r="AB83" s="361"/>
      <c r="AC83" s="361"/>
      <c r="AD83" s="361"/>
      <c r="AE83" s="361"/>
      <c r="AF83" s="361"/>
      <c r="AG83" s="361" t="str">
        <f t="shared" si="2"/>
        <v/>
      </c>
      <c r="AH83" s="361" t="str">
        <f t="shared" si="3"/>
        <v/>
      </c>
      <c r="AI83" s="362" t="str">
        <f t="shared" si="4"/>
        <v/>
      </c>
      <c r="AJ83" s="171">
        <f t="shared" si="5"/>
        <v>1</v>
      </c>
      <c r="AK83" s="171">
        <f t="shared" si="6"/>
        <v>1</v>
      </c>
      <c r="AL83" s="171">
        <f t="shared" si="7"/>
        <v>1</v>
      </c>
      <c r="AM83" s="171">
        <f t="shared" si="8"/>
        <v>1</v>
      </c>
      <c r="AN83" s="171">
        <f t="shared" si="9"/>
        <v>1</v>
      </c>
      <c r="AO83" s="171">
        <f t="shared" si="10"/>
        <v>1</v>
      </c>
      <c r="AP83" s="171">
        <f t="shared" si="11"/>
        <v>1</v>
      </c>
      <c r="AQ83" s="171">
        <f t="shared" si="12"/>
        <v>1</v>
      </c>
      <c r="AR83" s="171">
        <f t="shared" si="13"/>
        <v>1</v>
      </c>
      <c r="AS83" s="171">
        <f t="shared" si="14"/>
        <v>1</v>
      </c>
      <c r="AT83" s="171">
        <f t="shared" si="15"/>
        <v>1</v>
      </c>
      <c r="AU83" s="171">
        <f t="shared" si="16"/>
        <v>1</v>
      </c>
      <c r="AV83" s="171">
        <f t="shared" si="17"/>
        <v>1</v>
      </c>
      <c r="AW83" s="171">
        <f t="shared" si="18"/>
        <v>1</v>
      </c>
      <c r="AX83" s="171">
        <f t="shared" si="19"/>
        <v>1</v>
      </c>
      <c r="AY83" s="171">
        <f t="shared" si="20"/>
        <v>1</v>
      </c>
      <c r="AZ83" s="171">
        <f t="shared" si="21"/>
        <v>1</v>
      </c>
      <c r="BA83" s="171">
        <f t="shared" si="22"/>
        <v>1</v>
      </c>
      <c r="BB83" s="171">
        <f t="shared" si="23"/>
        <v>1</v>
      </c>
      <c r="BC83" s="171">
        <f t="shared" si="24"/>
        <v>1</v>
      </c>
      <c r="BD83" s="171">
        <f t="shared" si="25"/>
        <v>1</v>
      </c>
      <c r="BE83" s="171">
        <f t="shared" si="26"/>
        <v>1</v>
      </c>
      <c r="BF83" s="171">
        <f t="shared" si="27"/>
        <v>1</v>
      </c>
      <c r="BG83" s="171">
        <f t="shared" si="28"/>
        <v>1</v>
      </c>
      <c r="BH83" s="171">
        <f t="shared" si="29"/>
        <v>1</v>
      </c>
      <c r="BI83" s="171">
        <f t="shared" si="30"/>
        <v>1</v>
      </c>
      <c r="BJ83" s="171">
        <f t="shared" si="31"/>
        <v>1</v>
      </c>
    </row>
    <row r="84" spans="1:62" ht="15.75" x14ac:dyDescent="0.25">
      <c r="A84" s="357"/>
      <c r="B84" s="358" t="str">
        <f t="shared" si="1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359" t="str">
        <f>IF('תנאי סף'!AF84&lt;&gt;1,"",'תנאי סף'!F84)</f>
        <v/>
      </c>
      <c r="G84" s="360" t="str">
        <f>'עדיפות לפריפריה'!AA84</f>
        <v/>
      </c>
      <c r="H84" s="360" t="str">
        <f>'מספר המשתתפים'!Z84</f>
        <v/>
      </c>
      <c r="I84" s="360"/>
      <c r="J84" s="360" t="str">
        <f>'מספר מופעים'!Z84</f>
        <v/>
      </c>
      <c r="K84" s="360" t="str">
        <f>'הערכה כללית ותרומה לקהילה'!Z84</f>
        <v/>
      </c>
      <c r="L84" s="360" t="str">
        <f>'מחזור הפעילות'!Z84</f>
        <v/>
      </c>
      <c r="M84" s="360"/>
      <c r="N84" s="360"/>
      <c r="O84" s="360"/>
      <c r="P84" s="361"/>
      <c r="Q84" s="361"/>
      <c r="R84" s="361"/>
      <c r="S84" s="361"/>
      <c r="T84" s="361"/>
      <c r="U84" s="361"/>
      <c r="V84" s="361"/>
      <c r="W84" s="361"/>
      <c r="X84" s="361"/>
      <c r="Y84" s="361"/>
      <c r="Z84" s="361"/>
      <c r="AA84" s="361"/>
      <c r="AB84" s="361"/>
      <c r="AC84" s="361"/>
      <c r="AD84" s="361"/>
      <c r="AE84" s="361"/>
      <c r="AF84" s="361"/>
      <c r="AG84" s="361" t="str">
        <f t="shared" si="2"/>
        <v/>
      </c>
      <c r="AH84" s="361" t="str">
        <f t="shared" si="3"/>
        <v/>
      </c>
      <c r="AI84" s="362" t="str">
        <f t="shared" si="4"/>
        <v/>
      </c>
      <c r="AJ84" s="171">
        <f t="shared" si="5"/>
        <v>1</v>
      </c>
      <c r="AK84" s="171">
        <f t="shared" si="6"/>
        <v>1</v>
      </c>
      <c r="AL84" s="171">
        <f t="shared" si="7"/>
        <v>1</v>
      </c>
      <c r="AM84" s="171">
        <f t="shared" si="8"/>
        <v>1</v>
      </c>
      <c r="AN84" s="171">
        <f t="shared" si="9"/>
        <v>1</v>
      </c>
      <c r="AO84" s="171">
        <f t="shared" si="10"/>
        <v>1</v>
      </c>
      <c r="AP84" s="171">
        <f t="shared" si="11"/>
        <v>1</v>
      </c>
      <c r="AQ84" s="171">
        <f t="shared" si="12"/>
        <v>1</v>
      </c>
      <c r="AR84" s="171">
        <f t="shared" si="13"/>
        <v>1</v>
      </c>
      <c r="AS84" s="171">
        <f t="shared" si="14"/>
        <v>1</v>
      </c>
      <c r="AT84" s="171">
        <f t="shared" si="15"/>
        <v>1</v>
      </c>
      <c r="AU84" s="171">
        <f t="shared" si="16"/>
        <v>1</v>
      </c>
      <c r="AV84" s="171">
        <f t="shared" si="17"/>
        <v>1</v>
      </c>
      <c r="AW84" s="171">
        <f t="shared" si="18"/>
        <v>1</v>
      </c>
      <c r="AX84" s="171">
        <f t="shared" si="19"/>
        <v>1</v>
      </c>
      <c r="AY84" s="171">
        <f t="shared" si="20"/>
        <v>1</v>
      </c>
      <c r="AZ84" s="171">
        <f t="shared" si="21"/>
        <v>1</v>
      </c>
      <c r="BA84" s="171">
        <f t="shared" si="22"/>
        <v>1</v>
      </c>
      <c r="BB84" s="171">
        <f t="shared" si="23"/>
        <v>1</v>
      </c>
      <c r="BC84" s="171">
        <f t="shared" si="24"/>
        <v>1</v>
      </c>
      <c r="BD84" s="171">
        <f t="shared" si="25"/>
        <v>1</v>
      </c>
      <c r="BE84" s="171">
        <f t="shared" si="26"/>
        <v>1</v>
      </c>
      <c r="BF84" s="171">
        <f t="shared" si="27"/>
        <v>1</v>
      </c>
      <c r="BG84" s="171">
        <f t="shared" si="28"/>
        <v>1</v>
      </c>
      <c r="BH84" s="171">
        <f t="shared" si="29"/>
        <v>1</v>
      </c>
      <c r="BI84" s="171">
        <f t="shared" si="30"/>
        <v>1</v>
      </c>
      <c r="BJ84" s="171">
        <f t="shared" si="31"/>
        <v>1</v>
      </c>
    </row>
    <row r="85" spans="1:62" ht="15.75" x14ac:dyDescent="0.25">
      <c r="A85" s="357"/>
      <c r="B85" s="358" t="str">
        <f t="shared" si="1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359" t="str">
        <f>IF('תנאי סף'!AF85&lt;&gt;1,"",'תנאי סף'!F85)</f>
        <v/>
      </c>
      <c r="G85" s="360" t="str">
        <f>'עדיפות לפריפריה'!AA85</f>
        <v/>
      </c>
      <c r="H85" s="360" t="str">
        <f>'מספר המשתתפים'!Z85</f>
        <v/>
      </c>
      <c r="I85" s="360"/>
      <c r="J85" s="360" t="str">
        <f>'מספר מופעים'!Z85</f>
        <v/>
      </c>
      <c r="K85" s="360" t="str">
        <f>'הערכה כללית ותרומה לקהילה'!Z85</f>
        <v/>
      </c>
      <c r="L85" s="360" t="str">
        <f>'מחזור הפעילות'!Z85</f>
        <v/>
      </c>
      <c r="M85" s="360"/>
      <c r="N85" s="360"/>
      <c r="O85" s="360"/>
      <c r="P85" s="361"/>
      <c r="Q85" s="361"/>
      <c r="R85" s="361"/>
      <c r="S85" s="361"/>
      <c r="T85" s="361"/>
      <c r="U85" s="361"/>
      <c r="V85" s="361"/>
      <c r="W85" s="361"/>
      <c r="X85" s="361"/>
      <c r="Y85" s="361"/>
      <c r="Z85" s="361"/>
      <c r="AA85" s="361"/>
      <c r="AB85" s="361"/>
      <c r="AC85" s="361"/>
      <c r="AD85" s="361"/>
      <c r="AE85" s="361"/>
      <c r="AF85" s="361"/>
      <c r="AG85" s="361" t="str">
        <f t="shared" si="2"/>
        <v/>
      </c>
      <c r="AH85" s="361" t="str">
        <f t="shared" si="3"/>
        <v/>
      </c>
      <c r="AI85" s="362" t="str">
        <f t="shared" si="4"/>
        <v/>
      </c>
      <c r="AJ85" s="171">
        <f t="shared" si="5"/>
        <v>1</v>
      </c>
      <c r="AK85" s="171">
        <f t="shared" si="6"/>
        <v>1</v>
      </c>
      <c r="AL85" s="171">
        <f t="shared" si="7"/>
        <v>1</v>
      </c>
      <c r="AM85" s="171">
        <f t="shared" si="8"/>
        <v>1</v>
      </c>
      <c r="AN85" s="171">
        <f t="shared" si="9"/>
        <v>1</v>
      </c>
      <c r="AO85" s="171">
        <f t="shared" si="10"/>
        <v>1</v>
      </c>
      <c r="AP85" s="171">
        <f t="shared" si="11"/>
        <v>1</v>
      </c>
      <c r="AQ85" s="171">
        <f t="shared" si="12"/>
        <v>1</v>
      </c>
      <c r="AR85" s="171">
        <f t="shared" si="13"/>
        <v>1</v>
      </c>
      <c r="AS85" s="171">
        <f t="shared" si="14"/>
        <v>1</v>
      </c>
      <c r="AT85" s="171">
        <f t="shared" si="15"/>
        <v>1</v>
      </c>
      <c r="AU85" s="171">
        <f t="shared" si="16"/>
        <v>1</v>
      </c>
      <c r="AV85" s="171">
        <f t="shared" si="17"/>
        <v>1</v>
      </c>
      <c r="AW85" s="171">
        <f t="shared" si="18"/>
        <v>1</v>
      </c>
      <c r="AX85" s="171">
        <f t="shared" si="19"/>
        <v>1</v>
      </c>
      <c r="AY85" s="171">
        <f t="shared" si="20"/>
        <v>1</v>
      </c>
      <c r="AZ85" s="171">
        <f t="shared" si="21"/>
        <v>1</v>
      </c>
      <c r="BA85" s="171">
        <f t="shared" si="22"/>
        <v>1</v>
      </c>
      <c r="BB85" s="171">
        <f t="shared" si="23"/>
        <v>1</v>
      </c>
      <c r="BC85" s="171">
        <f t="shared" si="24"/>
        <v>1</v>
      </c>
      <c r="BD85" s="171">
        <f t="shared" si="25"/>
        <v>1</v>
      </c>
      <c r="BE85" s="171">
        <f t="shared" si="26"/>
        <v>1</v>
      </c>
      <c r="BF85" s="171">
        <f t="shared" si="27"/>
        <v>1</v>
      </c>
      <c r="BG85" s="171">
        <f t="shared" si="28"/>
        <v>1</v>
      </c>
      <c r="BH85" s="171">
        <f t="shared" si="29"/>
        <v>1</v>
      </c>
      <c r="BI85" s="171">
        <f t="shared" si="30"/>
        <v>1</v>
      </c>
      <c r="BJ85" s="171">
        <f t="shared" si="31"/>
        <v>1</v>
      </c>
    </row>
    <row r="86" spans="1:62" ht="15.75" x14ac:dyDescent="0.25">
      <c r="A86" s="357"/>
      <c r="B86" s="358" t="str">
        <f t="shared" si="1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359" t="str">
        <f>IF('תנאי סף'!AF86&lt;&gt;1,"",'תנאי סף'!F86)</f>
        <v/>
      </c>
      <c r="G86" s="360" t="str">
        <f>'עדיפות לפריפריה'!AA86</f>
        <v/>
      </c>
      <c r="H86" s="360" t="str">
        <f>'מספר המשתתפים'!Z86</f>
        <v/>
      </c>
      <c r="I86" s="360"/>
      <c r="J86" s="360" t="str">
        <f>'מספר מופעים'!Z86</f>
        <v/>
      </c>
      <c r="K86" s="360" t="str">
        <f>'הערכה כללית ותרומה לקהילה'!Z86</f>
        <v/>
      </c>
      <c r="L86" s="360" t="str">
        <f>'מחזור הפעילות'!Z86</f>
        <v/>
      </c>
      <c r="M86" s="360"/>
      <c r="N86" s="360"/>
      <c r="O86" s="360"/>
      <c r="P86" s="361"/>
      <c r="Q86" s="361"/>
      <c r="R86" s="361"/>
      <c r="S86" s="361"/>
      <c r="T86" s="361"/>
      <c r="U86" s="361"/>
      <c r="V86" s="361"/>
      <c r="W86" s="361"/>
      <c r="X86" s="361"/>
      <c r="Y86" s="361"/>
      <c r="Z86" s="361"/>
      <c r="AA86" s="361"/>
      <c r="AB86" s="361"/>
      <c r="AC86" s="361"/>
      <c r="AD86" s="361"/>
      <c r="AE86" s="361"/>
      <c r="AF86" s="361"/>
      <c r="AG86" s="361" t="str">
        <f t="shared" si="2"/>
        <v/>
      </c>
      <c r="AH86" s="361" t="str">
        <f t="shared" si="3"/>
        <v/>
      </c>
      <c r="AI86" s="362" t="str">
        <f t="shared" si="4"/>
        <v/>
      </c>
      <c r="AJ86" s="171">
        <f t="shared" si="5"/>
        <v>1</v>
      </c>
      <c r="AK86" s="171">
        <f t="shared" si="6"/>
        <v>1</v>
      </c>
      <c r="AL86" s="171">
        <f t="shared" si="7"/>
        <v>1</v>
      </c>
      <c r="AM86" s="171">
        <f t="shared" si="8"/>
        <v>1</v>
      </c>
      <c r="AN86" s="171">
        <f t="shared" si="9"/>
        <v>1</v>
      </c>
      <c r="AO86" s="171">
        <f t="shared" si="10"/>
        <v>1</v>
      </c>
      <c r="AP86" s="171">
        <f t="shared" si="11"/>
        <v>1</v>
      </c>
      <c r="AQ86" s="171">
        <f t="shared" si="12"/>
        <v>1</v>
      </c>
      <c r="AR86" s="171">
        <f t="shared" si="13"/>
        <v>1</v>
      </c>
      <c r="AS86" s="171">
        <f t="shared" si="14"/>
        <v>1</v>
      </c>
      <c r="AT86" s="171">
        <f t="shared" si="15"/>
        <v>1</v>
      </c>
      <c r="AU86" s="171">
        <f t="shared" si="16"/>
        <v>1</v>
      </c>
      <c r="AV86" s="171">
        <f t="shared" si="17"/>
        <v>1</v>
      </c>
      <c r="AW86" s="171">
        <f t="shared" si="18"/>
        <v>1</v>
      </c>
      <c r="AX86" s="171">
        <f t="shared" si="19"/>
        <v>1</v>
      </c>
      <c r="AY86" s="171">
        <f t="shared" si="20"/>
        <v>1</v>
      </c>
      <c r="AZ86" s="171">
        <f t="shared" si="21"/>
        <v>1</v>
      </c>
      <c r="BA86" s="171">
        <f t="shared" si="22"/>
        <v>1</v>
      </c>
      <c r="BB86" s="171">
        <f t="shared" si="23"/>
        <v>1</v>
      </c>
      <c r="BC86" s="171">
        <f t="shared" si="24"/>
        <v>1</v>
      </c>
      <c r="BD86" s="171">
        <f t="shared" si="25"/>
        <v>1</v>
      </c>
      <c r="BE86" s="171">
        <f t="shared" si="26"/>
        <v>1</v>
      </c>
      <c r="BF86" s="171">
        <f t="shared" si="27"/>
        <v>1</v>
      </c>
      <c r="BG86" s="171">
        <f t="shared" si="28"/>
        <v>1</v>
      </c>
      <c r="BH86" s="171">
        <f t="shared" si="29"/>
        <v>1</v>
      </c>
      <c r="BI86" s="171">
        <f t="shared" si="30"/>
        <v>1</v>
      </c>
      <c r="BJ86" s="171">
        <f t="shared" si="31"/>
        <v>1</v>
      </c>
    </row>
    <row r="87" spans="1:62" ht="15.75" x14ac:dyDescent="0.25">
      <c r="A87" s="357"/>
      <c r="B87" s="358" t="str">
        <f t="shared" si="1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359" t="str">
        <f>IF('תנאי סף'!AF87&lt;&gt;1,"",'תנאי סף'!F87)</f>
        <v/>
      </c>
      <c r="G87" s="360" t="str">
        <f>'עדיפות לפריפריה'!AA87</f>
        <v/>
      </c>
      <c r="H87" s="360" t="str">
        <f>'מספר המשתתפים'!Z87</f>
        <v/>
      </c>
      <c r="I87" s="360"/>
      <c r="J87" s="360" t="str">
        <f>'מספר מופעים'!Z87</f>
        <v/>
      </c>
      <c r="K87" s="360" t="str">
        <f>'הערכה כללית ותרומה לקהילה'!Z87</f>
        <v/>
      </c>
      <c r="L87" s="360" t="str">
        <f>'מחזור הפעילות'!Z87</f>
        <v/>
      </c>
      <c r="M87" s="360"/>
      <c r="N87" s="360"/>
      <c r="O87" s="360"/>
      <c r="P87" s="361"/>
      <c r="Q87" s="361"/>
      <c r="R87" s="361"/>
      <c r="S87" s="361"/>
      <c r="T87" s="361"/>
      <c r="U87" s="361"/>
      <c r="V87" s="361"/>
      <c r="W87" s="361"/>
      <c r="X87" s="361"/>
      <c r="Y87" s="361"/>
      <c r="Z87" s="361"/>
      <c r="AA87" s="361"/>
      <c r="AB87" s="361"/>
      <c r="AC87" s="361"/>
      <c r="AD87" s="361"/>
      <c r="AE87" s="361"/>
      <c r="AF87" s="361"/>
      <c r="AG87" s="361" t="str">
        <f t="shared" si="2"/>
        <v/>
      </c>
      <c r="AH87" s="361" t="str">
        <f t="shared" si="3"/>
        <v/>
      </c>
      <c r="AI87" s="362" t="str">
        <f t="shared" si="4"/>
        <v/>
      </c>
      <c r="AJ87" s="171">
        <f t="shared" si="5"/>
        <v>1</v>
      </c>
      <c r="AK87" s="171">
        <f t="shared" si="6"/>
        <v>1</v>
      </c>
      <c r="AL87" s="171">
        <f t="shared" si="7"/>
        <v>1</v>
      </c>
      <c r="AM87" s="171">
        <f t="shared" si="8"/>
        <v>1</v>
      </c>
      <c r="AN87" s="171">
        <f t="shared" si="9"/>
        <v>1</v>
      </c>
      <c r="AO87" s="171">
        <f t="shared" si="10"/>
        <v>1</v>
      </c>
      <c r="AP87" s="171">
        <f t="shared" si="11"/>
        <v>1</v>
      </c>
      <c r="AQ87" s="171">
        <f t="shared" si="12"/>
        <v>1</v>
      </c>
      <c r="AR87" s="171">
        <f t="shared" si="13"/>
        <v>1</v>
      </c>
      <c r="AS87" s="171">
        <f t="shared" si="14"/>
        <v>1</v>
      </c>
      <c r="AT87" s="171">
        <f t="shared" si="15"/>
        <v>1</v>
      </c>
      <c r="AU87" s="171">
        <f t="shared" si="16"/>
        <v>1</v>
      </c>
      <c r="AV87" s="171">
        <f t="shared" si="17"/>
        <v>1</v>
      </c>
      <c r="AW87" s="171">
        <f t="shared" si="18"/>
        <v>1</v>
      </c>
      <c r="AX87" s="171">
        <f t="shared" si="19"/>
        <v>1</v>
      </c>
      <c r="AY87" s="171">
        <f t="shared" si="20"/>
        <v>1</v>
      </c>
      <c r="AZ87" s="171">
        <f t="shared" si="21"/>
        <v>1</v>
      </c>
      <c r="BA87" s="171">
        <f t="shared" si="22"/>
        <v>1</v>
      </c>
      <c r="BB87" s="171">
        <f t="shared" si="23"/>
        <v>1</v>
      </c>
      <c r="BC87" s="171">
        <f t="shared" si="24"/>
        <v>1</v>
      </c>
      <c r="BD87" s="171">
        <f t="shared" si="25"/>
        <v>1</v>
      </c>
      <c r="BE87" s="171">
        <f t="shared" si="26"/>
        <v>1</v>
      </c>
      <c r="BF87" s="171">
        <f t="shared" si="27"/>
        <v>1</v>
      </c>
      <c r="BG87" s="171">
        <f t="shared" si="28"/>
        <v>1</v>
      </c>
      <c r="BH87" s="171">
        <f t="shared" si="29"/>
        <v>1</v>
      </c>
      <c r="BI87" s="171">
        <f t="shared" si="30"/>
        <v>1</v>
      </c>
      <c r="BJ87" s="171">
        <f t="shared" si="31"/>
        <v>1</v>
      </c>
    </row>
    <row r="88" spans="1:62" ht="15.75" x14ac:dyDescent="0.25">
      <c r="A88" s="357"/>
      <c r="B88" s="358" t="str">
        <f t="shared" si="1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359" t="str">
        <f>IF('תנאי סף'!AF88&lt;&gt;1,"",'תנאי סף'!F88)</f>
        <v/>
      </c>
      <c r="G88" s="360" t="str">
        <f>'עדיפות לפריפריה'!AA88</f>
        <v/>
      </c>
      <c r="H88" s="360" t="str">
        <f>'מספר המשתתפים'!Z88</f>
        <v/>
      </c>
      <c r="I88" s="360"/>
      <c r="J88" s="360" t="str">
        <f>'מספר מופעים'!Z88</f>
        <v/>
      </c>
      <c r="K88" s="360" t="str">
        <f>'הערכה כללית ותרומה לקהילה'!Z88</f>
        <v/>
      </c>
      <c r="L88" s="360" t="str">
        <f>'מחזור הפעילות'!Z88</f>
        <v/>
      </c>
      <c r="M88" s="360"/>
      <c r="N88" s="360"/>
      <c r="O88" s="360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1"/>
      <c r="AC88" s="361"/>
      <c r="AD88" s="361"/>
      <c r="AE88" s="361"/>
      <c r="AF88" s="361"/>
      <c r="AG88" s="361" t="str">
        <f t="shared" si="2"/>
        <v/>
      </c>
      <c r="AH88" s="361" t="str">
        <f t="shared" si="3"/>
        <v/>
      </c>
      <c r="AI88" s="362" t="str">
        <f t="shared" si="4"/>
        <v/>
      </c>
      <c r="AJ88" s="171">
        <f t="shared" si="5"/>
        <v>1</v>
      </c>
      <c r="AK88" s="171">
        <f t="shared" si="6"/>
        <v>1</v>
      </c>
      <c r="AL88" s="171">
        <f t="shared" si="7"/>
        <v>1</v>
      </c>
      <c r="AM88" s="171">
        <f t="shared" si="8"/>
        <v>1</v>
      </c>
      <c r="AN88" s="171">
        <f t="shared" si="9"/>
        <v>1</v>
      </c>
      <c r="AO88" s="171">
        <f t="shared" si="10"/>
        <v>1</v>
      </c>
      <c r="AP88" s="171">
        <f t="shared" si="11"/>
        <v>1</v>
      </c>
      <c r="AQ88" s="171">
        <f t="shared" si="12"/>
        <v>1</v>
      </c>
      <c r="AR88" s="171">
        <f t="shared" si="13"/>
        <v>1</v>
      </c>
      <c r="AS88" s="171">
        <f t="shared" si="14"/>
        <v>1</v>
      </c>
      <c r="AT88" s="171">
        <f t="shared" si="15"/>
        <v>1</v>
      </c>
      <c r="AU88" s="171">
        <f t="shared" si="16"/>
        <v>1</v>
      </c>
      <c r="AV88" s="171">
        <f t="shared" si="17"/>
        <v>1</v>
      </c>
      <c r="AW88" s="171">
        <f t="shared" si="18"/>
        <v>1</v>
      </c>
      <c r="AX88" s="171">
        <f t="shared" si="19"/>
        <v>1</v>
      </c>
      <c r="AY88" s="171">
        <f t="shared" si="20"/>
        <v>1</v>
      </c>
      <c r="AZ88" s="171">
        <f t="shared" si="21"/>
        <v>1</v>
      </c>
      <c r="BA88" s="171">
        <f t="shared" si="22"/>
        <v>1</v>
      </c>
      <c r="BB88" s="171">
        <f t="shared" si="23"/>
        <v>1</v>
      </c>
      <c r="BC88" s="171">
        <f t="shared" si="24"/>
        <v>1</v>
      </c>
      <c r="BD88" s="171">
        <f t="shared" si="25"/>
        <v>1</v>
      </c>
      <c r="BE88" s="171">
        <f t="shared" si="26"/>
        <v>1</v>
      </c>
      <c r="BF88" s="171">
        <f t="shared" si="27"/>
        <v>1</v>
      </c>
      <c r="BG88" s="171">
        <f t="shared" si="28"/>
        <v>1</v>
      </c>
      <c r="BH88" s="171">
        <f t="shared" si="29"/>
        <v>1</v>
      </c>
      <c r="BI88" s="171">
        <f t="shared" si="30"/>
        <v>1</v>
      </c>
      <c r="BJ88" s="171">
        <f t="shared" si="31"/>
        <v>1</v>
      </c>
    </row>
    <row r="89" spans="1:62" ht="15.75" x14ac:dyDescent="0.25">
      <c r="A89" s="357"/>
      <c r="B89" s="358" t="str">
        <f t="shared" si="1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359" t="str">
        <f>IF('תנאי סף'!AF89&lt;&gt;1,"",'תנאי סף'!F89)</f>
        <v/>
      </c>
      <c r="G89" s="360" t="str">
        <f>'עדיפות לפריפריה'!AA89</f>
        <v/>
      </c>
      <c r="H89" s="360" t="str">
        <f>'מספר המשתתפים'!Z89</f>
        <v/>
      </c>
      <c r="I89" s="360"/>
      <c r="J89" s="360" t="str">
        <f>'מספר מופעים'!Z89</f>
        <v/>
      </c>
      <c r="K89" s="360" t="str">
        <f>'הערכה כללית ותרומה לקהילה'!Z89</f>
        <v/>
      </c>
      <c r="L89" s="360" t="str">
        <f>'מחזור הפעילות'!Z89</f>
        <v/>
      </c>
      <c r="M89" s="360"/>
      <c r="N89" s="360"/>
      <c r="O89" s="360"/>
      <c r="P89" s="361"/>
      <c r="Q89" s="361"/>
      <c r="R89" s="361"/>
      <c r="S89" s="361"/>
      <c r="T89" s="361"/>
      <c r="U89" s="361"/>
      <c r="V89" s="361"/>
      <c r="W89" s="361"/>
      <c r="X89" s="361"/>
      <c r="Y89" s="361"/>
      <c r="Z89" s="361"/>
      <c r="AA89" s="361"/>
      <c r="AB89" s="361"/>
      <c r="AC89" s="361"/>
      <c r="AD89" s="361"/>
      <c r="AE89" s="361"/>
      <c r="AF89" s="361"/>
      <c r="AG89" s="361" t="str">
        <f t="shared" si="2"/>
        <v/>
      </c>
      <c r="AH89" s="361" t="str">
        <f t="shared" si="3"/>
        <v/>
      </c>
      <c r="AI89" s="362" t="str">
        <f t="shared" si="4"/>
        <v/>
      </c>
      <c r="AJ89" s="171">
        <f t="shared" si="5"/>
        <v>1</v>
      </c>
      <c r="AK89" s="171">
        <f t="shared" si="6"/>
        <v>1</v>
      </c>
      <c r="AL89" s="171">
        <f t="shared" si="7"/>
        <v>1</v>
      </c>
      <c r="AM89" s="171">
        <f t="shared" si="8"/>
        <v>1</v>
      </c>
      <c r="AN89" s="171">
        <f t="shared" si="9"/>
        <v>1</v>
      </c>
      <c r="AO89" s="171">
        <f t="shared" si="10"/>
        <v>1</v>
      </c>
      <c r="AP89" s="171">
        <f t="shared" si="11"/>
        <v>1</v>
      </c>
      <c r="AQ89" s="171">
        <f t="shared" si="12"/>
        <v>1</v>
      </c>
      <c r="AR89" s="171">
        <f t="shared" si="13"/>
        <v>1</v>
      </c>
      <c r="AS89" s="171">
        <f t="shared" si="14"/>
        <v>1</v>
      </c>
      <c r="AT89" s="171">
        <f t="shared" si="15"/>
        <v>1</v>
      </c>
      <c r="AU89" s="171">
        <f t="shared" si="16"/>
        <v>1</v>
      </c>
      <c r="AV89" s="171">
        <f t="shared" si="17"/>
        <v>1</v>
      </c>
      <c r="AW89" s="171">
        <f t="shared" si="18"/>
        <v>1</v>
      </c>
      <c r="AX89" s="171">
        <f t="shared" si="19"/>
        <v>1</v>
      </c>
      <c r="AY89" s="171">
        <f t="shared" si="20"/>
        <v>1</v>
      </c>
      <c r="AZ89" s="171">
        <f t="shared" si="21"/>
        <v>1</v>
      </c>
      <c r="BA89" s="171">
        <f t="shared" si="22"/>
        <v>1</v>
      </c>
      <c r="BB89" s="171">
        <f t="shared" si="23"/>
        <v>1</v>
      </c>
      <c r="BC89" s="171">
        <f t="shared" si="24"/>
        <v>1</v>
      </c>
      <c r="BD89" s="171">
        <f t="shared" si="25"/>
        <v>1</v>
      </c>
      <c r="BE89" s="171">
        <f t="shared" si="26"/>
        <v>1</v>
      </c>
      <c r="BF89" s="171">
        <f t="shared" si="27"/>
        <v>1</v>
      </c>
      <c r="BG89" s="171">
        <f t="shared" si="28"/>
        <v>1</v>
      </c>
      <c r="BH89" s="171">
        <f t="shared" si="29"/>
        <v>1</v>
      </c>
      <c r="BI89" s="171">
        <f t="shared" si="30"/>
        <v>1</v>
      </c>
      <c r="BJ89" s="171">
        <f t="shared" si="31"/>
        <v>1</v>
      </c>
    </row>
    <row r="90" spans="1:62" ht="15.75" x14ac:dyDescent="0.25">
      <c r="A90" s="357"/>
      <c r="B90" s="358" t="str">
        <f t="shared" si="1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359" t="str">
        <f>IF('תנאי סף'!AF90&lt;&gt;1,"",'תנאי סף'!F90)</f>
        <v/>
      </c>
      <c r="G90" s="360" t="str">
        <f>'עדיפות לפריפריה'!AA90</f>
        <v/>
      </c>
      <c r="H90" s="360" t="str">
        <f>'מספר המשתתפים'!Z90</f>
        <v/>
      </c>
      <c r="I90" s="360"/>
      <c r="J90" s="360" t="str">
        <f>'מספר מופעים'!Z90</f>
        <v/>
      </c>
      <c r="K90" s="360" t="str">
        <f>'הערכה כללית ותרומה לקהילה'!Z90</f>
        <v/>
      </c>
      <c r="L90" s="360" t="str">
        <f>'מחזור הפעילות'!Z90</f>
        <v/>
      </c>
      <c r="M90" s="360"/>
      <c r="N90" s="360"/>
      <c r="O90" s="360"/>
      <c r="P90" s="361"/>
      <c r="Q90" s="361"/>
      <c r="R90" s="361"/>
      <c r="S90" s="361"/>
      <c r="T90" s="361"/>
      <c r="U90" s="361"/>
      <c r="V90" s="361"/>
      <c r="W90" s="361"/>
      <c r="X90" s="361"/>
      <c r="Y90" s="361"/>
      <c r="Z90" s="361"/>
      <c r="AA90" s="361"/>
      <c r="AB90" s="361"/>
      <c r="AC90" s="361"/>
      <c r="AD90" s="361"/>
      <c r="AE90" s="361"/>
      <c r="AF90" s="361"/>
      <c r="AG90" s="361" t="str">
        <f t="shared" si="2"/>
        <v/>
      </c>
      <c r="AH90" s="361" t="str">
        <f t="shared" si="3"/>
        <v/>
      </c>
      <c r="AI90" s="362" t="str">
        <f t="shared" si="4"/>
        <v/>
      </c>
      <c r="AJ90" s="171">
        <f t="shared" si="5"/>
        <v>1</v>
      </c>
      <c r="AK90" s="171">
        <f t="shared" si="6"/>
        <v>1</v>
      </c>
      <c r="AL90" s="171">
        <f t="shared" si="7"/>
        <v>1</v>
      </c>
      <c r="AM90" s="171">
        <f t="shared" si="8"/>
        <v>1</v>
      </c>
      <c r="AN90" s="171">
        <f t="shared" si="9"/>
        <v>1</v>
      </c>
      <c r="AO90" s="171">
        <f t="shared" si="10"/>
        <v>1</v>
      </c>
      <c r="AP90" s="171">
        <f t="shared" si="11"/>
        <v>1</v>
      </c>
      <c r="AQ90" s="171">
        <f t="shared" si="12"/>
        <v>1</v>
      </c>
      <c r="AR90" s="171">
        <f t="shared" si="13"/>
        <v>1</v>
      </c>
      <c r="AS90" s="171">
        <f t="shared" si="14"/>
        <v>1</v>
      </c>
      <c r="AT90" s="171">
        <f t="shared" si="15"/>
        <v>1</v>
      </c>
      <c r="AU90" s="171">
        <f t="shared" si="16"/>
        <v>1</v>
      </c>
      <c r="AV90" s="171">
        <f t="shared" si="17"/>
        <v>1</v>
      </c>
      <c r="AW90" s="171">
        <f t="shared" si="18"/>
        <v>1</v>
      </c>
      <c r="AX90" s="171">
        <f t="shared" si="19"/>
        <v>1</v>
      </c>
      <c r="AY90" s="171">
        <f t="shared" si="20"/>
        <v>1</v>
      </c>
      <c r="AZ90" s="171">
        <f t="shared" si="21"/>
        <v>1</v>
      </c>
      <c r="BA90" s="171">
        <f t="shared" si="22"/>
        <v>1</v>
      </c>
      <c r="BB90" s="171">
        <f t="shared" si="23"/>
        <v>1</v>
      </c>
      <c r="BC90" s="171">
        <f t="shared" si="24"/>
        <v>1</v>
      </c>
      <c r="BD90" s="171">
        <f t="shared" si="25"/>
        <v>1</v>
      </c>
      <c r="BE90" s="171">
        <f t="shared" si="26"/>
        <v>1</v>
      </c>
      <c r="BF90" s="171">
        <f t="shared" si="27"/>
        <v>1</v>
      </c>
      <c r="BG90" s="171">
        <f t="shared" si="28"/>
        <v>1</v>
      </c>
      <c r="BH90" s="171">
        <f t="shared" si="29"/>
        <v>1</v>
      </c>
      <c r="BI90" s="171">
        <f t="shared" si="30"/>
        <v>1</v>
      </c>
      <c r="BJ90" s="171">
        <f t="shared" si="31"/>
        <v>1</v>
      </c>
    </row>
    <row r="91" spans="1:62" ht="15.75" x14ac:dyDescent="0.25">
      <c r="A91" s="357"/>
      <c r="B91" s="358" t="str">
        <f t="shared" si="1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359" t="str">
        <f>IF('תנאי סף'!AF91&lt;&gt;1,"",'תנאי סף'!F91)</f>
        <v/>
      </c>
      <c r="G91" s="360" t="str">
        <f>'עדיפות לפריפריה'!AA91</f>
        <v/>
      </c>
      <c r="H91" s="360" t="str">
        <f>'מספר המשתתפים'!Z91</f>
        <v/>
      </c>
      <c r="I91" s="360"/>
      <c r="J91" s="360" t="str">
        <f>'מספר מופעים'!Z91</f>
        <v/>
      </c>
      <c r="K91" s="360" t="str">
        <f>'הערכה כללית ותרומה לקהילה'!Z91</f>
        <v/>
      </c>
      <c r="L91" s="360" t="str">
        <f>'מחזור הפעילות'!Z91</f>
        <v/>
      </c>
      <c r="M91" s="360"/>
      <c r="N91" s="360"/>
      <c r="O91" s="360"/>
      <c r="P91" s="361"/>
      <c r="Q91" s="361"/>
      <c r="R91" s="361"/>
      <c r="S91" s="361"/>
      <c r="T91" s="361"/>
      <c r="U91" s="361"/>
      <c r="V91" s="361"/>
      <c r="W91" s="361"/>
      <c r="X91" s="361"/>
      <c r="Y91" s="361"/>
      <c r="Z91" s="361"/>
      <c r="AA91" s="361"/>
      <c r="AB91" s="361"/>
      <c r="AC91" s="361"/>
      <c r="AD91" s="361"/>
      <c r="AE91" s="361"/>
      <c r="AF91" s="361"/>
      <c r="AG91" s="361" t="str">
        <f t="shared" si="2"/>
        <v/>
      </c>
      <c r="AH91" s="361" t="str">
        <f t="shared" si="3"/>
        <v/>
      </c>
      <c r="AI91" s="362" t="str">
        <f t="shared" si="4"/>
        <v/>
      </c>
      <c r="AJ91" s="171">
        <f t="shared" si="5"/>
        <v>1</v>
      </c>
      <c r="AK91" s="171">
        <f t="shared" si="6"/>
        <v>1</v>
      </c>
      <c r="AL91" s="171">
        <f t="shared" si="7"/>
        <v>1</v>
      </c>
      <c r="AM91" s="171">
        <f t="shared" si="8"/>
        <v>1</v>
      </c>
      <c r="AN91" s="171">
        <f t="shared" si="9"/>
        <v>1</v>
      </c>
      <c r="AO91" s="171">
        <f t="shared" si="10"/>
        <v>1</v>
      </c>
      <c r="AP91" s="171">
        <f t="shared" si="11"/>
        <v>1</v>
      </c>
      <c r="AQ91" s="171">
        <f t="shared" si="12"/>
        <v>1</v>
      </c>
      <c r="AR91" s="171">
        <f t="shared" si="13"/>
        <v>1</v>
      </c>
      <c r="AS91" s="171">
        <f t="shared" si="14"/>
        <v>1</v>
      </c>
      <c r="AT91" s="171">
        <f t="shared" si="15"/>
        <v>1</v>
      </c>
      <c r="AU91" s="171">
        <f t="shared" si="16"/>
        <v>1</v>
      </c>
      <c r="AV91" s="171">
        <f t="shared" si="17"/>
        <v>1</v>
      </c>
      <c r="AW91" s="171">
        <f t="shared" si="18"/>
        <v>1</v>
      </c>
      <c r="AX91" s="171">
        <f t="shared" si="19"/>
        <v>1</v>
      </c>
      <c r="AY91" s="171">
        <f t="shared" si="20"/>
        <v>1</v>
      </c>
      <c r="AZ91" s="171">
        <f t="shared" si="21"/>
        <v>1</v>
      </c>
      <c r="BA91" s="171">
        <f t="shared" si="22"/>
        <v>1</v>
      </c>
      <c r="BB91" s="171">
        <f t="shared" si="23"/>
        <v>1</v>
      </c>
      <c r="BC91" s="171">
        <f t="shared" si="24"/>
        <v>1</v>
      </c>
      <c r="BD91" s="171">
        <f t="shared" si="25"/>
        <v>1</v>
      </c>
      <c r="BE91" s="171">
        <f t="shared" si="26"/>
        <v>1</v>
      </c>
      <c r="BF91" s="171">
        <f t="shared" si="27"/>
        <v>1</v>
      </c>
      <c r="BG91" s="171">
        <f t="shared" si="28"/>
        <v>1</v>
      </c>
      <c r="BH91" s="171">
        <f t="shared" si="29"/>
        <v>1</v>
      </c>
      <c r="BI91" s="171">
        <f t="shared" si="30"/>
        <v>1</v>
      </c>
      <c r="BJ91" s="171">
        <f t="shared" si="31"/>
        <v>1</v>
      </c>
    </row>
    <row r="92" spans="1:62" ht="15.75" x14ac:dyDescent="0.25">
      <c r="A92" s="357"/>
      <c r="B92" s="358" t="str">
        <f t="shared" si="1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359" t="str">
        <f>IF('תנאי סף'!AF92&lt;&gt;1,"",'תנאי סף'!F92)</f>
        <v/>
      </c>
      <c r="G92" s="360" t="str">
        <f>'עדיפות לפריפריה'!AA92</f>
        <v/>
      </c>
      <c r="H92" s="360" t="str">
        <f>'מספר המשתתפים'!Z92</f>
        <v/>
      </c>
      <c r="I92" s="360"/>
      <c r="J92" s="360" t="str">
        <f>'מספר מופעים'!Z92</f>
        <v/>
      </c>
      <c r="K92" s="360" t="str">
        <f>'הערכה כללית ותרומה לקהילה'!Z92</f>
        <v/>
      </c>
      <c r="L92" s="360" t="str">
        <f>'מחזור הפעילות'!Z92</f>
        <v/>
      </c>
      <c r="M92" s="360"/>
      <c r="N92" s="360"/>
      <c r="O92" s="360"/>
      <c r="P92" s="361"/>
      <c r="Q92" s="361"/>
      <c r="R92" s="361"/>
      <c r="S92" s="361"/>
      <c r="T92" s="361"/>
      <c r="U92" s="361"/>
      <c r="V92" s="361"/>
      <c r="W92" s="361"/>
      <c r="X92" s="361"/>
      <c r="Y92" s="361"/>
      <c r="Z92" s="361"/>
      <c r="AA92" s="361"/>
      <c r="AB92" s="361"/>
      <c r="AC92" s="361"/>
      <c r="AD92" s="361"/>
      <c r="AE92" s="361"/>
      <c r="AF92" s="361"/>
      <c r="AG92" s="361" t="str">
        <f t="shared" si="2"/>
        <v/>
      </c>
      <c r="AH92" s="361" t="str">
        <f t="shared" si="3"/>
        <v/>
      </c>
      <c r="AI92" s="362" t="str">
        <f t="shared" si="4"/>
        <v/>
      </c>
      <c r="AJ92" s="171">
        <f t="shared" si="5"/>
        <v>1</v>
      </c>
      <c r="AK92" s="171">
        <f t="shared" si="6"/>
        <v>1</v>
      </c>
      <c r="AL92" s="171">
        <f t="shared" si="7"/>
        <v>1</v>
      </c>
      <c r="AM92" s="171">
        <f t="shared" si="8"/>
        <v>1</v>
      </c>
      <c r="AN92" s="171">
        <f t="shared" si="9"/>
        <v>1</v>
      </c>
      <c r="AO92" s="171">
        <f t="shared" si="10"/>
        <v>1</v>
      </c>
      <c r="AP92" s="171">
        <f t="shared" si="11"/>
        <v>1</v>
      </c>
      <c r="AQ92" s="171">
        <f t="shared" si="12"/>
        <v>1</v>
      </c>
      <c r="AR92" s="171">
        <f t="shared" si="13"/>
        <v>1</v>
      </c>
      <c r="AS92" s="171">
        <f t="shared" si="14"/>
        <v>1</v>
      </c>
      <c r="AT92" s="171">
        <f t="shared" si="15"/>
        <v>1</v>
      </c>
      <c r="AU92" s="171">
        <f t="shared" si="16"/>
        <v>1</v>
      </c>
      <c r="AV92" s="171">
        <f t="shared" si="17"/>
        <v>1</v>
      </c>
      <c r="AW92" s="171">
        <f t="shared" si="18"/>
        <v>1</v>
      </c>
      <c r="AX92" s="171">
        <f t="shared" si="19"/>
        <v>1</v>
      </c>
      <c r="AY92" s="171">
        <f t="shared" si="20"/>
        <v>1</v>
      </c>
      <c r="AZ92" s="171">
        <f t="shared" si="21"/>
        <v>1</v>
      </c>
      <c r="BA92" s="171">
        <f t="shared" si="22"/>
        <v>1</v>
      </c>
      <c r="BB92" s="171">
        <f t="shared" si="23"/>
        <v>1</v>
      </c>
      <c r="BC92" s="171">
        <f t="shared" si="24"/>
        <v>1</v>
      </c>
      <c r="BD92" s="171">
        <f t="shared" si="25"/>
        <v>1</v>
      </c>
      <c r="BE92" s="171">
        <f t="shared" si="26"/>
        <v>1</v>
      </c>
      <c r="BF92" s="171">
        <f t="shared" si="27"/>
        <v>1</v>
      </c>
      <c r="BG92" s="171">
        <f t="shared" si="28"/>
        <v>1</v>
      </c>
      <c r="BH92" s="171">
        <f t="shared" si="29"/>
        <v>1</v>
      </c>
      <c r="BI92" s="171">
        <f t="shared" si="30"/>
        <v>1</v>
      </c>
      <c r="BJ92" s="171">
        <f t="shared" si="31"/>
        <v>1</v>
      </c>
    </row>
    <row r="93" spans="1:62" ht="15.75" x14ac:dyDescent="0.25">
      <c r="A93" s="357"/>
      <c r="B93" s="358" t="str">
        <f t="shared" si="1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359" t="str">
        <f>IF('תנאי סף'!AF93&lt;&gt;1,"",'תנאי סף'!F93)</f>
        <v/>
      </c>
      <c r="G93" s="360" t="str">
        <f>'עדיפות לפריפריה'!AA93</f>
        <v/>
      </c>
      <c r="H93" s="360" t="str">
        <f>'מספר המשתתפים'!Z93</f>
        <v/>
      </c>
      <c r="I93" s="360"/>
      <c r="J93" s="360" t="str">
        <f>'מספר מופעים'!Z93</f>
        <v/>
      </c>
      <c r="K93" s="360" t="str">
        <f>'הערכה כללית ותרומה לקהילה'!Z93</f>
        <v/>
      </c>
      <c r="L93" s="360" t="str">
        <f>'מחזור הפעילות'!Z93</f>
        <v/>
      </c>
      <c r="M93" s="360"/>
      <c r="N93" s="360"/>
      <c r="O93" s="360"/>
      <c r="P93" s="361"/>
      <c r="Q93" s="361"/>
      <c r="R93" s="361"/>
      <c r="S93" s="361"/>
      <c r="T93" s="361"/>
      <c r="U93" s="361"/>
      <c r="V93" s="361"/>
      <c r="W93" s="361"/>
      <c r="X93" s="361"/>
      <c r="Y93" s="361"/>
      <c r="Z93" s="361"/>
      <c r="AA93" s="361"/>
      <c r="AB93" s="361"/>
      <c r="AC93" s="361"/>
      <c r="AD93" s="361"/>
      <c r="AE93" s="361"/>
      <c r="AF93" s="361"/>
      <c r="AG93" s="361" t="str">
        <f t="shared" si="2"/>
        <v/>
      </c>
      <c r="AH93" s="361" t="str">
        <f t="shared" si="3"/>
        <v/>
      </c>
      <c r="AI93" s="362" t="str">
        <f t="shared" si="4"/>
        <v/>
      </c>
      <c r="AJ93" s="171">
        <f t="shared" si="5"/>
        <v>1</v>
      </c>
      <c r="AK93" s="171">
        <f t="shared" si="6"/>
        <v>1</v>
      </c>
      <c r="AL93" s="171">
        <f t="shared" si="7"/>
        <v>1</v>
      </c>
      <c r="AM93" s="171">
        <f t="shared" si="8"/>
        <v>1</v>
      </c>
      <c r="AN93" s="171">
        <f t="shared" si="9"/>
        <v>1</v>
      </c>
      <c r="AO93" s="171">
        <f t="shared" si="10"/>
        <v>1</v>
      </c>
      <c r="AP93" s="171">
        <f t="shared" si="11"/>
        <v>1</v>
      </c>
      <c r="AQ93" s="171">
        <f t="shared" si="12"/>
        <v>1</v>
      </c>
      <c r="AR93" s="171">
        <f t="shared" si="13"/>
        <v>1</v>
      </c>
      <c r="AS93" s="171">
        <f t="shared" si="14"/>
        <v>1</v>
      </c>
      <c r="AT93" s="171">
        <f t="shared" si="15"/>
        <v>1</v>
      </c>
      <c r="AU93" s="171">
        <f t="shared" si="16"/>
        <v>1</v>
      </c>
      <c r="AV93" s="171">
        <f t="shared" si="17"/>
        <v>1</v>
      </c>
      <c r="AW93" s="171">
        <f t="shared" si="18"/>
        <v>1</v>
      </c>
      <c r="AX93" s="171">
        <f t="shared" si="19"/>
        <v>1</v>
      </c>
      <c r="AY93" s="171">
        <f t="shared" si="20"/>
        <v>1</v>
      </c>
      <c r="AZ93" s="171">
        <f t="shared" si="21"/>
        <v>1</v>
      </c>
      <c r="BA93" s="171">
        <f t="shared" si="22"/>
        <v>1</v>
      </c>
      <c r="BB93" s="171">
        <f t="shared" si="23"/>
        <v>1</v>
      </c>
      <c r="BC93" s="171">
        <f t="shared" si="24"/>
        <v>1</v>
      </c>
      <c r="BD93" s="171">
        <f t="shared" si="25"/>
        <v>1</v>
      </c>
      <c r="BE93" s="171">
        <f t="shared" si="26"/>
        <v>1</v>
      </c>
      <c r="BF93" s="171">
        <f t="shared" si="27"/>
        <v>1</v>
      </c>
      <c r="BG93" s="171">
        <f t="shared" si="28"/>
        <v>1</v>
      </c>
      <c r="BH93" s="171">
        <f t="shared" si="29"/>
        <v>1</v>
      </c>
      <c r="BI93" s="171">
        <f t="shared" si="30"/>
        <v>1</v>
      </c>
      <c r="BJ93" s="171">
        <f t="shared" si="31"/>
        <v>1</v>
      </c>
    </row>
    <row r="94" spans="1:62" ht="15.75" x14ac:dyDescent="0.25">
      <c r="A94" s="357"/>
      <c r="B94" s="358" t="str">
        <f t="shared" si="1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359" t="str">
        <f>IF('תנאי סף'!AF94&lt;&gt;1,"",'תנאי סף'!F94)</f>
        <v/>
      </c>
      <c r="G94" s="360" t="str">
        <f>'עדיפות לפריפריה'!AA94</f>
        <v/>
      </c>
      <c r="H94" s="360" t="str">
        <f>'מספר המשתתפים'!Z94</f>
        <v/>
      </c>
      <c r="I94" s="360"/>
      <c r="J94" s="360" t="str">
        <f>'מספר מופעים'!Z94</f>
        <v/>
      </c>
      <c r="K94" s="360" t="str">
        <f>'הערכה כללית ותרומה לקהילה'!Z94</f>
        <v/>
      </c>
      <c r="L94" s="360" t="str">
        <f>'מחזור הפעילות'!Z94</f>
        <v/>
      </c>
      <c r="M94" s="360"/>
      <c r="N94" s="360"/>
      <c r="O94" s="360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1"/>
      <c r="AC94" s="361"/>
      <c r="AD94" s="361"/>
      <c r="AE94" s="361"/>
      <c r="AF94" s="361"/>
      <c r="AG94" s="361" t="str">
        <f t="shared" si="2"/>
        <v/>
      </c>
      <c r="AH94" s="361" t="str">
        <f t="shared" si="3"/>
        <v/>
      </c>
      <c r="AI94" s="362" t="str">
        <f t="shared" si="4"/>
        <v/>
      </c>
      <c r="AJ94" s="171">
        <f t="shared" si="5"/>
        <v>1</v>
      </c>
      <c r="AK94" s="171">
        <f t="shared" si="6"/>
        <v>1</v>
      </c>
      <c r="AL94" s="171">
        <f t="shared" si="7"/>
        <v>1</v>
      </c>
      <c r="AM94" s="171">
        <f t="shared" si="8"/>
        <v>1</v>
      </c>
      <c r="AN94" s="171">
        <f t="shared" si="9"/>
        <v>1</v>
      </c>
      <c r="AO94" s="171">
        <f t="shared" si="10"/>
        <v>1</v>
      </c>
      <c r="AP94" s="171">
        <f t="shared" si="11"/>
        <v>1</v>
      </c>
      <c r="AQ94" s="171">
        <f t="shared" si="12"/>
        <v>1</v>
      </c>
      <c r="AR94" s="171">
        <f t="shared" si="13"/>
        <v>1</v>
      </c>
      <c r="AS94" s="171">
        <f t="shared" si="14"/>
        <v>1</v>
      </c>
      <c r="AT94" s="171">
        <f t="shared" si="15"/>
        <v>1</v>
      </c>
      <c r="AU94" s="171">
        <f t="shared" si="16"/>
        <v>1</v>
      </c>
      <c r="AV94" s="171">
        <f t="shared" si="17"/>
        <v>1</v>
      </c>
      <c r="AW94" s="171">
        <f t="shared" si="18"/>
        <v>1</v>
      </c>
      <c r="AX94" s="171">
        <f t="shared" si="19"/>
        <v>1</v>
      </c>
      <c r="AY94" s="171">
        <f t="shared" si="20"/>
        <v>1</v>
      </c>
      <c r="AZ94" s="171">
        <f t="shared" si="21"/>
        <v>1</v>
      </c>
      <c r="BA94" s="171">
        <f t="shared" si="22"/>
        <v>1</v>
      </c>
      <c r="BB94" s="171">
        <f t="shared" si="23"/>
        <v>1</v>
      </c>
      <c r="BC94" s="171">
        <f t="shared" si="24"/>
        <v>1</v>
      </c>
      <c r="BD94" s="171">
        <f t="shared" si="25"/>
        <v>1</v>
      </c>
      <c r="BE94" s="171">
        <f t="shared" si="26"/>
        <v>1</v>
      </c>
      <c r="BF94" s="171">
        <f t="shared" si="27"/>
        <v>1</v>
      </c>
      <c r="BG94" s="171">
        <f t="shared" si="28"/>
        <v>1</v>
      </c>
      <c r="BH94" s="171">
        <f t="shared" si="29"/>
        <v>1</v>
      </c>
      <c r="BI94" s="171">
        <f t="shared" si="30"/>
        <v>1</v>
      </c>
      <c r="BJ94" s="171">
        <f t="shared" si="31"/>
        <v>1</v>
      </c>
    </row>
    <row r="95" spans="1:62" ht="15.75" x14ac:dyDescent="0.25">
      <c r="A95" s="357"/>
      <c r="B95" s="358" t="str">
        <f t="shared" si="1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359" t="str">
        <f>IF('תנאי סף'!AF95&lt;&gt;1,"",'תנאי סף'!F95)</f>
        <v/>
      </c>
      <c r="G95" s="360" t="str">
        <f>'עדיפות לפריפריה'!AA95</f>
        <v/>
      </c>
      <c r="H95" s="360" t="str">
        <f>'מספר המשתתפים'!Z95</f>
        <v/>
      </c>
      <c r="I95" s="360"/>
      <c r="J95" s="360" t="str">
        <f>'מספר מופעים'!Z95</f>
        <v/>
      </c>
      <c r="K95" s="360" t="str">
        <f>'הערכה כללית ותרומה לקהילה'!Z95</f>
        <v/>
      </c>
      <c r="L95" s="360" t="str">
        <f>'מחזור הפעילות'!Z95</f>
        <v/>
      </c>
      <c r="M95" s="360"/>
      <c r="N95" s="360"/>
      <c r="O95" s="360"/>
      <c r="P95" s="361"/>
      <c r="Q95" s="361"/>
      <c r="R95" s="361"/>
      <c r="S95" s="361"/>
      <c r="T95" s="361"/>
      <c r="U95" s="361"/>
      <c r="V95" s="361"/>
      <c r="W95" s="361"/>
      <c r="X95" s="361"/>
      <c r="Y95" s="361"/>
      <c r="Z95" s="361"/>
      <c r="AA95" s="361"/>
      <c r="AB95" s="361"/>
      <c r="AC95" s="361"/>
      <c r="AD95" s="361"/>
      <c r="AE95" s="361"/>
      <c r="AF95" s="361"/>
      <c r="AG95" s="361" t="str">
        <f t="shared" si="2"/>
        <v/>
      </c>
      <c r="AH95" s="361" t="str">
        <f t="shared" si="3"/>
        <v/>
      </c>
      <c r="AI95" s="362" t="str">
        <f t="shared" si="4"/>
        <v/>
      </c>
      <c r="AJ95" s="171">
        <f t="shared" si="5"/>
        <v>1</v>
      </c>
      <c r="AK95" s="171">
        <f t="shared" si="6"/>
        <v>1</v>
      </c>
      <c r="AL95" s="171">
        <f t="shared" si="7"/>
        <v>1</v>
      </c>
      <c r="AM95" s="171">
        <f t="shared" si="8"/>
        <v>1</v>
      </c>
      <c r="AN95" s="171">
        <f t="shared" si="9"/>
        <v>1</v>
      </c>
      <c r="AO95" s="171">
        <f t="shared" si="10"/>
        <v>1</v>
      </c>
      <c r="AP95" s="171">
        <f t="shared" si="11"/>
        <v>1</v>
      </c>
      <c r="AQ95" s="171">
        <f t="shared" si="12"/>
        <v>1</v>
      </c>
      <c r="AR95" s="171">
        <f t="shared" si="13"/>
        <v>1</v>
      </c>
      <c r="AS95" s="171">
        <f t="shared" si="14"/>
        <v>1</v>
      </c>
      <c r="AT95" s="171">
        <f t="shared" si="15"/>
        <v>1</v>
      </c>
      <c r="AU95" s="171">
        <f t="shared" si="16"/>
        <v>1</v>
      </c>
      <c r="AV95" s="171">
        <f t="shared" si="17"/>
        <v>1</v>
      </c>
      <c r="AW95" s="171">
        <f t="shared" si="18"/>
        <v>1</v>
      </c>
      <c r="AX95" s="171">
        <f t="shared" si="19"/>
        <v>1</v>
      </c>
      <c r="AY95" s="171">
        <f t="shared" si="20"/>
        <v>1</v>
      </c>
      <c r="AZ95" s="171">
        <f t="shared" si="21"/>
        <v>1</v>
      </c>
      <c r="BA95" s="171">
        <f t="shared" si="22"/>
        <v>1</v>
      </c>
      <c r="BB95" s="171">
        <f t="shared" si="23"/>
        <v>1</v>
      </c>
      <c r="BC95" s="171">
        <f t="shared" si="24"/>
        <v>1</v>
      </c>
      <c r="BD95" s="171">
        <f t="shared" si="25"/>
        <v>1</v>
      </c>
      <c r="BE95" s="171">
        <f t="shared" si="26"/>
        <v>1</v>
      </c>
      <c r="BF95" s="171">
        <f t="shared" si="27"/>
        <v>1</v>
      </c>
      <c r="BG95" s="171">
        <f t="shared" si="28"/>
        <v>1</v>
      </c>
      <c r="BH95" s="171">
        <f t="shared" si="29"/>
        <v>1</v>
      </c>
      <c r="BI95" s="171">
        <f t="shared" si="30"/>
        <v>1</v>
      </c>
      <c r="BJ95" s="171">
        <f t="shared" si="31"/>
        <v>1</v>
      </c>
    </row>
    <row r="96" spans="1:62" ht="15.75" x14ac:dyDescent="0.25">
      <c r="A96" s="357"/>
      <c r="B96" s="358" t="str">
        <f t="shared" ref="B96:B130" si="32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359" t="str">
        <f>IF('תנאי סף'!AF96&lt;&gt;1,"",'תנאי סף'!F96)</f>
        <v/>
      </c>
      <c r="G96" s="360" t="str">
        <f>'עדיפות לפריפריה'!AA96</f>
        <v/>
      </c>
      <c r="H96" s="360" t="str">
        <f>'מספר המשתתפים'!Z96</f>
        <v/>
      </c>
      <c r="I96" s="360"/>
      <c r="J96" s="360" t="str">
        <f>'מספר מופעים'!Z96</f>
        <v/>
      </c>
      <c r="K96" s="360" t="str">
        <f>'הערכה כללית ותרומה לקהילה'!Z96</f>
        <v/>
      </c>
      <c r="L96" s="360" t="str">
        <f>'מחזור הפעילות'!Z96</f>
        <v/>
      </c>
      <c r="M96" s="360"/>
      <c r="N96" s="360"/>
      <c r="O96" s="360"/>
      <c r="P96" s="361"/>
      <c r="Q96" s="361"/>
      <c r="R96" s="361"/>
      <c r="S96" s="361"/>
      <c r="T96" s="361"/>
      <c r="U96" s="361"/>
      <c r="V96" s="361"/>
      <c r="W96" s="361"/>
      <c r="X96" s="361"/>
      <c r="Y96" s="361"/>
      <c r="Z96" s="361"/>
      <c r="AA96" s="361"/>
      <c r="AB96" s="361"/>
      <c r="AC96" s="361"/>
      <c r="AD96" s="361"/>
      <c r="AE96" s="361"/>
      <c r="AF96" s="361"/>
      <c r="AG96" s="361" t="str">
        <f t="shared" ref="AG96:AG130" si="33">IF($F96="","",IF(AJ96&lt;&gt;1,$AK$1,SUMPRODUCT($G$30:$AF$30,G96:AF96)))</f>
        <v/>
      </c>
      <c r="AH96" s="361" t="str">
        <f t="shared" ref="AH96:AH130" si="34">IF($F96="","",IF(AJ96&lt;&gt;1,$AK$1,IFERROR(AG96/$AG$131,0)))</f>
        <v/>
      </c>
      <c r="AI96" s="362" t="str">
        <f t="shared" ref="AI96:AI130" si="35">IF($F96="","",IF(AJ96&lt;&gt;1,$AK$1,AH96*$AI$30))</f>
        <v/>
      </c>
      <c r="AJ96" s="171">
        <f t="shared" ref="AJ96:AJ130" si="36">IF(SUM(AK96:BJ96)=COUNT(AK96:BJ96),1,0)</f>
        <v>1</v>
      </c>
      <c r="AK96" s="171">
        <f t="shared" ref="AK96:AK130" si="37">IF(G96=$AK$1,0,1)</f>
        <v>1</v>
      </c>
      <c r="AL96" s="171">
        <f t="shared" ref="AL96:AL130" si="38">IF(H96=$AK$1,0,1)</f>
        <v>1</v>
      </c>
      <c r="AM96" s="171">
        <f t="shared" ref="AM96:AM130" si="39">IF(I96=$AK$1,0,1)</f>
        <v>1</v>
      </c>
      <c r="AN96" s="171">
        <f t="shared" ref="AN96:AN130" si="40">IF(J96=$AK$1,0,1)</f>
        <v>1</v>
      </c>
      <c r="AO96" s="171">
        <f t="shared" ref="AO96:AO130" si="41">IF(K96=$AK$1,0,1)</f>
        <v>1</v>
      </c>
      <c r="AP96" s="171">
        <f t="shared" ref="AP96:AP130" si="42">IF(L96=$AK$1,0,1)</f>
        <v>1</v>
      </c>
      <c r="AQ96" s="171">
        <f t="shared" ref="AQ96:AQ130" si="43">IF(M96=$AK$1,0,1)</f>
        <v>1</v>
      </c>
      <c r="AR96" s="171">
        <f t="shared" ref="AR96:AR130" si="44">IF(N96=$AK$1,0,1)</f>
        <v>1</v>
      </c>
      <c r="AS96" s="171">
        <f t="shared" ref="AS96:AS130" si="45">IF(O96=$AK$1,0,1)</f>
        <v>1</v>
      </c>
      <c r="AT96" s="171">
        <f t="shared" ref="AT96:AT130" si="46">IF(P96=$AK$1,0,1)</f>
        <v>1</v>
      </c>
      <c r="AU96" s="171">
        <f t="shared" ref="AU96:AU130" si="47">IF(Q96=$AK$1,0,1)</f>
        <v>1</v>
      </c>
      <c r="AV96" s="171">
        <f t="shared" ref="AV96:AV130" si="48">IF(R96=$AK$1,0,1)</f>
        <v>1</v>
      </c>
      <c r="AW96" s="171">
        <f t="shared" ref="AW96:AW130" si="49">IF(S96=$AK$1,0,1)</f>
        <v>1</v>
      </c>
      <c r="AX96" s="171">
        <f t="shared" ref="AX96:AX130" si="50">IF(T96=$AK$1,0,1)</f>
        <v>1</v>
      </c>
      <c r="AY96" s="171">
        <f t="shared" ref="AY96:AY130" si="51">IF(U96=$AK$1,0,1)</f>
        <v>1</v>
      </c>
      <c r="AZ96" s="171">
        <f t="shared" ref="AZ96:AZ130" si="52">IF(V96=$AK$1,0,1)</f>
        <v>1</v>
      </c>
      <c r="BA96" s="171">
        <f t="shared" ref="BA96:BA130" si="53">IF(W96=$AK$1,0,1)</f>
        <v>1</v>
      </c>
      <c r="BB96" s="171">
        <f t="shared" ref="BB96:BB130" si="54">IF(X96=$AK$1,0,1)</f>
        <v>1</v>
      </c>
      <c r="BC96" s="171">
        <f t="shared" ref="BC96:BC130" si="55">IF(Y96=$AK$1,0,1)</f>
        <v>1</v>
      </c>
      <c r="BD96" s="171">
        <f t="shared" ref="BD96:BD130" si="56">IF(Z96=$AK$1,0,1)</f>
        <v>1</v>
      </c>
      <c r="BE96" s="171">
        <f t="shared" ref="BE96:BE130" si="57">IF(AA96=$AK$1,0,1)</f>
        <v>1</v>
      </c>
      <c r="BF96" s="171">
        <f t="shared" ref="BF96:BF130" si="58">IF(AB96=$AK$1,0,1)</f>
        <v>1</v>
      </c>
      <c r="BG96" s="171">
        <f t="shared" ref="BG96:BG130" si="59">IF(AC96=$AK$1,0,1)</f>
        <v>1</v>
      </c>
      <c r="BH96" s="171">
        <f t="shared" ref="BH96:BH130" si="60">IF(AD96=$AK$1,0,1)</f>
        <v>1</v>
      </c>
      <c r="BI96" s="171">
        <f t="shared" ref="BI96:BI130" si="61">IF(AE96=$AK$1,0,1)</f>
        <v>1</v>
      </c>
      <c r="BJ96" s="171">
        <f t="shared" ref="BJ96:BJ130" si="62">IF(AF96=$AK$1,0,1)</f>
        <v>1</v>
      </c>
    </row>
    <row r="97" spans="1:62" ht="15.75" x14ac:dyDescent="0.25">
      <c r="A97" s="357"/>
      <c r="B97" s="358" t="str">
        <f t="shared" si="32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359" t="str">
        <f>IF('תנאי סף'!AF97&lt;&gt;1,"",'תנאי סף'!F97)</f>
        <v/>
      </c>
      <c r="G97" s="360" t="str">
        <f>'עדיפות לפריפריה'!AA97</f>
        <v/>
      </c>
      <c r="H97" s="360" t="str">
        <f>'מספר המשתתפים'!Z97</f>
        <v/>
      </c>
      <c r="I97" s="360"/>
      <c r="J97" s="360" t="str">
        <f>'מספר מופעים'!Z97</f>
        <v/>
      </c>
      <c r="K97" s="360" t="str">
        <f>'הערכה כללית ותרומה לקהילה'!Z97</f>
        <v/>
      </c>
      <c r="L97" s="360" t="str">
        <f>'מחזור הפעילות'!Z97</f>
        <v/>
      </c>
      <c r="M97" s="360"/>
      <c r="N97" s="360"/>
      <c r="O97" s="360"/>
      <c r="P97" s="361"/>
      <c r="Q97" s="361"/>
      <c r="R97" s="361"/>
      <c r="S97" s="361"/>
      <c r="T97" s="361"/>
      <c r="U97" s="361"/>
      <c r="V97" s="361"/>
      <c r="W97" s="361"/>
      <c r="X97" s="361"/>
      <c r="Y97" s="361"/>
      <c r="Z97" s="361"/>
      <c r="AA97" s="361"/>
      <c r="AB97" s="361"/>
      <c r="AC97" s="361"/>
      <c r="AD97" s="361"/>
      <c r="AE97" s="361"/>
      <c r="AF97" s="361"/>
      <c r="AG97" s="361" t="str">
        <f t="shared" si="33"/>
        <v/>
      </c>
      <c r="AH97" s="361" t="str">
        <f t="shared" si="34"/>
        <v/>
      </c>
      <c r="AI97" s="362" t="str">
        <f t="shared" si="35"/>
        <v/>
      </c>
      <c r="AJ97" s="171">
        <f t="shared" si="36"/>
        <v>1</v>
      </c>
      <c r="AK97" s="171">
        <f t="shared" si="37"/>
        <v>1</v>
      </c>
      <c r="AL97" s="171">
        <f t="shared" si="38"/>
        <v>1</v>
      </c>
      <c r="AM97" s="171">
        <f t="shared" si="39"/>
        <v>1</v>
      </c>
      <c r="AN97" s="171">
        <f t="shared" si="40"/>
        <v>1</v>
      </c>
      <c r="AO97" s="171">
        <f t="shared" si="41"/>
        <v>1</v>
      </c>
      <c r="AP97" s="171">
        <f t="shared" si="42"/>
        <v>1</v>
      </c>
      <c r="AQ97" s="171">
        <f t="shared" si="43"/>
        <v>1</v>
      </c>
      <c r="AR97" s="171">
        <f t="shared" si="44"/>
        <v>1</v>
      </c>
      <c r="AS97" s="171">
        <f t="shared" si="45"/>
        <v>1</v>
      </c>
      <c r="AT97" s="171">
        <f t="shared" si="46"/>
        <v>1</v>
      </c>
      <c r="AU97" s="171">
        <f t="shared" si="47"/>
        <v>1</v>
      </c>
      <c r="AV97" s="171">
        <f t="shared" si="48"/>
        <v>1</v>
      </c>
      <c r="AW97" s="171">
        <f t="shared" si="49"/>
        <v>1</v>
      </c>
      <c r="AX97" s="171">
        <f t="shared" si="50"/>
        <v>1</v>
      </c>
      <c r="AY97" s="171">
        <f t="shared" si="51"/>
        <v>1</v>
      </c>
      <c r="AZ97" s="171">
        <f t="shared" si="52"/>
        <v>1</v>
      </c>
      <c r="BA97" s="171">
        <f t="shared" si="53"/>
        <v>1</v>
      </c>
      <c r="BB97" s="171">
        <f t="shared" si="54"/>
        <v>1</v>
      </c>
      <c r="BC97" s="171">
        <f t="shared" si="55"/>
        <v>1</v>
      </c>
      <c r="BD97" s="171">
        <f t="shared" si="56"/>
        <v>1</v>
      </c>
      <c r="BE97" s="171">
        <f t="shared" si="57"/>
        <v>1</v>
      </c>
      <c r="BF97" s="171">
        <f t="shared" si="58"/>
        <v>1</v>
      </c>
      <c r="BG97" s="171">
        <f t="shared" si="59"/>
        <v>1</v>
      </c>
      <c r="BH97" s="171">
        <f t="shared" si="60"/>
        <v>1</v>
      </c>
      <c r="BI97" s="171">
        <f t="shared" si="61"/>
        <v>1</v>
      </c>
      <c r="BJ97" s="171">
        <f t="shared" si="62"/>
        <v>1</v>
      </c>
    </row>
    <row r="98" spans="1:62" ht="15.75" x14ac:dyDescent="0.25">
      <c r="A98" s="357"/>
      <c r="B98" s="358" t="str">
        <f t="shared" si="32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359" t="str">
        <f>IF('תנאי סף'!AF98&lt;&gt;1,"",'תנאי סף'!F98)</f>
        <v/>
      </c>
      <c r="G98" s="360" t="str">
        <f>'עדיפות לפריפריה'!AA98</f>
        <v/>
      </c>
      <c r="H98" s="360" t="str">
        <f>'מספר המשתתפים'!Z98</f>
        <v/>
      </c>
      <c r="I98" s="360"/>
      <c r="J98" s="360" t="str">
        <f>'מספר מופעים'!Z98</f>
        <v/>
      </c>
      <c r="K98" s="360" t="str">
        <f>'הערכה כללית ותרומה לקהילה'!Z98</f>
        <v/>
      </c>
      <c r="L98" s="360" t="str">
        <f>'מחזור הפעילות'!Z98</f>
        <v/>
      </c>
      <c r="M98" s="360"/>
      <c r="N98" s="360"/>
      <c r="O98" s="360"/>
      <c r="P98" s="361"/>
      <c r="Q98" s="361"/>
      <c r="R98" s="361"/>
      <c r="S98" s="361"/>
      <c r="T98" s="361"/>
      <c r="U98" s="361"/>
      <c r="V98" s="361"/>
      <c r="W98" s="361"/>
      <c r="X98" s="361"/>
      <c r="Y98" s="361"/>
      <c r="Z98" s="361"/>
      <c r="AA98" s="361"/>
      <c r="AB98" s="361"/>
      <c r="AC98" s="361"/>
      <c r="AD98" s="361"/>
      <c r="AE98" s="361"/>
      <c r="AF98" s="361"/>
      <c r="AG98" s="361" t="str">
        <f t="shared" si="33"/>
        <v/>
      </c>
      <c r="AH98" s="361" t="str">
        <f t="shared" si="34"/>
        <v/>
      </c>
      <c r="AI98" s="362" t="str">
        <f t="shared" si="35"/>
        <v/>
      </c>
      <c r="AJ98" s="171">
        <f t="shared" si="36"/>
        <v>1</v>
      </c>
      <c r="AK98" s="171">
        <f t="shared" si="37"/>
        <v>1</v>
      </c>
      <c r="AL98" s="171">
        <f t="shared" si="38"/>
        <v>1</v>
      </c>
      <c r="AM98" s="171">
        <f t="shared" si="39"/>
        <v>1</v>
      </c>
      <c r="AN98" s="171">
        <f t="shared" si="40"/>
        <v>1</v>
      </c>
      <c r="AO98" s="171">
        <f t="shared" si="41"/>
        <v>1</v>
      </c>
      <c r="AP98" s="171">
        <f t="shared" si="42"/>
        <v>1</v>
      </c>
      <c r="AQ98" s="171">
        <f t="shared" si="43"/>
        <v>1</v>
      </c>
      <c r="AR98" s="171">
        <f t="shared" si="44"/>
        <v>1</v>
      </c>
      <c r="AS98" s="171">
        <f t="shared" si="45"/>
        <v>1</v>
      </c>
      <c r="AT98" s="171">
        <f t="shared" si="46"/>
        <v>1</v>
      </c>
      <c r="AU98" s="171">
        <f t="shared" si="47"/>
        <v>1</v>
      </c>
      <c r="AV98" s="171">
        <f t="shared" si="48"/>
        <v>1</v>
      </c>
      <c r="AW98" s="171">
        <f t="shared" si="49"/>
        <v>1</v>
      </c>
      <c r="AX98" s="171">
        <f t="shared" si="50"/>
        <v>1</v>
      </c>
      <c r="AY98" s="171">
        <f t="shared" si="51"/>
        <v>1</v>
      </c>
      <c r="AZ98" s="171">
        <f t="shared" si="52"/>
        <v>1</v>
      </c>
      <c r="BA98" s="171">
        <f t="shared" si="53"/>
        <v>1</v>
      </c>
      <c r="BB98" s="171">
        <f t="shared" si="54"/>
        <v>1</v>
      </c>
      <c r="BC98" s="171">
        <f t="shared" si="55"/>
        <v>1</v>
      </c>
      <c r="BD98" s="171">
        <f t="shared" si="56"/>
        <v>1</v>
      </c>
      <c r="BE98" s="171">
        <f t="shared" si="57"/>
        <v>1</v>
      </c>
      <c r="BF98" s="171">
        <f t="shared" si="58"/>
        <v>1</v>
      </c>
      <c r="BG98" s="171">
        <f t="shared" si="59"/>
        <v>1</v>
      </c>
      <c r="BH98" s="171">
        <f t="shared" si="60"/>
        <v>1</v>
      </c>
      <c r="BI98" s="171">
        <f t="shared" si="61"/>
        <v>1</v>
      </c>
      <c r="BJ98" s="171">
        <f t="shared" si="62"/>
        <v>1</v>
      </c>
    </row>
    <row r="99" spans="1:62" ht="15.75" x14ac:dyDescent="0.25">
      <c r="A99" s="357"/>
      <c r="B99" s="358" t="str">
        <f t="shared" si="32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359" t="str">
        <f>IF('תנאי סף'!AF99&lt;&gt;1,"",'תנאי סף'!F99)</f>
        <v/>
      </c>
      <c r="G99" s="360" t="str">
        <f>'עדיפות לפריפריה'!AA99</f>
        <v/>
      </c>
      <c r="H99" s="360" t="str">
        <f>'מספר המשתתפים'!Z99</f>
        <v/>
      </c>
      <c r="I99" s="360"/>
      <c r="J99" s="360" t="str">
        <f>'מספר מופעים'!Z99</f>
        <v/>
      </c>
      <c r="K99" s="360" t="str">
        <f>'הערכה כללית ותרומה לקהילה'!Z99</f>
        <v/>
      </c>
      <c r="L99" s="360" t="str">
        <f>'מחזור הפעילות'!Z99</f>
        <v/>
      </c>
      <c r="M99" s="360"/>
      <c r="N99" s="360"/>
      <c r="O99" s="360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1"/>
      <c r="AC99" s="361"/>
      <c r="AD99" s="361"/>
      <c r="AE99" s="361"/>
      <c r="AF99" s="361"/>
      <c r="AG99" s="361" t="str">
        <f t="shared" si="33"/>
        <v/>
      </c>
      <c r="AH99" s="361" t="str">
        <f t="shared" si="34"/>
        <v/>
      </c>
      <c r="AI99" s="362" t="str">
        <f t="shared" si="35"/>
        <v/>
      </c>
      <c r="AJ99" s="171">
        <f t="shared" si="36"/>
        <v>1</v>
      </c>
      <c r="AK99" s="171">
        <f t="shared" si="37"/>
        <v>1</v>
      </c>
      <c r="AL99" s="171">
        <f t="shared" si="38"/>
        <v>1</v>
      </c>
      <c r="AM99" s="171">
        <f t="shared" si="39"/>
        <v>1</v>
      </c>
      <c r="AN99" s="171">
        <f t="shared" si="40"/>
        <v>1</v>
      </c>
      <c r="AO99" s="171">
        <f t="shared" si="41"/>
        <v>1</v>
      </c>
      <c r="AP99" s="171">
        <f t="shared" si="42"/>
        <v>1</v>
      </c>
      <c r="AQ99" s="171">
        <f t="shared" si="43"/>
        <v>1</v>
      </c>
      <c r="AR99" s="171">
        <f t="shared" si="44"/>
        <v>1</v>
      </c>
      <c r="AS99" s="171">
        <f t="shared" si="45"/>
        <v>1</v>
      </c>
      <c r="AT99" s="171">
        <f t="shared" si="46"/>
        <v>1</v>
      </c>
      <c r="AU99" s="171">
        <f t="shared" si="47"/>
        <v>1</v>
      </c>
      <c r="AV99" s="171">
        <f t="shared" si="48"/>
        <v>1</v>
      </c>
      <c r="AW99" s="171">
        <f t="shared" si="49"/>
        <v>1</v>
      </c>
      <c r="AX99" s="171">
        <f t="shared" si="50"/>
        <v>1</v>
      </c>
      <c r="AY99" s="171">
        <f t="shared" si="51"/>
        <v>1</v>
      </c>
      <c r="AZ99" s="171">
        <f t="shared" si="52"/>
        <v>1</v>
      </c>
      <c r="BA99" s="171">
        <f t="shared" si="53"/>
        <v>1</v>
      </c>
      <c r="BB99" s="171">
        <f t="shared" si="54"/>
        <v>1</v>
      </c>
      <c r="BC99" s="171">
        <f t="shared" si="55"/>
        <v>1</v>
      </c>
      <c r="BD99" s="171">
        <f t="shared" si="56"/>
        <v>1</v>
      </c>
      <c r="BE99" s="171">
        <f t="shared" si="57"/>
        <v>1</v>
      </c>
      <c r="BF99" s="171">
        <f t="shared" si="58"/>
        <v>1</v>
      </c>
      <c r="BG99" s="171">
        <f t="shared" si="59"/>
        <v>1</v>
      </c>
      <c r="BH99" s="171">
        <f t="shared" si="60"/>
        <v>1</v>
      </c>
      <c r="BI99" s="171">
        <f t="shared" si="61"/>
        <v>1</v>
      </c>
      <c r="BJ99" s="171">
        <f t="shared" si="62"/>
        <v>1</v>
      </c>
    </row>
    <row r="100" spans="1:62" ht="15.75" x14ac:dyDescent="0.25">
      <c r="A100" s="357"/>
      <c r="B100" s="358" t="str">
        <f t="shared" si="32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359" t="str">
        <f>IF('תנאי סף'!AF100&lt;&gt;1,"",'תנאי סף'!F100)</f>
        <v/>
      </c>
      <c r="G100" s="360" t="str">
        <f>'עדיפות לפריפריה'!AA100</f>
        <v/>
      </c>
      <c r="H100" s="360" t="str">
        <f>'מספר המשתתפים'!Z100</f>
        <v/>
      </c>
      <c r="I100" s="360"/>
      <c r="J100" s="360" t="str">
        <f>'מספר מופעים'!Z100</f>
        <v/>
      </c>
      <c r="K100" s="360" t="str">
        <f>'הערכה כללית ותרומה לקהילה'!Z100</f>
        <v/>
      </c>
      <c r="L100" s="360" t="str">
        <f>'מחזור הפעילות'!Z100</f>
        <v/>
      </c>
      <c r="M100" s="360"/>
      <c r="N100" s="360"/>
      <c r="O100" s="360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1"/>
      <c r="AC100" s="361"/>
      <c r="AD100" s="361"/>
      <c r="AE100" s="361"/>
      <c r="AF100" s="361"/>
      <c r="AG100" s="361" t="str">
        <f t="shared" si="33"/>
        <v/>
      </c>
      <c r="AH100" s="361" t="str">
        <f t="shared" si="34"/>
        <v/>
      </c>
      <c r="AI100" s="362" t="str">
        <f t="shared" si="35"/>
        <v/>
      </c>
      <c r="AJ100" s="171">
        <f t="shared" si="36"/>
        <v>1</v>
      </c>
      <c r="AK100" s="171">
        <f t="shared" si="37"/>
        <v>1</v>
      </c>
      <c r="AL100" s="171">
        <f t="shared" si="38"/>
        <v>1</v>
      </c>
      <c r="AM100" s="171">
        <f t="shared" si="39"/>
        <v>1</v>
      </c>
      <c r="AN100" s="171">
        <f t="shared" si="40"/>
        <v>1</v>
      </c>
      <c r="AO100" s="171">
        <f t="shared" si="41"/>
        <v>1</v>
      </c>
      <c r="AP100" s="171">
        <f t="shared" si="42"/>
        <v>1</v>
      </c>
      <c r="AQ100" s="171">
        <f t="shared" si="43"/>
        <v>1</v>
      </c>
      <c r="AR100" s="171">
        <f t="shared" si="44"/>
        <v>1</v>
      </c>
      <c r="AS100" s="171">
        <f t="shared" si="45"/>
        <v>1</v>
      </c>
      <c r="AT100" s="171">
        <f t="shared" si="46"/>
        <v>1</v>
      </c>
      <c r="AU100" s="171">
        <f t="shared" si="47"/>
        <v>1</v>
      </c>
      <c r="AV100" s="171">
        <f t="shared" si="48"/>
        <v>1</v>
      </c>
      <c r="AW100" s="171">
        <f t="shared" si="49"/>
        <v>1</v>
      </c>
      <c r="AX100" s="171">
        <f t="shared" si="50"/>
        <v>1</v>
      </c>
      <c r="AY100" s="171">
        <f t="shared" si="51"/>
        <v>1</v>
      </c>
      <c r="AZ100" s="171">
        <f t="shared" si="52"/>
        <v>1</v>
      </c>
      <c r="BA100" s="171">
        <f t="shared" si="53"/>
        <v>1</v>
      </c>
      <c r="BB100" s="171">
        <f t="shared" si="54"/>
        <v>1</v>
      </c>
      <c r="BC100" s="171">
        <f t="shared" si="55"/>
        <v>1</v>
      </c>
      <c r="BD100" s="171">
        <f t="shared" si="56"/>
        <v>1</v>
      </c>
      <c r="BE100" s="171">
        <f t="shared" si="57"/>
        <v>1</v>
      </c>
      <c r="BF100" s="171">
        <f t="shared" si="58"/>
        <v>1</v>
      </c>
      <c r="BG100" s="171">
        <f t="shared" si="59"/>
        <v>1</v>
      </c>
      <c r="BH100" s="171">
        <f t="shared" si="60"/>
        <v>1</v>
      </c>
      <c r="BI100" s="171">
        <f t="shared" si="61"/>
        <v>1</v>
      </c>
      <c r="BJ100" s="171">
        <f t="shared" si="62"/>
        <v>1</v>
      </c>
    </row>
    <row r="101" spans="1:62" ht="15.75" x14ac:dyDescent="0.25">
      <c r="A101" s="357"/>
      <c r="B101" s="358" t="str">
        <f t="shared" si="32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359" t="str">
        <f>IF('תנאי סף'!AF101&lt;&gt;1,"",'תנאי סף'!F101)</f>
        <v/>
      </c>
      <c r="G101" s="360" t="str">
        <f>'עדיפות לפריפריה'!AA101</f>
        <v/>
      </c>
      <c r="H101" s="360" t="str">
        <f>'מספר המשתתפים'!Z101</f>
        <v/>
      </c>
      <c r="I101" s="360"/>
      <c r="J101" s="360" t="str">
        <f>'מספר מופעים'!Z101</f>
        <v/>
      </c>
      <c r="K101" s="360" t="str">
        <f>'הערכה כללית ותרומה לקהילה'!Z101</f>
        <v/>
      </c>
      <c r="L101" s="360" t="str">
        <f>'מחזור הפעילות'!Z101</f>
        <v/>
      </c>
      <c r="M101" s="360"/>
      <c r="N101" s="360"/>
      <c r="O101" s="360"/>
      <c r="P101" s="361"/>
      <c r="Q101" s="361"/>
      <c r="R101" s="361"/>
      <c r="S101" s="361"/>
      <c r="T101" s="361"/>
      <c r="U101" s="361"/>
      <c r="V101" s="361"/>
      <c r="W101" s="361"/>
      <c r="X101" s="361"/>
      <c r="Y101" s="361"/>
      <c r="Z101" s="361"/>
      <c r="AA101" s="361"/>
      <c r="AB101" s="361"/>
      <c r="AC101" s="361"/>
      <c r="AD101" s="361"/>
      <c r="AE101" s="361"/>
      <c r="AF101" s="361"/>
      <c r="AG101" s="361" t="str">
        <f t="shared" si="33"/>
        <v/>
      </c>
      <c r="AH101" s="361" t="str">
        <f t="shared" si="34"/>
        <v/>
      </c>
      <c r="AI101" s="362" t="str">
        <f t="shared" si="35"/>
        <v/>
      </c>
      <c r="AJ101" s="171">
        <f t="shared" si="36"/>
        <v>1</v>
      </c>
      <c r="AK101" s="171">
        <f t="shared" si="37"/>
        <v>1</v>
      </c>
      <c r="AL101" s="171">
        <f t="shared" si="38"/>
        <v>1</v>
      </c>
      <c r="AM101" s="171">
        <f t="shared" si="39"/>
        <v>1</v>
      </c>
      <c r="AN101" s="171">
        <f t="shared" si="40"/>
        <v>1</v>
      </c>
      <c r="AO101" s="171">
        <f t="shared" si="41"/>
        <v>1</v>
      </c>
      <c r="AP101" s="171">
        <f t="shared" si="42"/>
        <v>1</v>
      </c>
      <c r="AQ101" s="171">
        <f t="shared" si="43"/>
        <v>1</v>
      </c>
      <c r="AR101" s="171">
        <f t="shared" si="44"/>
        <v>1</v>
      </c>
      <c r="AS101" s="171">
        <f t="shared" si="45"/>
        <v>1</v>
      </c>
      <c r="AT101" s="171">
        <f t="shared" si="46"/>
        <v>1</v>
      </c>
      <c r="AU101" s="171">
        <f t="shared" si="47"/>
        <v>1</v>
      </c>
      <c r="AV101" s="171">
        <f t="shared" si="48"/>
        <v>1</v>
      </c>
      <c r="AW101" s="171">
        <f t="shared" si="49"/>
        <v>1</v>
      </c>
      <c r="AX101" s="171">
        <f t="shared" si="50"/>
        <v>1</v>
      </c>
      <c r="AY101" s="171">
        <f t="shared" si="51"/>
        <v>1</v>
      </c>
      <c r="AZ101" s="171">
        <f t="shared" si="52"/>
        <v>1</v>
      </c>
      <c r="BA101" s="171">
        <f t="shared" si="53"/>
        <v>1</v>
      </c>
      <c r="BB101" s="171">
        <f t="shared" si="54"/>
        <v>1</v>
      </c>
      <c r="BC101" s="171">
        <f t="shared" si="55"/>
        <v>1</v>
      </c>
      <c r="BD101" s="171">
        <f t="shared" si="56"/>
        <v>1</v>
      </c>
      <c r="BE101" s="171">
        <f t="shared" si="57"/>
        <v>1</v>
      </c>
      <c r="BF101" s="171">
        <f t="shared" si="58"/>
        <v>1</v>
      </c>
      <c r="BG101" s="171">
        <f t="shared" si="59"/>
        <v>1</v>
      </c>
      <c r="BH101" s="171">
        <f t="shared" si="60"/>
        <v>1</v>
      </c>
      <c r="BI101" s="171">
        <f t="shared" si="61"/>
        <v>1</v>
      </c>
      <c r="BJ101" s="171">
        <f t="shared" si="62"/>
        <v>1</v>
      </c>
    </row>
    <row r="102" spans="1:62" ht="15.75" x14ac:dyDescent="0.25">
      <c r="A102" s="357"/>
      <c r="B102" s="358" t="str">
        <f t="shared" si="32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359" t="str">
        <f>IF('תנאי סף'!AF102&lt;&gt;1,"",'תנאי סף'!F102)</f>
        <v/>
      </c>
      <c r="G102" s="360" t="str">
        <f>'עדיפות לפריפריה'!AA102</f>
        <v/>
      </c>
      <c r="H102" s="360" t="str">
        <f>'מספר המשתתפים'!Z102</f>
        <v/>
      </c>
      <c r="I102" s="360"/>
      <c r="J102" s="360" t="str">
        <f>'מספר מופעים'!Z102</f>
        <v/>
      </c>
      <c r="K102" s="360" t="str">
        <f>'הערכה כללית ותרומה לקהילה'!Z102</f>
        <v/>
      </c>
      <c r="L102" s="360" t="str">
        <f>'מחזור הפעילות'!Z102</f>
        <v/>
      </c>
      <c r="M102" s="360"/>
      <c r="N102" s="360"/>
      <c r="O102" s="360"/>
      <c r="P102" s="361"/>
      <c r="Q102" s="361"/>
      <c r="R102" s="361"/>
      <c r="S102" s="361"/>
      <c r="T102" s="361"/>
      <c r="U102" s="361"/>
      <c r="V102" s="361"/>
      <c r="W102" s="361"/>
      <c r="X102" s="361"/>
      <c r="Y102" s="361"/>
      <c r="Z102" s="361"/>
      <c r="AA102" s="361"/>
      <c r="AB102" s="361"/>
      <c r="AC102" s="361"/>
      <c r="AD102" s="361"/>
      <c r="AE102" s="361"/>
      <c r="AF102" s="361"/>
      <c r="AG102" s="361" t="str">
        <f t="shared" si="33"/>
        <v/>
      </c>
      <c r="AH102" s="361" t="str">
        <f t="shared" si="34"/>
        <v/>
      </c>
      <c r="AI102" s="362" t="str">
        <f t="shared" si="35"/>
        <v/>
      </c>
      <c r="AJ102" s="171">
        <f t="shared" si="36"/>
        <v>1</v>
      </c>
      <c r="AK102" s="171">
        <f t="shared" si="37"/>
        <v>1</v>
      </c>
      <c r="AL102" s="171">
        <f t="shared" si="38"/>
        <v>1</v>
      </c>
      <c r="AM102" s="171">
        <f t="shared" si="39"/>
        <v>1</v>
      </c>
      <c r="AN102" s="171">
        <f t="shared" si="40"/>
        <v>1</v>
      </c>
      <c r="AO102" s="171">
        <f t="shared" si="41"/>
        <v>1</v>
      </c>
      <c r="AP102" s="171">
        <f t="shared" si="42"/>
        <v>1</v>
      </c>
      <c r="AQ102" s="171">
        <f t="shared" si="43"/>
        <v>1</v>
      </c>
      <c r="AR102" s="171">
        <f t="shared" si="44"/>
        <v>1</v>
      </c>
      <c r="AS102" s="171">
        <f t="shared" si="45"/>
        <v>1</v>
      </c>
      <c r="AT102" s="171">
        <f t="shared" si="46"/>
        <v>1</v>
      </c>
      <c r="AU102" s="171">
        <f t="shared" si="47"/>
        <v>1</v>
      </c>
      <c r="AV102" s="171">
        <f t="shared" si="48"/>
        <v>1</v>
      </c>
      <c r="AW102" s="171">
        <f t="shared" si="49"/>
        <v>1</v>
      </c>
      <c r="AX102" s="171">
        <f t="shared" si="50"/>
        <v>1</v>
      </c>
      <c r="AY102" s="171">
        <f t="shared" si="51"/>
        <v>1</v>
      </c>
      <c r="AZ102" s="171">
        <f t="shared" si="52"/>
        <v>1</v>
      </c>
      <c r="BA102" s="171">
        <f t="shared" si="53"/>
        <v>1</v>
      </c>
      <c r="BB102" s="171">
        <f t="shared" si="54"/>
        <v>1</v>
      </c>
      <c r="BC102" s="171">
        <f t="shared" si="55"/>
        <v>1</v>
      </c>
      <c r="BD102" s="171">
        <f t="shared" si="56"/>
        <v>1</v>
      </c>
      <c r="BE102" s="171">
        <f t="shared" si="57"/>
        <v>1</v>
      </c>
      <c r="BF102" s="171">
        <f t="shared" si="58"/>
        <v>1</v>
      </c>
      <c r="BG102" s="171">
        <f t="shared" si="59"/>
        <v>1</v>
      </c>
      <c r="BH102" s="171">
        <f t="shared" si="60"/>
        <v>1</v>
      </c>
      <c r="BI102" s="171">
        <f t="shared" si="61"/>
        <v>1</v>
      </c>
      <c r="BJ102" s="171">
        <f t="shared" si="62"/>
        <v>1</v>
      </c>
    </row>
    <row r="103" spans="1:62" ht="15.75" x14ac:dyDescent="0.25">
      <c r="A103" s="357"/>
      <c r="B103" s="358" t="str">
        <f t="shared" si="32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359" t="str">
        <f>IF('תנאי סף'!AF103&lt;&gt;1,"",'תנאי סף'!F103)</f>
        <v/>
      </c>
      <c r="G103" s="360" t="str">
        <f>'עדיפות לפריפריה'!AA103</f>
        <v/>
      </c>
      <c r="H103" s="360" t="str">
        <f>'מספר המשתתפים'!Z103</f>
        <v/>
      </c>
      <c r="I103" s="360"/>
      <c r="J103" s="360" t="str">
        <f>'מספר מופעים'!Z103</f>
        <v/>
      </c>
      <c r="K103" s="360" t="str">
        <f>'הערכה כללית ותרומה לקהילה'!Z103</f>
        <v/>
      </c>
      <c r="L103" s="360" t="str">
        <f>'מחזור הפעילות'!Z103</f>
        <v/>
      </c>
      <c r="M103" s="360"/>
      <c r="N103" s="360"/>
      <c r="O103" s="360"/>
      <c r="P103" s="361"/>
      <c r="Q103" s="361"/>
      <c r="R103" s="361"/>
      <c r="S103" s="361"/>
      <c r="T103" s="361"/>
      <c r="U103" s="361"/>
      <c r="V103" s="361"/>
      <c r="W103" s="361"/>
      <c r="X103" s="361"/>
      <c r="Y103" s="361"/>
      <c r="Z103" s="361"/>
      <c r="AA103" s="361"/>
      <c r="AB103" s="361"/>
      <c r="AC103" s="361"/>
      <c r="AD103" s="361"/>
      <c r="AE103" s="361"/>
      <c r="AF103" s="361"/>
      <c r="AG103" s="361" t="str">
        <f t="shared" si="33"/>
        <v/>
      </c>
      <c r="AH103" s="361" t="str">
        <f t="shared" si="34"/>
        <v/>
      </c>
      <c r="AI103" s="362" t="str">
        <f t="shared" si="35"/>
        <v/>
      </c>
      <c r="AJ103" s="171">
        <f t="shared" si="36"/>
        <v>1</v>
      </c>
      <c r="AK103" s="171">
        <f t="shared" si="37"/>
        <v>1</v>
      </c>
      <c r="AL103" s="171">
        <f t="shared" si="38"/>
        <v>1</v>
      </c>
      <c r="AM103" s="171">
        <f t="shared" si="39"/>
        <v>1</v>
      </c>
      <c r="AN103" s="171">
        <f t="shared" si="40"/>
        <v>1</v>
      </c>
      <c r="AO103" s="171">
        <f t="shared" si="41"/>
        <v>1</v>
      </c>
      <c r="AP103" s="171">
        <f t="shared" si="42"/>
        <v>1</v>
      </c>
      <c r="AQ103" s="171">
        <f t="shared" si="43"/>
        <v>1</v>
      </c>
      <c r="AR103" s="171">
        <f t="shared" si="44"/>
        <v>1</v>
      </c>
      <c r="AS103" s="171">
        <f t="shared" si="45"/>
        <v>1</v>
      </c>
      <c r="AT103" s="171">
        <f t="shared" si="46"/>
        <v>1</v>
      </c>
      <c r="AU103" s="171">
        <f t="shared" si="47"/>
        <v>1</v>
      </c>
      <c r="AV103" s="171">
        <f t="shared" si="48"/>
        <v>1</v>
      </c>
      <c r="AW103" s="171">
        <f t="shared" si="49"/>
        <v>1</v>
      </c>
      <c r="AX103" s="171">
        <f t="shared" si="50"/>
        <v>1</v>
      </c>
      <c r="AY103" s="171">
        <f t="shared" si="51"/>
        <v>1</v>
      </c>
      <c r="AZ103" s="171">
        <f t="shared" si="52"/>
        <v>1</v>
      </c>
      <c r="BA103" s="171">
        <f t="shared" si="53"/>
        <v>1</v>
      </c>
      <c r="BB103" s="171">
        <f t="shared" si="54"/>
        <v>1</v>
      </c>
      <c r="BC103" s="171">
        <f t="shared" si="55"/>
        <v>1</v>
      </c>
      <c r="BD103" s="171">
        <f t="shared" si="56"/>
        <v>1</v>
      </c>
      <c r="BE103" s="171">
        <f t="shared" si="57"/>
        <v>1</v>
      </c>
      <c r="BF103" s="171">
        <f t="shared" si="58"/>
        <v>1</v>
      </c>
      <c r="BG103" s="171">
        <f t="shared" si="59"/>
        <v>1</v>
      </c>
      <c r="BH103" s="171">
        <f t="shared" si="60"/>
        <v>1</v>
      </c>
      <c r="BI103" s="171">
        <f t="shared" si="61"/>
        <v>1</v>
      </c>
      <c r="BJ103" s="171">
        <f t="shared" si="62"/>
        <v>1</v>
      </c>
    </row>
    <row r="104" spans="1:62" ht="15.75" x14ac:dyDescent="0.25">
      <c r="A104" s="357"/>
      <c r="B104" s="358" t="str">
        <f t="shared" si="32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359" t="str">
        <f>IF('תנאי סף'!AF104&lt;&gt;1,"",'תנאי סף'!F104)</f>
        <v/>
      </c>
      <c r="G104" s="360" t="str">
        <f>'עדיפות לפריפריה'!AA104</f>
        <v/>
      </c>
      <c r="H104" s="360" t="str">
        <f>'מספר המשתתפים'!Z104</f>
        <v/>
      </c>
      <c r="I104" s="360"/>
      <c r="J104" s="360" t="str">
        <f>'מספר מופעים'!Z104</f>
        <v/>
      </c>
      <c r="K104" s="360" t="str">
        <f>'הערכה כללית ותרומה לקהילה'!Z104</f>
        <v/>
      </c>
      <c r="L104" s="360" t="str">
        <f>'מחזור הפעילות'!Z104</f>
        <v/>
      </c>
      <c r="M104" s="360"/>
      <c r="N104" s="360"/>
      <c r="O104" s="360"/>
      <c r="P104" s="361"/>
      <c r="Q104" s="361"/>
      <c r="R104" s="361"/>
      <c r="S104" s="361"/>
      <c r="T104" s="361"/>
      <c r="U104" s="361"/>
      <c r="V104" s="361"/>
      <c r="W104" s="361"/>
      <c r="X104" s="361"/>
      <c r="Y104" s="361"/>
      <c r="Z104" s="361"/>
      <c r="AA104" s="361"/>
      <c r="AB104" s="361"/>
      <c r="AC104" s="361"/>
      <c r="AD104" s="361"/>
      <c r="AE104" s="361"/>
      <c r="AF104" s="361"/>
      <c r="AG104" s="361" t="str">
        <f t="shared" si="33"/>
        <v/>
      </c>
      <c r="AH104" s="361" t="str">
        <f t="shared" si="34"/>
        <v/>
      </c>
      <c r="AI104" s="362" t="str">
        <f t="shared" si="35"/>
        <v/>
      </c>
      <c r="AJ104" s="171">
        <f t="shared" si="36"/>
        <v>1</v>
      </c>
      <c r="AK104" s="171">
        <f t="shared" si="37"/>
        <v>1</v>
      </c>
      <c r="AL104" s="171">
        <f t="shared" si="38"/>
        <v>1</v>
      </c>
      <c r="AM104" s="171">
        <f t="shared" si="39"/>
        <v>1</v>
      </c>
      <c r="AN104" s="171">
        <f t="shared" si="40"/>
        <v>1</v>
      </c>
      <c r="AO104" s="171">
        <f t="shared" si="41"/>
        <v>1</v>
      </c>
      <c r="AP104" s="171">
        <f t="shared" si="42"/>
        <v>1</v>
      </c>
      <c r="AQ104" s="171">
        <f t="shared" si="43"/>
        <v>1</v>
      </c>
      <c r="AR104" s="171">
        <f t="shared" si="44"/>
        <v>1</v>
      </c>
      <c r="AS104" s="171">
        <f t="shared" si="45"/>
        <v>1</v>
      </c>
      <c r="AT104" s="171">
        <f t="shared" si="46"/>
        <v>1</v>
      </c>
      <c r="AU104" s="171">
        <f t="shared" si="47"/>
        <v>1</v>
      </c>
      <c r="AV104" s="171">
        <f t="shared" si="48"/>
        <v>1</v>
      </c>
      <c r="AW104" s="171">
        <f t="shared" si="49"/>
        <v>1</v>
      </c>
      <c r="AX104" s="171">
        <f t="shared" si="50"/>
        <v>1</v>
      </c>
      <c r="AY104" s="171">
        <f t="shared" si="51"/>
        <v>1</v>
      </c>
      <c r="AZ104" s="171">
        <f t="shared" si="52"/>
        <v>1</v>
      </c>
      <c r="BA104" s="171">
        <f t="shared" si="53"/>
        <v>1</v>
      </c>
      <c r="BB104" s="171">
        <f t="shared" si="54"/>
        <v>1</v>
      </c>
      <c r="BC104" s="171">
        <f t="shared" si="55"/>
        <v>1</v>
      </c>
      <c r="BD104" s="171">
        <f t="shared" si="56"/>
        <v>1</v>
      </c>
      <c r="BE104" s="171">
        <f t="shared" si="57"/>
        <v>1</v>
      </c>
      <c r="BF104" s="171">
        <f t="shared" si="58"/>
        <v>1</v>
      </c>
      <c r="BG104" s="171">
        <f t="shared" si="59"/>
        <v>1</v>
      </c>
      <c r="BH104" s="171">
        <f t="shared" si="60"/>
        <v>1</v>
      </c>
      <c r="BI104" s="171">
        <f t="shared" si="61"/>
        <v>1</v>
      </c>
      <c r="BJ104" s="171">
        <f t="shared" si="62"/>
        <v>1</v>
      </c>
    </row>
    <row r="105" spans="1:62" ht="15.75" x14ac:dyDescent="0.25">
      <c r="A105" s="357"/>
      <c r="B105" s="358" t="str">
        <f t="shared" si="32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359" t="str">
        <f>IF('תנאי סף'!AF105&lt;&gt;1,"",'תנאי סף'!F105)</f>
        <v/>
      </c>
      <c r="G105" s="360" t="str">
        <f>'עדיפות לפריפריה'!AA105</f>
        <v/>
      </c>
      <c r="H105" s="360" t="str">
        <f>'מספר המשתתפים'!Z105</f>
        <v/>
      </c>
      <c r="I105" s="360"/>
      <c r="J105" s="360" t="str">
        <f>'מספר מופעים'!Z105</f>
        <v/>
      </c>
      <c r="K105" s="360" t="str">
        <f>'הערכה כללית ותרומה לקהילה'!Z105</f>
        <v/>
      </c>
      <c r="L105" s="360" t="str">
        <f>'מחזור הפעילות'!Z105</f>
        <v/>
      </c>
      <c r="M105" s="360"/>
      <c r="N105" s="360"/>
      <c r="O105" s="360"/>
      <c r="P105" s="361"/>
      <c r="Q105" s="361"/>
      <c r="R105" s="361"/>
      <c r="S105" s="361"/>
      <c r="T105" s="361"/>
      <c r="U105" s="361"/>
      <c r="V105" s="361"/>
      <c r="W105" s="361"/>
      <c r="X105" s="361"/>
      <c r="Y105" s="361"/>
      <c r="Z105" s="361"/>
      <c r="AA105" s="361"/>
      <c r="AB105" s="361"/>
      <c r="AC105" s="361"/>
      <c r="AD105" s="361"/>
      <c r="AE105" s="361"/>
      <c r="AF105" s="361"/>
      <c r="AG105" s="361" t="str">
        <f t="shared" si="33"/>
        <v/>
      </c>
      <c r="AH105" s="361" t="str">
        <f t="shared" si="34"/>
        <v/>
      </c>
      <c r="AI105" s="362" t="str">
        <f t="shared" si="35"/>
        <v/>
      </c>
      <c r="AJ105" s="171">
        <f t="shared" si="36"/>
        <v>1</v>
      </c>
      <c r="AK105" s="171">
        <f t="shared" si="37"/>
        <v>1</v>
      </c>
      <c r="AL105" s="171">
        <f t="shared" si="38"/>
        <v>1</v>
      </c>
      <c r="AM105" s="171">
        <f t="shared" si="39"/>
        <v>1</v>
      </c>
      <c r="AN105" s="171">
        <f t="shared" si="40"/>
        <v>1</v>
      </c>
      <c r="AO105" s="171">
        <f t="shared" si="41"/>
        <v>1</v>
      </c>
      <c r="AP105" s="171">
        <f t="shared" si="42"/>
        <v>1</v>
      </c>
      <c r="AQ105" s="171">
        <f t="shared" si="43"/>
        <v>1</v>
      </c>
      <c r="AR105" s="171">
        <f t="shared" si="44"/>
        <v>1</v>
      </c>
      <c r="AS105" s="171">
        <f t="shared" si="45"/>
        <v>1</v>
      </c>
      <c r="AT105" s="171">
        <f t="shared" si="46"/>
        <v>1</v>
      </c>
      <c r="AU105" s="171">
        <f t="shared" si="47"/>
        <v>1</v>
      </c>
      <c r="AV105" s="171">
        <f t="shared" si="48"/>
        <v>1</v>
      </c>
      <c r="AW105" s="171">
        <f t="shared" si="49"/>
        <v>1</v>
      </c>
      <c r="AX105" s="171">
        <f t="shared" si="50"/>
        <v>1</v>
      </c>
      <c r="AY105" s="171">
        <f t="shared" si="51"/>
        <v>1</v>
      </c>
      <c r="AZ105" s="171">
        <f t="shared" si="52"/>
        <v>1</v>
      </c>
      <c r="BA105" s="171">
        <f t="shared" si="53"/>
        <v>1</v>
      </c>
      <c r="BB105" s="171">
        <f t="shared" si="54"/>
        <v>1</v>
      </c>
      <c r="BC105" s="171">
        <f t="shared" si="55"/>
        <v>1</v>
      </c>
      <c r="BD105" s="171">
        <f t="shared" si="56"/>
        <v>1</v>
      </c>
      <c r="BE105" s="171">
        <f t="shared" si="57"/>
        <v>1</v>
      </c>
      <c r="BF105" s="171">
        <f t="shared" si="58"/>
        <v>1</v>
      </c>
      <c r="BG105" s="171">
        <f t="shared" si="59"/>
        <v>1</v>
      </c>
      <c r="BH105" s="171">
        <f t="shared" si="60"/>
        <v>1</v>
      </c>
      <c r="BI105" s="171">
        <f t="shared" si="61"/>
        <v>1</v>
      </c>
      <c r="BJ105" s="171">
        <f t="shared" si="62"/>
        <v>1</v>
      </c>
    </row>
    <row r="106" spans="1:62" ht="15.75" x14ac:dyDescent="0.25">
      <c r="A106" s="357"/>
      <c r="B106" s="358" t="str">
        <f t="shared" si="32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359" t="str">
        <f>IF('תנאי סף'!AF106&lt;&gt;1,"",'תנאי סף'!F106)</f>
        <v/>
      </c>
      <c r="G106" s="360" t="str">
        <f>'עדיפות לפריפריה'!AA106</f>
        <v/>
      </c>
      <c r="H106" s="360" t="str">
        <f>'מספר המשתתפים'!Z106</f>
        <v/>
      </c>
      <c r="I106" s="360"/>
      <c r="J106" s="360" t="str">
        <f>'מספר מופעים'!Z106</f>
        <v/>
      </c>
      <c r="K106" s="360" t="str">
        <f>'הערכה כללית ותרומה לקהילה'!Z106</f>
        <v/>
      </c>
      <c r="L106" s="360" t="str">
        <f>'מחזור הפעילות'!Z106</f>
        <v/>
      </c>
      <c r="M106" s="360"/>
      <c r="N106" s="360"/>
      <c r="O106" s="360"/>
      <c r="P106" s="361"/>
      <c r="Q106" s="361"/>
      <c r="R106" s="361"/>
      <c r="S106" s="361"/>
      <c r="T106" s="361"/>
      <c r="U106" s="361"/>
      <c r="V106" s="361"/>
      <c r="W106" s="361"/>
      <c r="X106" s="361"/>
      <c r="Y106" s="361"/>
      <c r="Z106" s="361"/>
      <c r="AA106" s="361"/>
      <c r="AB106" s="361"/>
      <c r="AC106" s="361"/>
      <c r="AD106" s="361"/>
      <c r="AE106" s="361"/>
      <c r="AF106" s="361"/>
      <c r="AG106" s="361" t="str">
        <f t="shared" si="33"/>
        <v/>
      </c>
      <c r="AH106" s="361" t="str">
        <f t="shared" si="34"/>
        <v/>
      </c>
      <c r="AI106" s="362" t="str">
        <f t="shared" si="35"/>
        <v/>
      </c>
      <c r="AJ106" s="171">
        <f t="shared" si="36"/>
        <v>1</v>
      </c>
      <c r="AK106" s="171">
        <f t="shared" si="37"/>
        <v>1</v>
      </c>
      <c r="AL106" s="171">
        <f t="shared" si="38"/>
        <v>1</v>
      </c>
      <c r="AM106" s="171">
        <f t="shared" si="39"/>
        <v>1</v>
      </c>
      <c r="AN106" s="171">
        <f t="shared" si="40"/>
        <v>1</v>
      </c>
      <c r="AO106" s="171">
        <f t="shared" si="41"/>
        <v>1</v>
      </c>
      <c r="AP106" s="171">
        <f t="shared" si="42"/>
        <v>1</v>
      </c>
      <c r="AQ106" s="171">
        <f t="shared" si="43"/>
        <v>1</v>
      </c>
      <c r="AR106" s="171">
        <f t="shared" si="44"/>
        <v>1</v>
      </c>
      <c r="AS106" s="171">
        <f t="shared" si="45"/>
        <v>1</v>
      </c>
      <c r="AT106" s="171">
        <f t="shared" si="46"/>
        <v>1</v>
      </c>
      <c r="AU106" s="171">
        <f t="shared" si="47"/>
        <v>1</v>
      </c>
      <c r="AV106" s="171">
        <f t="shared" si="48"/>
        <v>1</v>
      </c>
      <c r="AW106" s="171">
        <f t="shared" si="49"/>
        <v>1</v>
      </c>
      <c r="AX106" s="171">
        <f t="shared" si="50"/>
        <v>1</v>
      </c>
      <c r="AY106" s="171">
        <f t="shared" si="51"/>
        <v>1</v>
      </c>
      <c r="AZ106" s="171">
        <f t="shared" si="52"/>
        <v>1</v>
      </c>
      <c r="BA106" s="171">
        <f t="shared" si="53"/>
        <v>1</v>
      </c>
      <c r="BB106" s="171">
        <f t="shared" si="54"/>
        <v>1</v>
      </c>
      <c r="BC106" s="171">
        <f t="shared" si="55"/>
        <v>1</v>
      </c>
      <c r="BD106" s="171">
        <f t="shared" si="56"/>
        <v>1</v>
      </c>
      <c r="BE106" s="171">
        <f t="shared" si="57"/>
        <v>1</v>
      </c>
      <c r="BF106" s="171">
        <f t="shared" si="58"/>
        <v>1</v>
      </c>
      <c r="BG106" s="171">
        <f t="shared" si="59"/>
        <v>1</v>
      </c>
      <c r="BH106" s="171">
        <f t="shared" si="60"/>
        <v>1</v>
      </c>
      <c r="BI106" s="171">
        <f t="shared" si="61"/>
        <v>1</v>
      </c>
      <c r="BJ106" s="171">
        <f t="shared" si="62"/>
        <v>1</v>
      </c>
    </row>
    <row r="107" spans="1:62" ht="15.75" x14ac:dyDescent="0.25">
      <c r="A107" s="357"/>
      <c r="B107" s="358" t="str">
        <f t="shared" si="32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359" t="str">
        <f>IF('תנאי סף'!AF107&lt;&gt;1,"",'תנאי סף'!F107)</f>
        <v/>
      </c>
      <c r="G107" s="360" t="str">
        <f>'עדיפות לפריפריה'!AA107</f>
        <v/>
      </c>
      <c r="H107" s="360" t="str">
        <f>'מספר המשתתפים'!Z107</f>
        <v/>
      </c>
      <c r="I107" s="360"/>
      <c r="J107" s="360" t="str">
        <f>'מספר מופעים'!Z107</f>
        <v/>
      </c>
      <c r="K107" s="360" t="str">
        <f>'הערכה כללית ותרומה לקהילה'!Z107</f>
        <v/>
      </c>
      <c r="L107" s="360" t="str">
        <f>'מחזור הפעילות'!Z107</f>
        <v/>
      </c>
      <c r="M107" s="360"/>
      <c r="N107" s="360"/>
      <c r="O107" s="360"/>
      <c r="P107" s="361"/>
      <c r="Q107" s="361"/>
      <c r="R107" s="361"/>
      <c r="S107" s="361"/>
      <c r="T107" s="361"/>
      <c r="U107" s="361"/>
      <c r="V107" s="361"/>
      <c r="W107" s="361"/>
      <c r="X107" s="361"/>
      <c r="Y107" s="361"/>
      <c r="Z107" s="361"/>
      <c r="AA107" s="361"/>
      <c r="AB107" s="361"/>
      <c r="AC107" s="361"/>
      <c r="AD107" s="361"/>
      <c r="AE107" s="361"/>
      <c r="AF107" s="361"/>
      <c r="AG107" s="361" t="str">
        <f t="shared" si="33"/>
        <v/>
      </c>
      <c r="AH107" s="361" t="str">
        <f t="shared" si="34"/>
        <v/>
      </c>
      <c r="AI107" s="362" t="str">
        <f t="shared" si="35"/>
        <v/>
      </c>
      <c r="AJ107" s="171">
        <f t="shared" si="36"/>
        <v>1</v>
      </c>
      <c r="AK107" s="171">
        <f t="shared" si="37"/>
        <v>1</v>
      </c>
      <c r="AL107" s="171">
        <f t="shared" si="38"/>
        <v>1</v>
      </c>
      <c r="AM107" s="171">
        <f t="shared" si="39"/>
        <v>1</v>
      </c>
      <c r="AN107" s="171">
        <f t="shared" si="40"/>
        <v>1</v>
      </c>
      <c r="AO107" s="171">
        <f t="shared" si="41"/>
        <v>1</v>
      </c>
      <c r="AP107" s="171">
        <f t="shared" si="42"/>
        <v>1</v>
      </c>
      <c r="AQ107" s="171">
        <f t="shared" si="43"/>
        <v>1</v>
      </c>
      <c r="AR107" s="171">
        <f t="shared" si="44"/>
        <v>1</v>
      </c>
      <c r="AS107" s="171">
        <f t="shared" si="45"/>
        <v>1</v>
      </c>
      <c r="AT107" s="171">
        <f t="shared" si="46"/>
        <v>1</v>
      </c>
      <c r="AU107" s="171">
        <f t="shared" si="47"/>
        <v>1</v>
      </c>
      <c r="AV107" s="171">
        <f t="shared" si="48"/>
        <v>1</v>
      </c>
      <c r="AW107" s="171">
        <f t="shared" si="49"/>
        <v>1</v>
      </c>
      <c r="AX107" s="171">
        <f t="shared" si="50"/>
        <v>1</v>
      </c>
      <c r="AY107" s="171">
        <f t="shared" si="51"/>
        <v>1</v>
      </c>
      <c r="AZ107" s="171">
        <f t="shared" si="52"/>
        <v>1</v>
      </c>
      <c r="BA107" s="171">
        <f t="shared" si="53"/>
        <v>1</v>
      </c>
      <c r="BB107" s="171">
        <f t="shared" si="54"/>
        <v>1</v>
      </c>
      <c r="BC107" s="171">
        <f t="shared" si="55"/>
        <v>1</v>
      </c>
      <c r="BD107" s="171">
        <f t="shared" si="56"/>
        <v>1</v>
      </c>
      <c r="BE107" s="171">
        <f t="shared" si="57"/>
        <v>1</v>
      </c>
      <c r="BF107" s="171">
        <f t="shared" si="58"/>
        <v>1</v>
      </c>
      <c r="BG107" s="171">
        <f t="shared" si="59"/>
        <v>1</v>
      </c>
      <c r="BH107" s="171">
        <f t="shared" si="60"/>
        <v>1</v>
      </c>
      <c r="BI107" s="171">
        <f t="shared" si="61"/>
        <v>1</v>
      </c>
      <c r="BJ107" s="171">
        <f t="shared" si="62"/>
        <v>1</v>
      </c>
    </row>
    <row r="108" spans="1:62" ht="15.75" x14ac:dyDescent="0.25">
      <c r="A108" s="357"/>
      <c r="B108" s="358" t="str">
        <f t="shared" si="32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359" t="str">
        <f>IF('תנאי סף'!AF108&lt;&gt;1,"",'תנאי סף'!F108)</f>
        <v/>
      </c>
      <c r="G108" s="360" t="str">
        <f>'עדיפות לפריפריה'!AA108</f>
        <v/>
      </c>
      <c r="H108" s="360" t="str">
        <f>'מספר המשתתפים'!Z108</f>
        <v/>
      </c>
      <c r="I108" s="360"/>
      <c r="J108" s="360" t="str">
        <f>'מספר מופעים'!Z108</f>
        <v/>
      </c>
      <c r="K108" s="360" t="str">
        <f>'הערכה כללית ותרומה לקהילה'!Z108</f>
        <v/>
      </c>
      <c r="L108" s="360" t="str">
        <f>'מחזור הפעילות'!Z108</f>
        <v/>
      </c>
      <c r="M108" s="360"/>
      <c r="N108" s="360"/>
      <c r="O108" s="360"/>
      <c r="P108" s="361"/>
      <c r="Q108" s="361"/>
      <c r="R108" s="361"/>
      <c r="S108" s="361"/>
      <c r="T108" s="361"/>
      <c r="U108" s="361"/>
      <c r="V108" s="361"/>
      <c r="W108" s="361"/>
      <c r="X108" s="361"/>
      <c r="Y108" s="361"/>
      <c r="Z108" s="361"/>
      <c r="AA108" s="361"/>
      <c r="AB108" s="361"/>
      <c r="AC108" s="361"/>
      <c r="AD108" s="361"/>
      <c r="AE108" s="361"/>
      <c r="AF108" s="361"/>
      <c r="AG108" s="361" t="str">
        <f t="shared" si="33"/>
        <v/>
      </c>
      <c r="AH108" s="361" t="str">
        <f t="shared" si="34"/>
        <v/>
      </c>
      <c r="AI108" s="362" t="str">
        <f t="shared" si="35"/>
        <v/>
      </c>
      <c r="AJ108" s="171">
        <f t="shared" si="36"/>
        <v>1</v>
      </c>
      <c r="AK108" s="171">
        <f t="shared" si="37"/>
        <v>1</v>
      </c>
      <c r="AL108" s="171">
        <f t="shared" si="38"/>
        <v>1</v>
      </c>
      <c r="AM108" s="171">
        <f t="shared" si="39"/>
        <v>1</v>
      </c>
      <c r="AN108" s="171">
        <f t="shared" si="40"/>
        <v>1</v>
      </c>
      <c r="AO108" s="171">
        <f t="shared" si="41"/>
        <v>1</v>
      </c>
      <c r="AP108" s="171">
        <f t="shared" si="42"/>
        <v>1</v>
      </c>
      <c r="AQ108" s="171">
        <f t="shared" si="43"/>
        <v>1</v>
      </c>
      <c r="AR108" s="171">
        <f t="shared" si="44"/>
        <v>1</v>
      </c>
      <c r="AS108" s="171">
        <f t="shared" si="45"/>
        <v>1</v>
      </c>
      <c r="AT108" s="171">
        <f t="shared" si="46"/>
        <v>1</v>
      </c>
      <c r="AU108" s="171">
        <f t="shared" si="47"/>
        <v>1</v>
      </c>
      <c r="AV108" s="171">
        <f t="shared" si="48"/>
        <v>1</v>
      </c>
      <c r="AW108" s="171">
        <f t="shared" si="49"/>
        <v>1</v>
      </c>
      <c r="AX108" s="171">
        <f t="shared" si="50"/>
        <v>1</v>
      </c>
      <c r="AY108" s="171">
        <f t="shared" si="51"/>
        <v>1</v>
      </c>
      <c r="AZ108" s="171">
        <f t="shared" si="52"/>
        <v>1</v>
      </c>
      <c r="BA108" s="171">
        <f t="shared" si="53"/>
        <v>1</v>
      </c>
      <c r="BB108" s="171">
        <f t="shared" si="54"/>
        <v>1</v>
      </c>
      <c r="BC108" s="171">
        <f t="shared" si="55"/>
        <v>1</v>
      </c>
      <c r="BD108" s="171">
        <f t="shared" si="56"/>
        <v>1</v>
      </c>
      <c r="BE108" s="171">
        <f t="shared" si="57"/>
        <v>1</v>
      </c>
      <c r="BF108" s="171">
        <f t="shared" si="58"/>
        <v>1</v>
      </c>
      <c r="BG108" s="171">
        <f t="shared" si="59"/>
        <v>1</v>
      </c>
      <c r="BH108" s="171">
        <f t="shared" si="60"/>
        <v>1</v>
      </c>
      <c r="BI108" s="171">
        <f t="shared" si="61"/>
        <v>1</v>
      </c>
      <c r="BJ108" s="171">
        <f t="shared" si="62"/>
        <v>1</v>
      </c>
    </row>
    <row r="109" spans="1:62" ht="15.75" x14ac:dyDescent="0.25">
      <c r="A109" s="357"/>
      <c r="B109" s="358" t="str">
        <f t="shared" si="32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359" t="str">
        <f>IF('תנאי סף'!AF109&lt;&gt;1,"",'תנאי סף'!F109)</f>
        <v/>
      </c>
      <c r="G109" s="360" t="str">
        <f>'עדיפות לפריפריה'!AA109</f>
        <v/>
      </c>
      <c r="H109" s="360" t="str">
        <f>'מספר המשתתפים'!Z109</f>
        <v/>
      </c>
      <c r="I109" s="360"/>
      <c r="J109" s="360" t="str">
        <f>'מספר מופעים'!Z109</f>
        <v/>
      </c>
      <c r="K109" s="360" t="str">
        <f>'הערכה כללית ותרומה לקהילה'!Z109</f>
        <v/>
      </c>
      <c r="L109" s="360" t="str">
        <f>'מחזור הפעילות'!Z109</f>
        <v/>
      </c>
      <c r="M109" s="360"/>
      <c r="N109" s="360"/>
      <c r="O109" s="360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1"/>
      <c r="AC109" s="361"/>
      <c r="AD109" s="361"/>
      <c r="AE109" s="361"/>
      <c r="AF109" s="361"/>
      <c r="AG109" s="361" t="str">
        <f t="shared" si="33"/>
        <v/>
      </c>
      <c r="AH109" s="361" t="str">
        <f t="shared" si="34"/>
        <v/>
      </c>
      <c r="AI109" s="362" t="str">
        <f t="shared" si="35"/>
        <v/>
      </c>
      <c r="AJ109" s="171">
        <f t="shared" si="36"/>
        <v>1</v>
      </c>
      <c r="AK109" s="171">
        <f t="shared" si="37"/>
        <v>1</v>
      </c>
      <c r="AL109" s="171">
        <f t="shared" si="38"/>
        <v>1</v>
      </c>
      <c r="AM109" s="171">
        <f t="shared" si="39"/>
        <v>1</v>
      </c>
      <c r="AN109" s="171">
        <f t="shared" si="40"/>
        <v>1</v>
      </c>
      <c r="AO109" s="171">
        <f t="shared" si="41"/>
        <v>1</v>
      </c>
      <c r="AP109" s="171">
        <f t="shared" si="42"/>
        <v>1</v>
      </c>
      <c r="AQ109" s="171">
        <f t="shared" si="43"/>
        <v>1</v>
      </c>
      <c r="AR109" s="171">
        <f t="shared" si="44"/>
        <v>1</v>
      </c>
      <c r="AS109" s="171">
        <f t="shared" si="45"/>
        <v>1</v>
      </c>
      <c r="AT109" s="171">
        <f t="shared" si="46"/>
        <v>1</v>
      </c>
      <c r="AU109" s="171">
        <f t="shared" si="47"/>
        <v>1</v>
      </c>
      <c r="AV109" s="171">
        <f t="shared" si="48"/>
        <v>1</v>
      </c>
      <c r="AW109" s="171">
        <f t="shared" si="49"/>
        <v>1</v>
      </c>
      <c r="AX109" s="171">
        <f t="shared" si="50"/>
        <v>1</v>
      </c>
      <c r="AY109" s="171">
        <f t="shared" si="51"/>
        <v>1</v>
      </c>
      <c r="AZ109" s="171">
        <f t="shared" si="52"/>
        <v>1</v>
      </c>
      <c r="BA109" s="171">
        <f t="shared" si="53"/>
        <v>1</v>
      </c>
      <c r="BB109" s="171">
        <f t="shared" si="54"/>
        <v>1</v>
      </c>
      <c r="BC109" s="171">
        <f t="shared" si="55"/>
        <v>1</v>
      </c>
      <c r="BD109" s="171">
        <f t="shared" si="56"/>
        <v>1</v>
      </c>
      <c r="BE109" s="171">
        <f t="shared" si="57"/>
        <v>1</v>
      </c>
      <c r="BF109" s="171">
        <f t="shared" si="58"/>
        <v>1</v>
      </c>
      <c r="BG109" s="171">
        <f t="shared" si="59"/>
        <v>1</v>
      </c>
      <c r="BH109" s="171">
        <f t="shared" si="60"/>
        <v>1</v>
      </c>
      <c r="BI109" s="171">
        <f t="shared" si="61"/>
        <v>1</v>
      </c>
      <c r="BJ109" s="171">
        <f t="shared" si="62"/>
        <v>1</v>
      </c>
    </row>
    <row r="110" spans="1:62" ht="15.75" x14ac:dyDescent="0.25">
      <c r="A110" s="357"/>
      <c r="B110" s="358" t="str">
        <f t="shared" si="32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359" t="str">
        <f>IF('תנאי סף'!AF110&lt;&gt;1,"",'תנאי סף'!F110)</f>
        <v/>
      </c>
      <c r="G110" s="360" t="str">
        <f>'עדיפות לפריפריה'!AA110</f>
        <v/>
      </c>
      <c r="H110" s="360" t="str">
        <f>'מספר המשתתפים'!Z110</f>
        <v/>
      </c>
      <c r="I110" s="360"/>
      <c r="J110" s="360" t="str">
        <f>'מספר מופעים'!Z110</f>
        <v/>
      </c>
      <c r="K110" s="360" t="str">
        <f>'הערכה כללית ותרומה לקהילה'!Z110</f>
        <v/>
      </c>
      <c r="L110" s="360" t="str">
        <f>'מחזור הפעילות'!Z110</f>
        <v/>
      </c>
      <c r="M110" s="360"/>
      <c r="N110" s="360"/>
      <c r="O110" s="360"/>
      <c r="P110" s="361"/>
      <c r="Q110" s="361"/>
      <c r="R110" s="361"/>
      <c r="S110" s="361"/>
      <c r="T110" s="361"/>
      <c r="U110" s="361"/>
      <c r="V110" s="361"/>
      <c r="W110" s="361"/>
      <c r="X110" s="361"/>
      <c r="Y110" s="361"/>
      <c r="Z110" s="361"/>
      <c r="AA110" s="361"/>
      <c r="AB110" s="361"/>
      <c r="AC110" s="361"/>
      <c r="AD110" s="361"/>
      <c r="AE110" s="361"/>
      <c r="AF110" s="361"/>
      <c r="AG110" s="361" t="str">
        <f t="shared" si="33"/>
        <v/>
      </c>
      <c r="AH110" s="361" t="str">
        <f t="shared" si="34"/>
        <v/>
      </c>
      <c r="AI110" s="362" t="str">
        <f t="shared" si="35"/>
        <v/>
      </c>
      <c r="AJ110" s="171">
        <f t="shared" si="36"/>
        <v>1</v>
      </c>
      <c r="AK110" s="171">
        <f t="shared" si="37"/>
        <v>1</v>
      </c>
      <c r="AL110" s="171">
        <f t="shared" si="38"/>
        <v>1</v>
      </c>
      <c r="AM110" s="171">
        <f t="shared" si="39"/>
        <v>1</v>
      </c>
      <c r="AN110" s="171">
        <f t="shared" si="40"/>
        <v>1</v>
      </c>
      <c r="AO110" s="171">
        <f t="shared" si="41"/>
        <v>1</v>
      </c>
      <c r="AP110" s="171">
        <f t="shared" si="42"/>
        <v>1</v>
      </c>
      <c r="AQ110" s="171">
        <f t="shared" si="43"/>
        <v>1</v>
      </c>
      <c r="AR110" s="171">
        <f t="shared" si="44"/>
        <v>1</v>
      </c>
      <c r="AS110" s="171">
        <f t="shared" si="45"/>
        <v>1</v>
      </c>
      <c r="AT110" s="171">
        <f t="shared" si="46"/>
        <v>1</v>
      </c>
      <c r="AU110" s="171">
        <f t="shared" si="47"/>
        <v>1</v>
      </c>
      <c r="AV110" s="171">
        <f t="shared" si="48"/>
        <v>1</v>
      </c>
      <c r="AW110" s="171">
        <f t="shared" si="49"/>
        <v>1</v>
      </c>
      <c r="AX110" s="171">
        <f t="shared" si="50"/>
        <v>1</v>
      </c>
      <c r="AY110" s="171">
        <f t="shared" si="51"/>
        <v>1</v>
      </c>
      <c r="AZ110" s="171">
        <f t="shared" si="52"/>
        <v>1</v>
      </c>
      <c r="BA110" s="171">
        <f t="shared" si="53"/>
        <v>1</v>
      </c>
      <c r="BB110" s="171">
        <f t="shared" si="54"/>
        <v>1</v>
      </c>
      <c r="BC110" s="171">
        <f t="shared" si="55"/>
        <v>1</v>
      </c>
      <c r="BD110" s="171">
        <f t="shared" si="56"/>
        <v>1</v>
      </c>
      <c r="BE110" s="171">
        <f t="shared" si="57"/>
        <v>1</v>
      </c>
      <c r="BF110" s="171">
        <f t="shared" si="58"/>
        <v>1</v>
      </c>
      <c r="BG110" s="171">
        <f t="shared" si="59"/>
        <v>1</v>
      </c>
      <c r="BH110" s="171">
        <f t="shared" si="60"/>
        <v>1</v>
      </c>
      <c r="BI110" s="171">
        <f t="shared" si="61"/>
        <v>1</v>
      </c>
      <c r="BJ110" s="171">
        <f t="shared" si="62"/>
        <v>1</v>
      </c>
    </row>
    <row r="111" spans="1:62" ht="15.75" x14ac:dyDescent="0.25">
      <c r="A111" s="357"/>
      <c r="B111" s="358" t="str">
        <f t="shared" si="32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359" t="str">
        <f>IF('תנאי סף'!AF111&lt;&gt;1,"",'תנאי סף'!F111)</f>
        <v/>
      </c>
      <c r="G111" s="360" t="str">
        <f>'עדיפות לפריפריה'!AA111</f>
        <v/>
      </c>
      <c r="H111" s="360" t="str">
        <f>'מספר המשתתפים'!Z111</f>
        <v/>
      </c>
      <c r="I111" s="360"/>
      <c r="J111" s="360" t="str">
        <f>'מספר מופעים'!Z111</f>
        <v/>
      </c>
      <c r="K111" s="360" t="str">
        <f>'הערכה כללית ותרומה לקהילה'!Z111</f>
        <v/>
      </c>
      <c r="L111" s="360" t="str">
        <f>'מחזור הפעילות'!Z111</f>
        <v/>
      </c>
      <c r="M111" s="360"/>
      <c r="N111" s="360"/>
      <c r="O111" s="360"/>
      <c r="P111" s="361"/>
      <c r="Q111" s="361"/>
      <c r="R111" s="361"/>
      <c r="S111" s="361"/>
      <c r="T111" s="361"/>
      <c r="U111" s="361"/>
      <c r="V111" s="361"/>
      <c r="W111" s="361"/>
      <c r="X111" s="361"/>
      <c r="Y111" s="361"/>
      <c r="Z111" s="361"/>
      <c r="AA111" s="361"/>
      <c r="AB111" s="361"/>
      <c r="AC111" s="361"/>
      <c r="AD111" s="361"/>
      <c r="AE111" s="361"/>
      <c r="AF111" s="361"/>
      <c r="AG111" s="361" t="str">
        <f t="shared" si="33"/>
        <v/>
      </c>
      <c r="AH111" s="361" t="str">
        <f t="shared" si="34"/>
        <v/>
      </c>
      <c r="AI111" s="362" t="str">
        <f t="shared" si="35"/>
        <v/>
      </c>
      <c r="AJ111" s="171">
        <f t="shared" si="36"/>
        <v>1</v>
      </c>
      <c r="AK111" s="171">
        <f t="shared" si="37"/>
        <v>1</v>
      </c>
      <c r="AL111" s="171">
        <f t="shared" si="38"/>
        <v>1</v>
      </c>
      <c r="AM111" s="171">
        <f t="shared" si="39"/>
        <v>1</v>
      </c>
      <c r="AN111" s="171">
        <f t="shared" si="40"/>
        <v>1</v>
      </c>
      <c r="AO111" s="171">
        <f t="shared" si="41"/>
        <v>1</v>
      </c>
      <c r="AP111" s="171">
        <f t="shared" si="42"/>
        <v>1</v>
      </c>
      <c r="AQ111" s="171">
        <f t="shared" si="43"/>
        <v>1</v>
      </c>
      <c r="AR111" s="171">
        <f t="shared" si="44"/>
        <v>1</v>
      </c>
      <c r="AS111" s="171">
        <f t="shared" si="45"/>
        <v>1</v>
      </c>
      <c r="AT111" s="171">
        <f t="shared" si="46"/>
        <v>1</v>
      </c>
      <c r="AU111" s="171">
        <f t="shared" si="47"/>
        <v>1</v>
      </c>
      <c r="AV111" s="171">
        <f t="shared" si="48"/>
        <v>1</v>
      </c>
      <c r="AW111" s="171">
        <f t="shared" si="49"/>
        <v>1</v>
      </c>
      <c r="AX111" s="171">
        <f t="shared" si="50"/>
        <v>1</v>
      </c>
      <c r="AY111" s="171">
        <f t="shared" si="51"/>
        <v>1</v>
      </c>
      <c r="AZ111" s="171">
        <f t="shared" si="52"/>
        <v>1</v>
      </c>
      <c r="BA111" s="171">
        <f t="shared" si="53"/>
        <v>1</v>
      </c>
      <c r="BB111" s="171">
        <f t="shared" si="54"/>
        <v>1</v>
      </c>
      <c r="BC111" s="171">
        <f t="shared" si="55"/>
        <v>1</v>
      </c>
      <c r="BD111" s="171">
        <f t="shared" si="56"/>
        <v>1</v>
      </c>
      <c r="BE111" s="171">
        <f t="shared" si="57"/>
        <v>1</v>
      </c>
      <c r="BF111" s="171">
        <f t="shared" si="58"/>
        <v>1</v>
      </c>
      <c r="BG111" s="171">
        <f t="shared" si="59"/>
        <v>1</v>
      </c>
      <c r="BH111" s="171">
        <f t="shared" si="60"/>
        <v>1</v>
      </c>
      <c r="BI111" s="171">
        <f t="shared" si="61"/>
        <v>1</v>
      </c>
      <c r="BJ111" s="171">
        <f t="shared" si="62"/>
        <v>1</v>
      </c>
    </row>
    <row r="112" spans="1:62" ht="15.75" x14ac:dyDescent="0.25">
      <c r="A112" s="357"/>
      <c r="B112" s="358" t="str">
        <f t="shared" si="32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359" t="str">
        <f>IF('תנאי סף'!AF112&lt;&gt;1,"",'תנאי סף'!F112)</f>
        <v/>
      </c>
      <c r="G112" s="360" t="str">
        <f>'עדיפות לפריפריה'!AA112</f>
        <v/>
      </c>
      <c r="H112" s="360" t="str">
        <f>'מספר המשתתפים'!Z112</f>
        <v/>
      </c>
      <c r="I112" s="360"/>
      <c r="J112" s="360" t="str">
        <f>'מספר מופעים'!Z112</f>
        <v/>
      </c>
      <c r="K112" s="360" t="str">
        <f>'הערכה כללית ותרומה לקהילה'!Z112</f>
        <v/>
      </c>
      <c r="L112" s="360" t="str">
        <f>'מחזור הפעילות'!Z112</f>
        <v/>
      </c>
      <c r="M112" s="360"/>
      <c r="N112" s="360"/>
      <c r="O112" s="360"/>
      <c r="P112" s="361"/>
      <c r="Q112" s="361"/>
      <c r="R112" s="361"/>
      <c r="S112" s="361"/>
      <c r="T112" s="361"/>
      <c r="U112" s="361"/>
      <c r="V112" s="361"/>
      <c r="W112" s="361"/>
      <c r="X112" s="361"/>
      <c r="Y112" s="361"/>
      <c r="Z112" s="361"/>
      <c r="AA112" s="361"/>
      <c r="AB112" s="361"/>
      <c r="AC112" s="361"/>
      <c r="AD112" s="361"/>
      <c r="AE112" s="361"/>
      <c r="AF112" s="361"/>
      <c r="AG112" s="361" t="str">
        <f t="shared" si="33"/>
        <v/>
      </c>
      <c r="AH112" s="361" t="str">
        <f t="shared" si="34"/>
        <v/>
      </c>
      <c r="AI112" s="362" t="str">
        <f t="shared" si="35"/>
        <v/>
      </c>
      <c r="AJ112" s="171">
        <f t="shared" si="36"/>
        <v>1</v>
      </c>
      <c r="AK112" s="171">
        <f t="shared" si="37"/>
        <v>1</v>
      </c>
      <c r="AL112" s="171">
        <f t="shared" si="38"/>
        <v>1</v>
      </c>
      <c r="AM112" s="171">
        <f t="shared" si="39"/>
        <v>1</v>
      </c>
      <c r="AN112" s="171">
        <f t="shared" si="40"/>
        <v>1</v>
      </c>
      <c r="AO112" s="171">
        <f t="shared" si="41"/>
        <v>1</v>
      </c>
      <c r="AP112" s="171">
        <f t="shared" si="42"/>
        <v>1</v>
      </c>
      <c r="AQ112" s="171">
        <f t="shared" si="43"/>
        <v>1</v>
      </c>
      <c r="AR112" s="171">
        <f t="shared" si="44"/>
        <v>1</v>
      </c>
      <c r="AS112" s="171">
        <f t="shared" si="45"/>
        <v>1</v>
      </c>
      <c r="AT112" s="171">
        <f t="shared" si="46"/>
        <v>1</v>
      </c>
      <c r="AU112" s="171">
        <f t="shared" si="47"/>
        <v>1</v>
      </c>
      <c r="AV112" s="171">
        <f t="shared" si="48"/>
        <v>1</v>
      </c>
      <c r="AW112" s="171">
        <f t="shared" si="49"/>
        <v>1</v>
      </c>
      <c r="AX112" s="171">
        <f t="shared" si="50"/>
        <v>1</v>
      </c>
      <c r="AY112" s="171">
        <f t="shared" si="51"/>
        <v>1</v>
      </c>
      <c r="AZ112" s="171">
        <f t="shared" si="52"/>
        <v>1</v>
      </c>
      <c r="BA112" s="171">
        <f t="shared" si="53"/>
        <v>1</v>
      </c>
      <c r="BB112" s="171">
        <f t="shared" si="54"/>
        <v>1</v>
      </c>
      <c r="BC112" s="171">
        <f t="shared" si="55"/>
        <v>1</v>
      </c>
      <c r="BD112" s="171">
        <f t="shared" si="56"/>
        <v>1</v>
      </c>
      <c r="BE112" s="171">
        <f t="shared" si="57"/>
        <v>1</v>
      </c>
      <c r="BF112" s="171">
        <f t="shared" si="58"/>
        <v>1</v>
      </c>
      <c r="BG112" s="171">
        <f t="shared" si="59"/>
        <v>1</v>
      </c>
      <c r="BH112" s="171">
        <f t="shared" si="60"/>
        <v>1</v>
      </c>
      <c r="BI112" s="171">
        <f t="shared" si="61"/>
        <v>1</v>
      </c>
      <c r="BJ112" s="171">
        <f t="shared" si="62"/>
        <v>1</v>
      </c>
    </row>
    <row r="113" spans="1:62" ht="15.75" x14ac:dyDescent="0.25">
      <c r="A113" s="357"/>
      <c r="B113" s="358" t="str">
        <f t="shared" si="32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359" t="str">
        <f>IF('תנאי סף'!AF113&lt;&gt;1,"",'תנאי סף'!F113)</f>
        <v/>
      </c>
      <c r="G113" s="360" t="str">
        <f>'עדיפות לפריפריה'!AA113</f>
        <v/>
      </c>
      <c r="H113" s="360" t="str">
        <f>'מספר המשתתפים'!Z113</f>
        <v/>
      </c>
      <c r="I113" s="360"/>
      <c r="J113" s="360" t="str">
        <f>'מספר מופעים'!Z113</f>
        <v/>
      </c>
      <c r="K113" s="360" t="str">
        <f>'הערכה כללית ותרומה לקהילה'!Z113</f>
        <v/>
      </c>
      <c r="L113" s="360" t="str">
        <f>'מחזור הפעילות'!Z113</f>
        <v/>
      </c>
      <c r="M113" s="360"/>
      <c r="N113" s="360"/>
      <c r="O113" s="360"/>
      <c r="P113" s="361"/>
      <c r="Q113" s="361"/>
      <c r="R113" s="361"/>
      <c r="S113" s="361"/>
      <c r="T113" s="361"/>
      <c r="U113" s="361"/>
      <c r="V113" s="361"/>
      <c r="W113" s="361"/>
      <c r="X113" s="361"/>
      <c r="Y113" s="361"/>
      <c r="Z113" s="361"/>
      <c r="AA113" s="361"/>
      <c r="AB113" s="361"/>
      <c r="AC113" s="361"/>
      <c r="AD113" s="361"/>
      <c r="AE113" s="361"/>
      <c r="AF113" s="361"/>
      <c r="AG113" s="361" t="str">
        <f t="shared" si="33"/>
        <v/>
      </c>
      <c r="AH113" s="361" t="str">
        <f t="shared" si="34"/>
        <v/>
      </c>
      <c r="AI113" s="362" t="str">
        <f t="shared" si="35"/>
        <v/>
      </c>
      <c r="AJ113" s="171">
        <f t="shared" si="36"/>
        <v>1</v>
      </c>
      <c r="AK113" s="171">
        <f t="shared" si="37"/>
        <v>1</v>
      </c>
      <c r="AL113" s="171">
        <f t="shared" si="38"/>
        <v>1</v>
      </c>
      <c r="AM113" s="171">
        <f t="shared" si="39"/>
        <v>1</v>
      </c>
      <c r="AN113" s="171">
        <f t="shared" si="40"/>
        <v>1</v>
      </c>
      <c r="AO113" s="171">
        <f t="shared" si="41"/>
        <v>1</v>
      </c>
      <c r="AP113" s="171">
        <f t="shared" si="42"/>
        <v>1</v>
      </c>
      <c r="AQ113" s="171">
        <f t="shared" si="43"/>
        <v>1</v>
      </c>
      <c r="AR113" s="171">
        <f t="shared" si="44"/>
        <v>1</v>
      </c>
      <c r="AS113" s="171">
        <f t="shared" si="45"/>
        <v>1</v>
      </c>
      <c r="AT113" s="171">
        <f t="shared" si="46"/>
        <v>1</v>
      </c>
      <c r="AU113" s="171">
        <f t="shared" si="47"/>
        <v>1</v>
      </c>
      <c r="AV113" s="171">
        <f t="shared" si="48"/>
        <v>1</v>
      </c>
      <c r="AW113" s="171">
        <f t="shared" si="49"/>
        <v>1</v>
      </c>
      <c r="AX113" s="171">
        <f t="shared" si="50"/>
        <v>1</v>
      </c>
      <c r="AY113" s="171">
        <f t="shared" si="51"/>
        <v>1</v>
      </c>
      <c r="AZ113" s="171">
        <f t="shared" si="52"/>
        <v>1</v>
      </c>
      <c r="BA113" s="171">
        <f t="shared" si="53"/>
        <v>1</v>
      </c>
      <c r="BB113" s="171">
        <f t="shared" si="54"/>
        <v>1</v>
      </c>
      <c r="BC113" s="171">
        <f t="shared" si="55"/>
        <v>1</v>
      </c>
      <c r="BD113" s="171">
        <f t="shared" si="56"/>
        <v>1</v>
      </c>
      <c r="BE113" s="171">
        <f t="shared" si="57"/>
        <v>1</v>
      </c>
      <c r="BF113" s="171">
        <f t="shared" si="58"/>
        <v>1</v>
      </c>
      <c r="BG113" s="171">
        <f t="shared" si="59"/>
        <v>1</v>
      </c>
      <c r="BH113" s="171">
        <f t="shared" si="60"/>
        <v>1</v>
      </c>
      <c r="BI113" s="171">
        <f t="shared" si="61"/>
        <v>1</v>
      </c>
      <c r="BJ113" s="171">
        <f t="shared" si="62"/>
        <v>1</v>
      </c>
    </row>
    <row r="114" spans="1:62" ht="15.75" x14ac:dyDescent="0.25">
      <c r="A114" s="357"/>
      <c r="B114" s="358" t="str">
        <f t="shared" si="32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359" t="str">
        <f>IF('תנאי סף'!AF114&lt;&gt;1,"",'תנאי סף'!F114)</f>
        <v/>
      </c>
      <c r="G114" s="360" t="str">
        <f>'עדיפות לפריפריה'!AA114</f>
        <v/>
      </c>
      <c r="H114" s="360" t="str">
        <f>'מספר המשתתפים'!Z114</f>
        <v/>
      </c>
      <c r="I114" s="360"/>
      <c r="J114" s="360" t="str">
        <f>'מספר מופעים'!Z114</f>
        <v/>
      </c>
      <c r="K114" s="360" t="str">
        <f>'הערכה כללית ותרומה לקהילה'!Z114</f>
        <v/>
      </c>
      <c r="L114" s="360" t="str">
        <f>'מחזור הפעילות'!Z114</f>
        <v/>
      </c>
      <c r="M114" s="360"/>
      <c r="N114" s="360"/>
      <c r="O114" s="360"/>
      <c r="P114" s="361"/>
      <c r="Q114" s="361"/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1"/>
      <c r="AC114" s="361"/>
      <c r="AD114" s="361"/>
      <c r="AE114" s="361"/>
      <c r="AF114" s="361"/>
      <c r="AG114" s="361" t="str">
        <f t="shared" si="33"/>
        <v/>
      </c>
      <c r="AH114" s="361" t="str">
        <f t="shared" si="34"/>
        <v/>
      </c>
      <c r="AI114" s="362" t="str">
        <f t="shared" si="35"/>
        <v/>
      </c>
      <c r="AJ114" s="171">
        <f t="shared" si="36"/>
        <v>1</v>
      </c>
      <c r="AK114" s="171">
        <f t="shared" si="37"/>
        <v>1</v>
      </c>
      <c r="AL114" s="171">
        <f t="shared" si="38"/>
        <v>1</v>
      </c>
      <c r="AM114" s="171">
        <f t="shared" si="39"/>
        <v>1</v>
      </c>
      <c r="AN114" s="171">
        <f t="shared" si="40"/>
        <v>1</v>
      </c>
      <c r="AO114" s="171">
        <f t="shared" si="41"/>
        <v>1</v>
      </c>
      <c r="AP114" s="171">
        <f t="shared" si="42"/>
        <v>1</v>
      </c>
      <c r="AQ114" s="171">
        <f t="shared" si="43"/>
        <v>1</v>
      </c>
      <c r="AR114" s="171">
        <f t="shared" si="44"/>
        <v>1</v>
      </c>
      <c r="AS114" s="171">
        <f t="shared" si="45"/>
        <v>1</v>
      </c>
      <c r="AT114" s="171">
        <f t="shared" si="46"/>
        <v>1</v>
      </c>
      <c r="AU114" s="171">
        <f t="shared" si="47"/>
        <v>1</v>
      </c>
      <c r="AV114" s="171">
        <f t="shared" si="48"/>
        <v>1</v>
      </c>
      <c r="AW114" s="171">
        <f t="shared" si="49"/>
        <v>1</v>
      </c>
      <c r="AX114" s="171">
        <f t="shared" si="50"/>
        <v>1</v>
      </c>
      <c r="AY114" s="171">
        <f t="shared" si="51"/>
        <v>1</v>
      </c>
      <c r="AZ114" s="171">
        <f t="shared" si="52"/>
        <v>1</v>
      </c>
      <c r="BA114" s="171">
        <f t="shared" si="53"/>
        <v>1</v>
      </c>
      <c r="BB114" s="171">
        <f t="shared" si="54"/>
        <v>1</v>
      </c>
      <c r="BC114" s="171">
        <f t="shared" si="55"/>
        <v>1</v>
      </c>
      <c r="BD114" s="171">
        <f t="shared" si="56"/>
        <v>1</v>
      </c>
      <c r="BE114" s="171">
        <f t="shared" si="57"/>
        <v>1</v>
      </c>
      <c r="BF114" s="171">
        <f t="shared" si="58"/>
        <v>1</v>
      </c>
      <c r="BG114" s="171">
        <f t="shared" si="59"/>
        <v>1</v>
      </c>
      <c r="BH114" s="171">
        <f t="shared" si="60"/>
        <v>1</v>
      </c>
      <c r="BI114" s="171">
        <f t="shared" si="61"/>
        <v>1</v>
      </c>
      <c r="BJ114" s="171">
        <f t="shared" si="62"/>
        <v>1</v>
      </c>
    </row>
    <row r="115" spans="1:62" ht="15.75" x14ac:dyDescent="0.25">
      <c r="A115" s="357"/>
      <c r="B115" s="358" t="str">
        <f t="shared" si="32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359" t="str">
        <f>IF('תנאי סף'!AF115&lt;&gt;1,"",'תנאי סף'!F115)</f>
        <v/>
      </c>
      <c r="G115" s="360" t="str">
        <f>'עדיפות לפריפריה'!AA115</f>
        <v/>
      </c>
      <c r="H115" s="360" t="str">
        <f>'מספר המשתתפים'!Z115</f>
        <v/>
      </c>
      <c r="I115" s="360"/>
      <c r="J115" s="360" t="str">
        <f>'מספר מופעים'!Z115</f>
        <v/>
      </c>
      <c r="K115" s="360" t="str">
        <f>'הערכה כללית ותרומה לקהילה'!Z115</f>
        <v/>
      </c>
      <c r="L115" s="360" t="str">
        <f>'מחזור הפעילות'!Z115</f>
        <v/>
      </c>
      <c r="M115" s="360"/>
      <c r="N115" s="360"/>
      <c r="O115" s="360"/>
      <c r="P115" s="361"/>
      <c r="Q115" s="361"/>
      <c r="R115" s="361"/>
      <c r="S115" s="361"/>
      <c r="T115" s="361"/>
      <c r="U115" s="361"/>
      <c r="V115" s="361"/>
      <c r="W115" s="361"/>
      <c r="X115" s="361"/>
      <c r="Y115" s="361"/>
      <c r="Z115" s="361"/>
      <c r="AA115" s="361"/>
      <c r="AB115" s="361"/>
      <c r="AC115" s="361"/>
      <c r="AD115" s="361"/>
      <c r="AE115" s="361"/>
      <c r="AF115" s="361"/>
      <c r="AG115" s="361" t="str">
        <f t="shared" si="33"/>
        <v/>
      </c>
      <c r="AH115" s="361" t="str">
        <f t="shared" si="34"/>
        <v/>
      </c>
      <c r="AI115" s="362" t="str">
        <f t="shared" si="35"/>
        <v/>
      </c>
      <c r="AJ115" s="171">
        <f t="shared" si="36"/>
        <v>1</v>
      </c>
      <c r="AK115" s="171">
        <f t="shared" si="37"/>
        <v>1</v>
      </c>
      <c r="AL115" s="171">
        <f t="shared" si="38"/>
        <v>1</v>
      </c>
      <c r="AM115" s="171">
        <f t="shared" si="39"/>
        <v>1</v>
      </c>
      <c r="AN115" s="171">
        <f t="shared" si="40"/>
        <v>1</v>
      </c>
      <c r="AO115" s="171">
        <f t="shared" si="41"/>
        <v>1</v>
      </c>
      <c r="AP115" s="171">
        <f t="shared" si="42"/>
        <v>1</v>
      </c>
      <c r="AQ115" s="171">
        <f t="shared" si="43"/>
        <v>1</v>
      </c>
      <c r="AR115" s="171">
        <f t="shared" si="44"/>
        <v>1</v>
      </c>
      <c r="AS115" s="171">
        <f t="shared" si="45"/>
        <v>1</v>
      </c>
      <c r="AT115" s="171">
        <f t="shared" si="46"/>
        <v>1</v>
      </c>
      <c r="AU115" s="171">
        <f t="shared" si="47"/>
        <v>1</v>
      </c>
      <c r="AV115" s="171">
        <f t="shared" si="48"/>
        <v>1</v>
      </c>
      <c r="AW115" s="171">
        <f t="shared" si="49"/>
        <v>1</v>
      </c>
      <c r="AX115" s="171">
        <f t="shared" si="50"/>
        <v>1</v>
      </c>
      <c r="AY115" s="171">
        <f t="shared" si="51"/>
        <v>1</v>
      </c>
      <c r="AZ115" s="171">
        <f t="shared" si="52"/>
        <v>1</v>
      </c>
      <c r="BA115" s="171">
        <f t="shared" si="53"/>
        <v>1</v>
      </c>
      <c r="BB115" s="171">
        <f t="shared" si="54"/>
        <v>1</v>
      </c>
      <c r="BC115" s="171">
        <f t="shared" si="55"/>
        <v>1</v>
      </c>
      <c r="BD115" s="171">
        <f t="shared" si="56"/>
        <v>1</v>
      </c>
      <c r="BE115" s="171">
        <f t="shared" si="57"/>
        <v>1</v>
      </c>
      <c r="BF115" s="171">
        <f t="shared" si="58"/>
        <v>1</v>
      </c>
      <c r="BG115" s="171">
        <f t="shared" si="59"/>
        <v>1</v>
      </c>
      <c r="BH115" s="171">
        <f t="shared" si="60"/>
        <v>1</v>
      </c>
      <c r="BI115" s="171">
        <f t="shared" si="61"/>
        <v>1</v>
      </c>
      <c r="BJ115" s="171">
        <f t="shared" si="62"/>
        <v>1</v>
      </c>
    </row>
    <row r="116" spans="1:62" ht="15.75" x14ac:dyDescent="0.25">
      <c r="A116" s="357"/>
      <c r="B116" s="358" t="str">
        <f t="shared" si="32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359" t="str">
        <f>IF('תנאי סף'!AF116&lt;&gt;1,"",'תנאי סף'!F116)</f>
        <v/>
      </c>
      <c r="G116" s="360" t="str">
        <f>'עדיפות לפריפריה'!AA116</f>
        <v/>
      </c>
      <c r="H116" s="360" t="str">
        <f>'מספר המשתתפים'!Z116</f>
        <v/>
      </c>
      <c r="I116" s="360"/>
      <c r="J116" s="360" t="str">
        <f>'מספר מופעים'!Z116</f>
        <v/>
      </c>
      <c r="K116" s="360" t="str">
        <f>'הערכה כללית ותרומה לקהילה'!Z116</f>
        <v/>
      </c>
      <c r="L116" s="360" t="str">
        <f>'מחזור הפעילות'!Z116</f>
        <v/>
      </c>
      <c r="M116" s="360"/>
      <c r="N116" s="360"/>
      <c r="O116" s="360"/>
      <c r="P116" s="361"/>
      <c r="Q116" s="361"/>
      <c r="R116" s="361"/>
      <c r="S116" s="361"/>
      <c r="T116" s="361"/>
      <c r="U116" s="361"/>
      <c r="V116" s="361"/>
      <c r="W116" s="361"/>
      <c r="X116" s="361"/>
      <c r="Y116" s="361"/>
      <c r="Z116" s="361"/>
      <c r="AA116" s="361"/>
      <c r="AB116" s="361"/>
      <c r="AC116" s="361"/>
      <c r="AD116" s="361"/>
      <c r="AE116" s="361"/>
      <c r="AF116" s="361"/>
      <c r="AG116" s="361" t="str">
        <f t="shared" si="33"/>
        <v/>
      </c>
      <c r="AH116" s="361" t="str">
        <f t="shared" si="34"/>
        <v/>
      </c>
      <c r="AI116" s="362" t="str">
        <f t="shared" si="35"/>
        <v/>
      </c>
      <c r="AJ116" s="171">
        <f t="shared" si="36"/>
        <v>1</v>
      </c>
      <c r="AK116" s="171">
        <f t="shared" si="37"/>
        <v>1</v>
      </c>
      <c r="AL116" s="171">
        <f t="shared" si="38"/>
        <v>1</v>
      </c>
      <c r="AM116" s="171">
        <f t="shared" si="39"/>
        <v>1</v>
      </c>
      <c r="AN116" s="171">
        <f t="shared" si="40"/>
        <v>1</v>
      </c>
      <c r="AO116" s="171">
        <f t="shared" si="41"/>
        <v>1</v>
      </c>
      <c r="AP116" s="171">
        <f t="shared" si="42"/>
        <v>1</v>
      </c>
      <c r="AQ116" s="171">
        <f t="shared" si="43"/>
        <v>1</v>
      </c>
      <c r="AR116" s="171">
        <f t="shared" si="44"/>
        <v>1</v>
      </c>
      <c r="AS116" s="171">
        <f t="shared" si="45"/>
        <v>1</v>
      </c>
      <c r="AT116" s="171">
        <f t="shared" si="46"/>
        <v>1</v>
      </c>
      <c r="AU116" s="171">
        <f t="shared" si="47"/>
        <v>1</v>
      </c>
      <c r="AV116" s="171">
        <f t="shared" si="48"/>
        <v>1</v>
      </c>
      <c r="AW116" s="171">
        <f t="shared" si="49"/>
        <v>1</v>
      </c>
      <c r="AX116" s="171">
        <f t="shared" si="50"/>
        <v>1</v>
      </c>
      <c r="AY116" s="171">
        <f t="shared" si="51"/>
        <v>1</v>
      </c>
      <c r="AZ116" s="171">
        <f t="shared" si="52"/>
        <v>1</v>
      </c>
      <c r="BA116" s="171">
        <f t="shared" si="53"/>
        <v>1</v>
      </c>
      <c r="BB116" s="171">
        <f t="shared" si="54"/>
        <v>1</v>
      </c>
      <c r="BC116" s="171">
        <f t="shared" si="55"/>
        <v>1</v>
      </c>
      <c r="BD116" s="171">
        <f t="shared" si="56"/>
        <v>1</v>
      </c>
      <c r="BE116" s="171">
        <f t="shared" si="57"/>
        <v>1</v>
      </c>
      <c r="BF116" s="171">
        <f t="shared" si="58"/>
        <v>1</v>
      </c>
      <c r="BG116" s="171">
        <f t="shared" si="59"/>
        <v>1</v>
      </c>
      <c r="BH116" s="171">
        <f t="shared" si="60"/>
        <v>1</v>
      </c>
      <c r="BI116" s="171">
        <f t="shared" si="61"/>
        <v>1</v>
      </c>
      <c r="BJ116" s="171">
        <f t="shared" si="62"/>
        <v>1</v>
      </c>
    </row>
    <row r="117" spans="1:62" ht="15.75" x14ac:dyDescent="0.25">
      <c r="A117" s="357"/>
      <c r="B117" s="358" t="str">
        <f t="shared" si="32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359" t="str">
        <f>IF('תנאי סף'!AF117&lt;&gt;1,"",'תנאי סף'!F117)</f>
        <v/>
      </c>
      <c r="G117" s="360" t="str">
        <f>'עדיפות לפריפריה'!AA117</f>
        <v/>
      </c>
      <c r="H117" s="360" t="str">
        <f>'מספר המשתתפים'!Z117</f>
        <v/>
      </c>
      <c r="I117" s="360"/>
      <c r="J117" s="360" t="str">
        <f>'מספר מופעים'!Z117</f>
        <v/>
      </c>
      <c r="K117" s="360" t="str">
        <f>'הערכה כללית ותרומה לקהילה'!Z117</f>
        <v/>
      </c>
      <c r="L117" s="360" t="str">
        <f>'מחזור הפעילות'!Z117</f>
        <v/>
      </c>
      <c r="M117" s="360"/>
      <c r="N117" s="360"/>
      <c r="O117" s="360"/>
      <c r="P117" s="361"/>
      <c r="Q117" s="361"/>
      <c r="R117" s="361"/>
      <c r="S117" s="361"/>
      <c r="T117" s="361"/>
      <c r="U117" s="361"/>
      <c r="V117" s="361"/>
      <c r="W117" s="361"/>
      <c r="X117" s="361"/>
      <c r="Y117" s="361"/>
      <c r="Z117" s="361"/>
      <c r="AA117" s="361"/>
      <c r="AB117" s="361"/>
      <c r="AC117" s="361"/>
      <c r="AD117" s="361"/>
      <c r="AE117" s="361"/>
      <c r="AF117" s="361"/>
      <c r="AG117" s="361" t="str">
        <f t="shared" si="33"/>
        <v/>
      </c>
      <c r="AH117" s="361" t="str">
        <f t="shared" si="34"/>
        <v/>
      </c>
      <c r="AI117" s="362" t="str">
        <f t="shared" si="35"/>
        <v/>
      </c>
      <c r="AJ117" s="171">
        <f t="shared" si="36"/>
        <v>1</v>
      </c>
      <c r="AK117" s="171">
        <f t="shared" si="37"/>
        <v>1</v>
      </c>
      <c r="AL117" s="171">
        <f t="shared" si="38"/>
        <v>1</v>
      </c>
      <c r="AM117" s="171">
        <f t="shared" si="39"/>
        <v>1</v>
      </c>
      <c r="AN117" s="171">
        <f t="shared" si="40"/>
        <v>1</v>
      </c>
      <c r="AO117" s="171">
        <f t="shared" si="41"/>
        <v>1</v>
      </c>
      <c r="AP117" s="171">
        <f t="shared" si="42"/>
        <v>1</v>
      </c>
      <c r="AQ117" s="171">
        <f t="shared" si="43"/>
        <v>1</v>
      </c>
      <c r="AR117" s="171">
        <f t="shared" si="44"/>
        <v>1</v>
      </c>
      <c r="AS117" s="171">
        <f t="shared" si="45"/>
        <v>1</v>
      </c>
      <c r="AT117" s="171">
        <f t="shared" si="46"/>
        <v>1</v>
      </c>
      <c r="AU117" s="171">
        <f t="shared" si="47"/>
        <v>1</v>
      </c>
      <c r="AV117" s="171">
        <f t="shared" si="48"/>
        <v>1</v>
      </c>
      <c r="AW117" s="171">
        <f t="shared" si="49"/>
        <v>1</v>
      </c>
      <c r="AX117" s="171">
        <f t="shared" si="50"/>
        <v>1</v>
      </c>
      <c r="AY117" s="171">
        <f t="shared" si="51"/>
        <v>1</v>
      </c>
      <c r="AZ117" s="171">
        <f t="shared" si="52"/>
        <v>1</v>
      </c>
      <c r="BA117" s="171">
        <f t="shared" si="53"/>
        <v>1</v>
      </c>
      <c r="BB117" s="171">
        <f t="shared" si="54"/>
        <v>1</v>
      </c>
      <c r="BC117" s="171">
        <f t="shared" si="55"/>
        <v>1</v>
      </c>
      <c r="BD117" s="171">
        <f t="shared" si="56"/>
        <v>1</v>
      </c>
      <c r="BE117" s="171">
        <f t="shared" si="57"/>
        <v>1</v>
      </c>
      <c r="BF117" s="171">
        <f t="shared" si="58"/>
        <v>1</v>
      </c>
      <c r="BG117" s="171">
        <f t="shared" si="59"/>
        <v>1</v>
      </c>
      <c r="BH117" s="171">
        <f t="shared" si="60"/>
        <v>1</v>
      </c>
      <c r="BI117" s="171">
        <f t="shared" si="61"/>
        <v>1</v>
      </c>
      <c r="BJ117" s="171">
        <f t="shared" si="62"/>
        <v>1</v>
      </c>
    </row>
    <row r="118" spans="1:62" ht="15.75" x14ac:dyDescent="0.25">
      <c r="A118" s="357"/>
      <c r="B118" s="358" t="str">
        <f t="shared" si="32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359" t="str">
        <f>IF('תנאי סף'!AF118&lt;&gt;1,"",'תנאי סף'!F118)</f>
        <v/>
      </c>
      <c r="G118" s="360" t="str">
        <f>'עדיפות לפריפריה'!AA118</f>
        <v/>
      </c>
      <c r="H118" s="360" t="str">
        <f>'מספר המשתתפים'!Z118</f>
        <v/>
      </c>
      <c r="I118" s="360"/>
      <c r="J118" s="360" t="str">
        <f>'מספר מופעים'!Z118</f>
        <v/>
      </c>
      <c r="K118" s="360" t="str">
        <f>'הערכה כללית ותרומה לקהילה'!Z118</f>
        <v/>
      </c>
      <c r="L118" s="360" t="str">
        <f>'מחזור הפעילות'!Z118</f>
        <v/>
      </c>
      <c r="M118" s="360"/>
      <c r="N118" s="360"/>
      <c r="O118" s="360"/>
      <c r="P118" s="361"/>
      <c r="Q118" s="361"/>
      <c r="R118" s="361"/>
      <c r="S118" s="361"/>
      <c r="T118" s="361"/>
      <c r="U118" s="361"/>
      <c r="V118" s="361"/>
      <c r="W118" s="361"/>
      <c r="X118" s="361"/>
      <c r="Y118" s="361"/>
      <c r="Z118" s="361"/>
      <c r="AA118" s="361"/>
      <c r="AB118" s="361"/>
      <c r="AC118" s="361"/>
      <c r="AD118" s="361"/>
      <c r="AE118" s="361"/>
      <c r="AF118" s="361"/>
      <c r="AG118" s="361" t="str">
        <f t="shared" si="33"/>
        <v/>
      </c>
      <c r="AH118" s="361" t="str">
        <f t="shared" si="34"/>
        <v/>
      </c>
      <c r="AI118" s="362" t="str">
        <f t="shared" si="35"/>
        <v/>
      </c>
      <c r="AJ118" s="171">
        <f t="shared" si="36"/>
        <v>1</v>
      </c>
      <c r="AK118" s="171">
        <f t="shared" si="37"/>
        <v>1</v>
      </c>
      <c r="AL118" s="171">
        <f t="shared" si="38"/>
        <v>1</v>
      </c>
      <c r="AM118" s="171">
        <f t="shared" si="39"/>
        <v>1</v>
      </c>
      <c r="AN118" s="171">
        <f t="shared" si="40"/>
        <v>1</v>
      </c>
      <c r="AO118" s="171">
        <f t="shared" si="41"/>
        <v>1</v>
      </c>
      <c r="AP118" s="171">
        <f t="shared" si="42"/>
        <v>1</v>
      </c>
      <c r="AQ118" s="171">
        <f t="shared" si="43"/>
        <v>1</v>
      </c>
      <c r="AR118" s="171">
        <f t="shared" si="44"/>
        <v>1</v>
      </c>
      <c r="AS118" s="171">
        <f t="shared" si="45"/>
        <v>1</v>
      </c>
      <c r="AT118" s="171">
        <f t="shared" si="46"/>
        <v>1</v>
      </c>
      <c r="AU118" s="171">
        <f t="shared" si="47"/>
        <v>1</v>
      </c>
      <c r="AV118" s="171">
        <f t="shared" si="48"/>
        <v>1</v>
      </c>
      <c r="AW118" s="171">
        <f t="shared" si="49"/>
        <v>1</v>
      </c>
      <c r="AX118" s="171">
        <f t="shared" si="50"/>
        <v>1</v>
      </c>
      <c r="AY118" s="171">
        <f t="shared" si="51"/>
        <v>1</v>
      </c>
      <c r="AZ118" s="171">
        <f t="shared" si="52"/>
        <v>1</v>
      </c>
      <c r="BA118" s="171">
        <f t="shared" si="53"/>
        <v>1</v>
      </c>
      <c r="BB118" s="171">
        <f t="shared" si="54"/>
        <v>1</v>
      </c>
      <c r="BC118" s="171">
        <f t="shared" si="55"/>
        <v>1</v>
      </c>
      <c r="BD118" s="171">
        <f t="shared" si="56"/>
        <v>1</v>
      </c>
      <c r="BE118" s="171">
        <f t="shared" si="57"/>
        <v>1</v>
      </c>
      <c r="BF118" s="171">
        <f t="shared" si="58"/>
        <v>1</v>
      </c>
      <c r="BG118" s="171">
        <f t="shared" si="59"/>
        <v>1</v>
      </c>
      <c r="BH118" s="171">
        <f t="shared" si="60"/>
        <v>1</v>
      </c>
      <c r="BI118" s="171">
        <f t="shared" si="61"/>
        <v>1</v>
      </c>
      <c r="BJ118" s="171">
        <f t="shared" si="62"/>
        <v>1</v>
      </c>
    </row>
    <row r="119" spans="1:62" ht="15.75" x14ac:dyDescent="0.25">
      <c r="A119" s="357"/>
      <c r="B119" s="358" t="str">
        <f t="shared" si="32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359" t="str">
        <f>IF('תנאי סף'!AF119&lt;&gt;1,"",'תנאי סף'!F119)</f>
        <v/>
      </c>
      <c r="G119" s="360" t="str">
        <f>'עדיפות לפריפריה'!AA119</f>
        <v/>
      </c>
      <c r="H119" s="360" t="str">
        <f>'מספר המשתתפים'!Z119</f>
        <v/>
      </c>
      <c r="I119" s="360"/>
      <c r="J119" s="360" t="str">
        <f>'מספר מופעים'!Z119</f>
        <v/>
      </c>
      <c r="K119" s="360" t="str">
        <f>'הערכה כללית ותרומה לקהילה'!Z119</f>
        <v/>
      </c>
      <c r="L119" s="360" t="str">
        <f>'מחזור הפעילות'!Z119</f>
        <v/>
      </c>
      <c r="M119" s="360"/>
      <c r="N119" s="360"/>
      <c r="O119" s="360"/>
      <c r="P119" s="361"/>
      <c r="Q119" s="361"/>
      <c r="R119" s="361"/>
      <c r="S119" s="361"/>
      <c r="T119" s="361"/>
      <c r="U119" s="361"/>
      <c r="V119" s="361"/>
      <c r="W119" s="361"/>
      <c r="X119" s="361"/>
      <c r="Y119" s="361"/>
      <c r="Z119" s="361"/>
      <c r="AA119" s="361"/>
      <c r="AB119" s="361"/>
      <c r="AC119" s="361"/>
      <c r="AD119" s="361"/>
      <c r="AE119" s="361"/>
      <c r="AF119" s="361"/>
      <c r="AG119" s="361" t="str">
        <f t="shared" si="33"/>
        <v/>
      </c>
      <c r="AH119" s="361" t="str">
        <f t="shared" si="34"/>
        <v/>
      </c>
      <c r="AI119" s="362" t="str">
        <f t="shared" si="35"/>
        <v/>
      </c>
      <c r="AJ119" s="171">
        <f t="shared" si="36"/>
        <v>1</v>
      </c>
      <c r="AK119" s="171">
        <f t="shared" si="37"/>
        <v>1</v>
      </c>
      <c r="AL119" s="171">
        <f t="shared" si="38"/>
        <v>1</v>
      </c>
      <c r="AM119" s="171">
        <f t="shared" si="39"/>
        <v>1</v>
      </c>
      <c r="AN119" s="171">
        <f t="shared" si="40"/>
        <v>1</v>
      </c>
      <c r="AO119" s="171">
        <f t="shared" si="41"/>
        <v>1</v>
      </c>
      <c r="AP119" s="171">
        <f t="shared" si="42"/>
        <v>1</v>
      </c>
      <c r="AQ119" s="171">
        <f t="shared" si="43"/>
        <v>1</v>
      </c>
      <c r="AR119" s="171">
        <f t="shared" si="44"/>
        <v>1</v>
      </c>
      <c r="AS119" s="171">
        <f t="shared" si="45"/>
        <v>1</v>
      </c>
      <c r="AT119" s="171">
        <f t="shared" si="46"/>
        <v>1</v>
      </c>
      <c r="AU119" s="171">
        <f t="shared" si="47"/>
        <v>1</v>
      </c>
      <c r="AV119" s="171">
        <f t="shared" si="48"/>
        <v>1</v>
      </c>
      <c r="AW119" s="171">
        <f t="shared" si="49"/>
        <v>1</v>
      </c>
      <c r="AX119" s="171">
        <f t="shared" si="50"/>
        <v>1</v>
      </c>
      <c r="AY119" s="171">
        <f t="shared" si="51"/>
        <v>1</v>
      </c>
      <c r="AZ119" s="171">
        <f t="shared" si="52"/>
        <v>1</v>
      </c>
      <c r="BA119" s="171">
        <f t="shared" si="53"/>
        <v>1</v>
      </c>
      <c r="BB119" s="171">
        <f t="shared" si="54"/>
        <v>1</v>
      </c>
      <c r="BC119" s="171">
        <f t="shared" si="55"/>
        <v>1</v>
      </c>
      <c r="BD119" s="171">
        <f t="shared" si="56"/>
        <v>1</v>
      </c>
      <c r="BE119" s="171">
        <f t="shared" si="57"/>
        <v>1</v>
      </c>
      <c r="BF119" s="171">
        <f t="shared" si="58"/>
        <v>1</v>
      </c>
      <c r="BG119" s="171">
        <f t="shared" si="59"/>
        <v>1</v>
      </c>
      <c r="BH119" s="171">
        <f t="shared" si="60"/>
        <v>1</v>
      </c>
      <c r="BI119" s="171">
        <f t="shared" si="61"/>
        <v>1</v>
      </c>
      <c r="BJ119" s="171">
        <f t="shared" si="62"/>
        <v>1</v>
      </c>
    </row>
    <row r="120" spans="1:62" ht="15.75" x14ac:dyDescent="0.25">
      <c r="A120" s="357"/>
      <c r="B120" s="358" t="str">
        <f t="shared" si="32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359" t="str">
        <f>IF('תנאי סף'!AF120&lt;&gt;1,"",'תנאי סף'!F120)</f>
        <v/>
      </c>
      <c r="G120" s="360" t="str">
        <f>'עדיפות לפריפריה'!AA120</f>
        <v/>
      </c>
      <c r="H120" s="360" t="str">
        <f>'מספר המשתתפים'!Z120</f>
        <v/>
      </c>
      <c r="I120" s="360"/>
      <c r="J120" s="360" t="str">
        <f>'מספר מופעים'!Z120</f>
        <v/>
      </c>
      <c r="K120" s="360" t="str">
        <f>'הערכה כללית ותרומה לקהילה'!Z120</f>
        <v/>
      </c>
      <c r="L120" s="360" t="str">
        <f>'מחזור הפעילות'!Z120</f>
        <v/>
      </c>
      <c r="M120" s="360"/>
      <c r="N120" s="360"/>
      <c r="O120" s="360"/>
      <c r="P120" s="361"/>
      <c r="Q120" s="361"/>
      <c r="R120" s="361"/>
      <c r="S120" s="361"/>
      <c r="T120" s="361"/>
      <c r="U120" s="361"/>
      <c r="V120" s="361"/>
      <c r="W120" s="361"/>
      <c r="X120" s="361"/>
      <c r="Y120" s="361"/>
      <c r="Z120" s="361"/>
      <c r="AA120" s="361"/>
      <c r="AB120" s="361"/>
      <c r="AC120" s="361"/>
      <c r="AD120" s="361"/>
      <c r="AE120" s="361"/>
      <c r="AF120" s="361"/>
      <c r="AG120" s="361" t="str">
        <f t="shared" si="33"/>
        <v/>
      </c>
      <c r="AH120" s="361" t="str">
        <f t="shared" si="34"/>
        <v/>
      </c>
      <c r="AI120" s="362" t="str">
        <f t="shared" si="35"/>
        <v/>
      </c>
      <c r="AJ120" s="171">
        <f t="shared" si="36"/>
        <v>1</v>
      </c>
      <c r="AK120" s="171">
        <f t="shared" si="37"/>
        <v>1</v>
      </c>
      <c r="AL120" s="171">
        <f t="shared" si="38"/>
        <v>1</v>
      </c>
      <c r="AM120" s="171">
        <f t="shared" si="39"/>
        <v>1</v>
      </c>
      <c r="AN120" s="171">
        <f t="shared" si="40"/>
        <v>1</v>
      </c>
      <c r="AO120" s="171">
        <f t="shared" si="41"/>
        <v>1</v>
      </c>
      <c r="AP120" s="171">
        <f t="shared" si="42"/>
        <v>1</v>
      </c>
      <c r="AQ120" s="171">
        <f t="shared" si="43"/>
        <v>1</v>
      </c>
      <c r="AR120" s="171">
        <f t="shared" si="44"/>
        <v>1</v>
      </c>
      <c r="AS120" s="171">
        <f t="shared" si="45"/>
        <v>1</v>
      </c>
      <c r="AT120" s="171">
        <f t="shared" si="46"/>
        <v>1</v>
      </c>
      <c r="AU120" s="171">
        <f t="shared" si="47"/>
        <v>1</v>
      </c>
      <c r="AV120" s="171">
        <f t="shared" si="48"/>
        <v>1</v>
      </c>
      <c r="AW120" s="171">
        <f t="shared" si="49"/>
        <v>1</v>
      </c>
      <c r="AX120" s="171">
        <f t="shared" si="50"/>
        <v>1</v>
      </c>
      <c r="AY120" s="171">
        <f t="shared" si="51"/>
        <v>1</v>
      </c>
      <c r="AZ120" s="171">
        <f t="shared" si="52"/>
        <v>1</v>
      </c>
      <c r="BA120" s="171">
        <f t="shared" si="53"/>
        <v>1</v>
      </c>
      <c r="BB120" s="171">
        <f t="shared" si="54"/>
        <v>1</v>
      </c>
      <c r="BC120" s="171">
        <f t="shared" si="55"/>
        <v>1</v>
      </c>
      <c r="BD120" s="171">
        <f t="shared" si="56"/>
        <v>1</v>
      </c>
      <c r="BE120" s="171">
        <f t="shared" si="57"/>
        <v>1</v>
      </c>
      <c r="BF120" s="171">
        <f t="shared" si="58"/>
        <v>1</v>
      </c>
      <c r="BG120" s="171">
        <f t="shared" si="59"/>
        <v>1</v>
      </c>
      <c r="BH120" s="171">
        <f t="shared" si="60"/>
        <v>1</v>
      </c>
      <c r="BI120" s="171">
        <f t="shared" si="61"/>
        <v>1</v>
      </c>
      <c r="BJ120" s="171">
        <f t="shared" si="62"/>
        <v>1</v>
      </c>
    </row>
    <row r="121" spans="1:62" ht="15.75" x14ac:dyDescent="0.25">
      <c r="A121" s="357"/>
      <c r="B121" s="358" t="str">
        <f t="shared" si="32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359" t="str">
        <f>IF('תנאי סף'!AF121&lt;&gt;1,"",'תנאי סף'!F121)</f>
        <v/>
      </c>
      <c r="G121" s="360" t="str">
        <f>'עדיפות לפריפריה'!AA121</f>
        <v/>
      </c>
      <c r="H121" s="360" t="str">
        <f>'מספר המשתתפים'!Z121</f>
        <v/>
      </c>
      <c r="I121" s="360"/>
      <c r="J121" s="360" t="str">
        <f>'מספר מופעים'!Z121</f>
        <v/>
      </c>
      <c r="K121" s="360" t="str">
        <f>'הערכה כללית ותרומה לקהילה'!Z121</f>
        <v/>
      </c>
      <c r="L121" s="360" t="str">
        <f>'מחזור הפעילות'!Z121</f>
        <v/>
      </c>
      <c r="M121" s="360"/>
      <c r="N121" s="360"/>
      <c r="O121" s="360"/>
      <c r="P121" s="361"/>
      <c r="Q121" s="361"/>
      <c r="R121" s="361"/>
      <c r="S121" s="361"/>
      <c r="T121" s="361"/>
      <c r="U121" s="361"/>
      <c r="V121" s="361"/>
      <c r="W121" s="361"/>
      <c r="X121" s="361"/>
      <c r="Y121" s="361"/>
      <c r="Z121" s="361"/>
      <c r="AA121" s="361"/>
      <c r="AB121" s="361"/>
      <c r="AC121" s="361"/>
      <c r="AD121" s="361"/>
      <c r="AE121" s="361"/>
      <c r="AF121" s="361"/>
      <c r="AG121" s="361" t="str">
        <f t="shared" si="33"/>
        <v/>
      </c>
      <c r="AH121" s="361" t="str">
        <f t="shared" si="34"/>
        <v/>
      </c>
      <c r="AI121" s="362" t="str">
        <f t="shared" si="35"/>
        <v/>
      </c>
      <c r="AJ121" s="171">
        <f t="shared" si="36"/>
        <v>1</v>
      </c>
      <c r="AK121" s="171">
        <f t="shared" si="37"/>
        <v>1</v>
      </c>
      <c r="AL121" s="171">
        <f t="shared" si="38"/>
        <v>1</v>
      </c>
      <c r="AM121" s="171">
        <f t="shared" si="39"/>
        <v>1</v>
      </c>
      <c r="AN121" s="171">
        <f t="shared" si="40"/>
        <v>1</v>
      </c>
      <c r="AO121" s="171">
        <f t="shared" si="41"/>
        <v>1</v>
      </c>
      <c r="AP121" s="171">
        <f t="shared" si="42"/>
        <v>1</v>
      </c>
      <c r="AQ121" s="171">
        <f t="shared" si="43"/>
        <v>1</v>
      </c>
      <c r="AR121" s="171">
        <f t="shared" si="44"/>
        <v>1</v>
      </c>
      <c r="AS121" s="171">
        <f t="shared" si="45"/>
        <v>1</v>
      </c>
      <c r="AT121" s="171">
        <f t="shared" si="46"/>
        <v>1</v>
      </c>
      <c r="AU121" s="171">
        <f t="shared" si="47"/>
        <v>1</v>
      </c>
      <c r="AV121" s="171">
        <f t="shared" si="48"/>
        <v>1</v>
      </c>
      <c r="AW121" s="171">
        <f t="shared" si="49"/>
        <v>1</v>
      </c>
      <c r="AX121" s="171">
        <f t="shared" si="50"/>
        <v>1</v>
      </c>
      <c r="AY121" s="171">
        <f t="shared" si="51"/>
        <v>1</v>
      </c>
      <c r="AZ121" s="171">
        <f t="shared" si="52"/>
        <v>1</v>
      </c>
      <c r="BA121" s="171">
        <f t="shared" si="53"/>
        <v>1</v>
      </c>
      <c r="BB121" s="171">
        <f t="shared" si="54"/>
        <v>1</v>
      </c>
      <c r="BC121" s="171">
        <f t="shared" si="55"/>
        <v>1</v>
      </c>
      <c r="BD121" s="171">
        <f t="shared" si="56"/>
        <v>1</v>
      </c>
      <c r="BE121" s="171">
        <f t="shared" si="57"/>
        <v>1</v>
      </c>
      <c r="BF121" s="171">
        <f t="shared" si="58"/>
        <v>1</v>
      </c>
      <c r="BG121" s="171">
        <f t="shared" si="59"/>
        <v>1</v>
      </c>
      <c r="BH121" s="171">
        <f t="shared" si="60"/>
        <v>1</v>
      </c>
      <c r="BI121" s="171">
        <f t="shared" si="61"/>
        <v>1</v>
      </c>
      <c r="BJ121" s="171">
        <f t="shared" si="62"/>
        <v>1</v>
      </c>
    </row>
    <row r="122" spans="1:62" ht="15.75" x14ac:dyDescent="0.25">
      <c r="A122" s="357"/>
      <c r="B122" s="358" t="str">
        <f t="shared" si="32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359" t="str">
        <f>IF('תנאי סף'!AF122&lt;&gt;1,"",'תנאי סף'!F122)</f>
        <v/>
      </c>
      <c r="G122" s="360" t="str">
        <f>'עדיפות לפריפריה'!AA122</f>
        <v/>
      </c>
      <c r="H122" s="360" t="str">
        <f>'מספר המשתתפים'!Z122</f>
        <v/>
      </c>
      <c r="I122" s="360"/>
      <c r="J122" s="360" t="str">
        <f>'מספר מופעים'!Z122</f>
        <v/>
      </c>
      <c r="K122" s="360" t="str">
        <f>'הערכה כללית ותרומה לקהילה'!Z122</f>
        <v/>
      </c>
      <c r="L122" s="360" t="str">
        <f>'מחזור הפעילות'!Z122</f>
        <v/>
      </c>
      <c r="M122" s="360"/>
      <c r="N122" s="360"/>
      <c r="O122" s="360"/>
      <c r="P122" s="361"/>
      <c r="Q122" s="361"/>
      <c r="R122" s="361"/>
      <c r="S122" s="361"/>
      <c r="T122" s="361"/>
      <c r="U122" s="361"/>
      <c r="V122" s="361"/>
      <c r="W122" s="361"/>
      <c r="X122" s="361"/>
      <c r="Y122" s="361"/>
      <c r="Z122" s="361"/>
      <c r="AA122" s="361"/>
      <c r="AB122" s="361"/>
      <c r="AC122" s="361"/>
      <c r="AD122" s="361"/>
      <c r="AE122" s="361"/>
      <c r="AF122" s="361"/>
      <c r="AG122" s="361" t="str">
        <f t="shared" si="33"/>
        <v/>
      </c>
      <c r="AH122" s="361" t="str">
        <f t="shared" si="34"/>
        <v/>
      </c>
      <c r="AI122" s="362" t="str">
        <f t="shared" si="35"/>
        <v/>
      </c>
      <c r="AJ122" s="171">
        <f t="shared" si="36"/>
        <v>1</v>
      </c>
      <c r="AK122" s="171">
        <f t="shared" si="37"/>
        <v>1</v>
      </c>
      <c r="AL122" s="171">
        <f t="shared" si="38"/>
        <v>1</v>
      </c>
      <c r="AM122" s="171">
        <f t="shared" si="39"/>
        <v>1</v>
      </c>
      <c r="AN122" s="171">
        <f t="shared" si="40"/>
        <v>1</v>
      </c>
      <c r="AO122" s="171">
        <f t="shared" si="41"/>
        <v>1</v>
      </c>
      <c r="AP122" s="171">
        <f t="shared" si="42"/>
        <v>1</v>
      </c>
      <c r="AQ122" s="171">
        <f t="shared" si="43"/>
        <v>1</v>
      </c>
      <c r="AR122" s="171">
        <f t="shared" si="44"/>
        <v>1</v>
      </c>
      <c r="AS122" s="171">
        <f t="shared" si="45"/>
        <v>1</v>
      </c>
      <c r="AT122" s="171">
        <f t="shared" si="46"/>
        <v>1</v>
      </c>
      <c r="AU122" s="171">
        <f t="shared" si="47"/>
        <v>1</v>
      </c>
      <c r="AV122" s="171">
        <f t="shared" si="48"/>
        <v>1</v>
      </c>
      <c r="AW122" s="171">
        <f t="shared" si="49"/>
        <v>1</v>
      </c>
      <c r="AX122" s="171">
        <f t="shared" si="50"/>
        <v>1</v>
      </c>
      <c r="AY122" s="171">
        <f t="shared" si="51"/>
        <v>1</v>
      </c>
      <c r="AZ122" s="171">
        <f t="shared" si="52"/>
        <v>1</v>
      </c>
      <c r="BA122" s="171">
        <f t="shared" si="53"/>
        <v>1</v>
      </c>
      <c r="BB122" s="171">
        <f t="shared" si="54"/>
        <v>1</v>
      </c>
      <c r="BC122" s="171">
        <f t="shared" si="55"/>
        <v>1</v>
      </c>
      <c r="BD122" s="171">
        <f t="shared" si="56"/>
        <v>1</v>
      </c>
      <c r="BE122" s="171">
        <f t="shared" si="57"/>
        <v>1</v>
      </c>
      <c r="BF122" s="171">
        <f t="shared" si="58"/>
        <v>1</v>
      </c>
      <c r="BG122" s="171">
        <f t="shared" si="59"/>
        <v>1</v>
      </c>
      <c r="BH122" s="171">
        <f t="shared" si="60"/>
        <v>1</v>
      </c>
      <c r="BI122" s="171">
        <f t="shared" si="61"/>
        <v>1</v>
      </c>
      <c r="BJ122" s="171">
        <f t="shared" si="62"/>
        <v>1</v>
      </c>
    </row>
    <row r="123" spans="1:62" ht="15.75" x14ac:dyDescent="0.25">
      <c r="A123" s="357"/>
      <c r="B123" s="358" t="str">
        <f t="shared" si="32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359" t="str">
        <f>IF('תנאי סף'!AF123&lt;&gt;1,"",'תנאי סף'!F123)</f>
        <v/>
      </c>
      <c r="G123" s="360" t="str">
        <f>'עדיפות לפריפריה'!AA123</f>
        <v/>
      </c>
      <c r="H123" s="360" t="str">
        <f>'מספר המשתתפים'!Z123</f>
        <v/>
      </c>
      <c r="I123" s="360"/>
      <c r="J123" s="360" t="str">
        <f>'מספר מופעים'!Z123</f>
        <v/>
      </c>
      <c r="K123" s="360" t="str">
        <f>'הערכה כללית ותרומה לקהילה'!Z123</f>
        <v/>
      </c>
      <c r="L123" s="360" t="str">
        <f>'מחזור הפעילות'!Z123</f>
        <v/>
      </c>
      <c r="M123" s="360"/>
      <c r="N123" s="360"/>
      <c r="O123" s="360"/>
      <c r="P123" s="361"/>
      <c r="Q123" s="361"/>
      <c r="R123" s="361"/>
      <c r="S123" s="361"/>
      <c r="T123" s="361"/>
      <c r="U123" s="361"/>
      <c r="V123" s="361"/>
      <c r="W123" s="361"/>
      <c r="X123" s="361"/>
      <c r="Y123" s="361"/>
      <c r="Z123" s="361"/>
      <c r="AA123" s="361"/>
      <c r="AB123" s="361"/>
      <c r="AC123" s="361"/>
      <c r="AD123" s="361"/>
      <c r="AE123" s="361"/>
      <c r="AF123" s="361"/>
      <c r="AG123" s="361" t="str">
        <f t="shared" si="33"/>
        <v/>
      </c>
      <c r="AH123" s="361" t="str">
        <f t="shared" si="34"/>
        <v/>
      </c>
      <c r="AI123" s="362" t="str">
        <f t="shared" si="35"/>
        <v/>
      </c>
      <c r="AJ123" s="171">
        <f t="shared" si="36"/>
        <v>1</v>
      </c>
      <c r="AK123" s="171">
        <f t="shared" si="37"/>
        <v>1</v>
      </c>
      <c r="AL123" s="171">
        <f t="shared" si="38"/>
        <v>1</v>
      </c>
      <c r="AM123" s="171">
        <f t="shared" si="39"/>
        <v>1</v>
      </c>
      <c r="AN123" s="171">
        <f t="shared" si="40"/>
        <v>1</v>
      </c>
      <c r="AO123" s="171">
        <f t="shared" si="41"/>
        <v>1</v>
      </c>
      <c r="AP123" s="171">
        <f t="shared" si="42"/>
        <v>1</v>
      </c>
      <c r="AQ123" s="171">
        <f t="shared" si="43"/>
        <v>1</v>
      </c>
      <c r="AR123" s="171">
        <f t="shared" si="44"/>
        <v>1</v>
      </c>
      <c r="AS123" s="171">
        <f t="shared" si="45"/>
        <v>1</v>
      </c>
      <c r="AT123" s="171">
        <f t="shared" si="46"/>
        <v>1</v>
      </c>
      <c r="AU123" s="171">
        <f t="shared" si="47"/>
        <v>1</v>
      </c>
      <c r="AV123" s="171">
        <f t="shared" si="48"/>
        <v>1</v>
      </c>
      <c r="AW123" s="171">
        <f t="shared" si="49"/>
        <v>1</v>
      </c>
      <c r="AX123" s="171">
        <f t="shared" si="50"/>
        <v>1</v>
      </c>
      <c r="AY123" s="171">
        <f t="shared" si="51"/>
        <v>1</v>
      </c>
      <c r="AZ123" s="171">
        <f t="shared" si="52"/>
        <v>1</v>
      </c>
      <c r="BA123" s="171">
        <f t="shared" si="53"/>
        <v>1</v>
      </c>
      <c r="BB123" s="171">
        <f t="shared" si="54"/>
        <v>1</v>
      </c>
      <c r="BC123" s="171">
        <f t="shared" si="55"/>
        <v>1</v>
      </c>
      <c r="BD123" s="171">
        <f t="shared" si="56"/>
        <v>1</v>
      </c>
      <c r="BE123" s="171">
        <f t="shared" si="57"/>
        <v>1</v>
      </c>
      <c r="BF123" s="171">
        <f t="shared" si="58"/>
        <v>1</v>
      </c>
      <c r="BG123" s="171">
        <f t="shared" si="59"/>
        <v>1</v>
      </c>
      <c r="BH123" s="171">
        <f t="shared" si="60"/>
        <v>1</v>
      </c>
      <c r="BI123" s="171">
        <f t="shared" si="61"/>
        <v>1</v>
      </c>
      <c r="BJ123" s="171">
        <f t="shared" si="62"/>
        <v>1</v>
      </c>
    </row>
    <row r="124" spans="1:62" ht="15.75" x14ac:dyDescent="0.25">
      <c r="A124" s="357"/>
      <c r="B124" s="358" t="str">
        <f t="shared" si="32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359" t="str">
        <f>IF('תנאי סף'!AF124&lt;&gt;1,"",'תנאי סף'!F124)</f>
        <v/>
      </c>
      <c r="G124" s="360" t="str">
        <f>'עדיפות לפריפריה'!AA124</f>
        <v/>
      </c>
      <c r="H124" s="360" t="str">
        <f>'מספר המשתתפים'!Z124</f>
        <v/>
      </c>
      <c r="I124" s="360"/>
      <c r="J124" s="360" t="str">
        <f>'מספר מופעים'!Z124</f>
        <v/>
      </c>
      <c r="K124" s="360" t="str">
        <f>'הערכה כללית ותרומה לקהילה'!Z124</f>
        <v/>
      </c>
      <c r="L124" s="360" t="str">
        <f>'מחזור הפעילות'!Z124</f>
        <v/>
      </c>
      <c r="M124" s="360"/>
      <c r="N124" s="360"/>
      <c r="O124" s="360"/>
      <c r="P124" s="361"/>
      <c r="Q124" s="361"/>
      <c r="R124" s="361"/>
      <c r="S124" s="361"/>
      <c r="T124" s="361"/>
      <c r="U124" s="361"/>
      <c r="V124" s="361"/>
      <c r="W124" s="361"/>
      <c r="X124" s="361"/>
      <c r="Y124" s="361"/>
      <c r="Z124" s="361"/>
      <c r="AA124" s="361"/>
      <c r="AB124" s="361"/>
      <c r="AC124" s="361"/>
      <c r="AD124" s="361"/>
      <c r="AE124" s="361"/>
      <c r="AF124" s="361"/>
      <c r="AG124" s="361" t="str">
        <f t="shared" si="33"/>
        <v/>
      </c>
      <c r="AH124" s="361" t="str">
        <f t="shared" si="34"/>
        <v/>
      </c>
      <c r="AI124" s="362" t="str">
        <f t="shared" si="35"/>
        <v/>
      </c>
      <c r="AJ124" s="171">
        <f t="shared" si="36"/>
        <v>1</v>
      </c>
      <c r="AK124" s="171">
        <f t="shared" si="37"/>
        <v>1</v>
      </c>
      <c r="AL124" s="171">
        <f t="shared" si="38"/>
        <v>1</v>
      </c>
      <c r="AM124" s="171">
        <f t="shared" si="39"/>
        <v>1</v>
      </c>
      <c r="AN124" s="171">
        <f t="shared" si="40"/>
        <v>1</v>
      </c>
      <c r="AO124" s="171">
        <f t="shared" si="41"/>
        <v>1</v>
      </c>
      <c r="AP124" s="171">
        <f t="shared" si="42"/>
        <v>1</v>
      </c>
      <c r="AQ124" s="171">
        <f t="shared" si="43"/>
        <v>1</v>
      </c>
      <c r="AR124" s="171">
        <f t="shared" si="44"/>
        <v>1</v>
      </c>
      <c r="AS124" s="171">
        <f t="shared" si="45"/>
        <v>1</v>
      </c>
      <c r="AT124" s="171">
        <f t="shared" si="46"/>
        <v>1</v>
      </c>
      <c r="AU124" s="171">
        <f t="shared" si="47"/>
        <v>1</v>
      </c>
      <c r="AV124" s="171">
        <f t="shared" si="48"/>
        <v>1</v>
      </c>
      <c r="AW124" s="171">
        <f t="shared" si="49"/>
        <v>1</v>
      </c>
      <c r="AX124" s="171">
        <f t="shared" si="50"/>
        <v>1</v>
      </c>
      <c r="AY124" s="171">
        <f t="shared" si="51"/>
        <v>1</v>
      </c>
      <c r="AZ124" s="171">
        <f t="shared" si="52"/>
        <v>1</v>
      </c>
      <c r="BA124" s="171">
        <f t="shared" si="53"/>
        <v>1</v>
      </c>
      <c r="BB124" s="171">
        <f t="shared" si="54"/>
        <v>1</v>
      </c>
      <c r="BC124" s="171">
        <f t="shared" si="55"/>
        <v>1</v>
      </c>
      <c r="BD124" s="171">
        <f t="shared" si="56"/>
        <v>1</v>
      </c>
      <c r="BE124" s="171">
        <f t="shared" si="57"/>
        <v>1</v>
      </c>
      <c r="BF124" s="171">
        <f t="shared" si="58"/>
        <v>1</v>
      </c>
      <c r="BG124" s="171">
        <f t="shared" si="59"/>
        <v>1</v>
      </c>
      <c r="BH124" s="171">
        <f t="shared" si="60"/>
        <v>1</v>
      </c>
      <c r="BI124" s="171">
        <f t="shared" si="61"/>
        <v>1</v>
      </c>
      <c r="BJ124" s="171">
        <f t="shared" si="62"/>
        <v>1</v>
      </c>
    </row>
    <row r="125" spans="1:62" ht="15.75" x14ac:dyDescent="0.25">
      <c r="A125" s="357"/>
      <c r="B125" s="358" t="str">
        <f t="shared" si="32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359" t="str">
        <f>IF('תנאי סף'!AF125&lt;&gt;1,"",'תנאי סף'!F125)</f>
        <v/>
      </c>
      <c r="G125" s="360" t="str">
        <f>'עדיפות לפריפריה'!AA125</f>
        <v/>
      </c>
      <c r="H125" s="360" t="str">
        <f>'מספר המשתתפים'!Z125</f>
        <v/>
      </c>
      <c r="I125" s="360"/>
      <c r="J125" s="360" t="str">
        <f>'מספר מופעים'!Z125</f>
        <v/>
      </c>
      <c r="K125" s="360" t="str">
        <f>'הערכה כללית ותרומה לקהילה'!Z125</f>
        <v/>
      </c>
      <c r="L125" s="360" t="str">
        <f>'מחזור הפעילות'!Z125</f>
        <v/>
      </c>
      <c r="M125" s="360"/>
      <c r="N125" s="360"/>
      <c r="O125" s="360"/>
      <c r="P125" s="361"/>
      <c r="Q125" s="361"/>
      <c r="R125" s="361"/>
      <c r="S125" s="361"/>
      <c r="T125" s="361"/>
      <c r="U125" s="361"/>
      <c r="V125" s="361"/>
      <c r="W125" s="361"/>
      <c r="X125" s="361"/>
      <c r="Y125" s="361"/>
      <c r="Z125" s="361"/>
      <c r="AA125" s="361"/>
      <c r="AB125" s="361"/>
      <c r="AC125" s="361"/>
      <c r="AD125" s="361"/>
      <c r="AE125" s="361"/>
      <c r="AF125" s="361"/>
      <c r="AG125" s="361" t="str">
        <f t="shared" si="33"/>
        <v/>
      </c>
      <c r="AH125" s="361" t="str">
        <f t="shared" si="34"/>
        <v/>
      </c>
      <c r="AI125" s="362" t="str">
        <f t="shared" si="35"/>
        <v/>
      </c>
      <c r="AJ125" s="171">
        <f t="shared" si="36"/>
        <v>1</v>
      </c>
      <c r="AK125" s="171">
        <f t="shared" si="37"/>
        <v>1</v>
      </c>
      <c r="AL125" s="171">
        <f t="shared" si="38"/>
        <v>1</v>
      </c>
      <c r="AM125" s="171">
        <f t="shared" si="39"/>
        <v>1</v>
      </c>
      <c r="AN125" s="171">
        <f t="shared" si="40"/>
        <v>1</v>
      </c>
      <c r="AO125" s="171">
        <f t="shared" si="41"/>
        <v>1</v>
      </c>
      <c r="AP125" s="171">
        <f t="shared" si="42"/>
        <v>1</v>
      </c>
      <c r="AQ125" s="171">
        <f t="shared" si="43"/>
        <v>1</v>
      </c>
      <c r="AR125" s="171">
        <f t="shared" si="44"/>
        <v>1</v>
      </c>
      <c r="AS125" s="171">
        <f t="shared" si="45"/>
        <v>1</v>
      </c>
      <c r="AT125" s="171">
        <f t="shared" si="46"/>
        <v>1</v>
      </c>
      <c r="AU125" s="171">
        <f t="shared" si="47"/>
        <v>1</v>
      </c>
      <c r="AV125" s="171">
        <f t="shared" si="48"/>
        <v>1</v>
      </c>
      <c r="AW125" s="171">
        <f t="shared" si="49"/>
        <v>1</v>
      </c>
      <c r="AX125" s="171">
        <f t="shared" si="50"/>
        <v>1</v>
      </c>
      <c r="AY125" s="171">
        <f t="shared" si="51"/>
        <v>1</v>
      </c>
      <c r="AZ125" s="171">
        <f t="shared" si="52"/>
        <v>1</v>
      </c>
      <c r="BA125" s="171">
        <f t="shared" si="53"/>
        <v>1</v>
      </c>
      <c r="BB125" s="171">
        <f t="shared" si="54"/>
        <v>1</v>
      </c>
      <c r="BC125" s="171">
        <f t="shared" si="55"/>
        <v>1</v>
      </c>
      <c r="BD125" s="171">
        <f t="shared" si="56"/>
        <v>1</v>
      </c>
      <c r="BE125" s="171">
        <f t="shared" si="57"/>
        <v>1</v>
      </c>
      <c r="BF125" s="171">
        <f t="shared" si="58"/>
        <v>1</v>
      </c>
      <c r="BG125" s="171">
        <f t="shared" si="59"/>
        <v>1</v>
      </c>
      <c r="BH125" s="171">
        <f t="shared" si="60"/>
        <v>1</v>
      </c>
      <c r="BI125" s="171">
        <f t="shared" si="61"/>
        <v>1</v>
      </c>
      <c r="BJ125" s="171">
        <f t="shared" si="62"/>
        <v>1</v>
      </c>
    </row>
    <row r="126" spans="1:62" ht="15.75" x14ac:dyDescent="0.25">
      <c r="A126" s="357"/>
      <c r="B126" s="358" t="str">
        <f t="shared" si="32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359" t="str">
        <f>IF('תנאי סף'!AF126&lt;&gt;1,"",'תנאי סף'!F126)</f>
        <v/>
      </c>
      <c r="G126" s="360" t="str">
        <f>'עדיפות לפריפריה'!AA126</f>
        <v/>
      </c>
      <c r="H126" s="360" t="str">
        <f>'מספר המשתתפים'!Z126</f>
        <v/>
      </c>
      <c r="I126" s="360"/>
      <c r="J126" s="360" t="str">
        <f>'מספר מופעים'!Z126</f>
        <v/>
      </c>
      <c r="K126" s="360" t="str">
        <f>'הערכה כללית ותרומה לקהילה'!Z126</f>
        <v/>
      </c>
      <c r="L126" s="360" t="str">
        <f>'מחזור הפעילות'!Z126</f>
        <v/>
      </c>
      <c r="M126" s="360"/>
      <c r="N126" s="360"/>
      <c r="O126" s="360"/>
      <c r="P126" s="361"/>
      <c r="Q126" s="361"/>
      <c r="R126" s="361"/>
      <c r="S126" s="361"/>
      <c r="T126" s="361"/>
      <c r="U126" s="361"/>
      <c r="V126" s="361"/>
      <c r="W126" s="361"/>
      <c r="X126" s="361"/>
      <c r="Y126" s="361"/>
      <c r="Z126" s="361"/>
      <c r="AA126" s="361"/>
      <c r="AB126" s="361"/>
      <c r="AC126" s="361"/>
      <c r="AD126" s="361"/>
      <c r="AE126" s="361"/>
      <c r="AF126" s="361"/>
      <c r="AG126" s="361" t="str">
        <f t="shared" si="33"/>
        <v/>
      </c>
      <c r="AH126" s="361" t="str">
        <f t="shared" si="34"/>
        <v/>
      </c>
      <c r="AI126" s="362" t="str">
        <f t="shared" si="35"/>
        <v/>
      </c>
      <c r="AJ126" s="171">
        <f t="shared" si="36"/>
        <v>1</v>
      </c>
      <c r="AK126" s="171">
        <f t="shared" si="37"/>
        <v>1</v>
      </c>
      <c r="AL126" s="171">
        <f t="shared" si="38"/>
        <v>1</v>
      </c>
      <c r="AM126" s="171">
        <f t="shared" si="39"/>
        <v>1</v>
      </c>
      <c r="AN126" s="171">
        <f t="shared" si="40"/>
        <v>1</v>
      </c>
      <c r="AO126" s="171">
        <f t="shared" si="41"/>
        <v>1</v>
      </c>
      <c r="AP126" s="171">
        <f t="shared" si="42"/>
        <v>1</v>
      </c>
      <c r="AQ126" s="171">
        <f t="shared" si="43"/>
        <v>1</v>
      </c>
      <c r="AR126" s="171">
        <f t="shared" si="44"/>
        <v>1</v>
      </c>
      <c r="AS126" s="171">
        <f t="shared" si="45"/>
        <v>1</v>
      </c>
      <c r="AT126" s="171">
        <f t="shared" si="46"/>
        <v>1</v>
      </c>
      <c r="AU126" s="171">
        <f t="shared" si="47"/>
        <v>1</v>
      </c>
      <c r="AV126" s="171">
        <f t="shared" si="48"/>
        <v>1</v>
      </c>
      <c r="AW126" s="171">
        <f t="shared" si="49"/>
        <v>1</v>
      </c>
      <c r="AX126" s="171">
        <f t="shared" si="50"/>
        <v>1</v>
      </c>
      <c r="AY126" s="171">
        <f t="shared" si="51"/>
        <v>1</v>
      </c>
      <c r="AZ126" s="171">
        <f t="shared" si="52"/>
        <v>1</v>
      </c>
      <c r="BA126" s="171">
        <f t="shared" si="53"/>
        <v>1</v>
      </c>
      <c r="BB126" s="171">
        <f t="shared" si="54"/>
        <v>1</v>
      </c>
      <c r="BC126" s="171">
        <f t="shared" si="55"/>
        <v>1</v>
      </c>
      <c r="BD126" s="171">
        <f t="shared" si="56"/>
        <v>1</v>
      </c>
      <c r="BE126" s="171">
        <f t="shared" si="57"/>
        <v>1</v>
      </c>
      <c r="BF126" s="171">
        <f t="shared" si="58"/>
        <v>1</v>
      </c>
      <c r="BG126" s="171">
        <f t="shared" si="59"/>
        <v>1</v>
      </c>
      <c r="BH126" s="171">
        <f t="shared" si="60"/>
        <v>1</v>
      </c>
      <c r="BI126" s="171">
        <f t="shared" si="61"/>
        <v>1</v>
      </c>
      <c r="BJ126" s="171">
        <f t="shared" si="62"/>
        <v>1</v>
      </c>
    </row>
    <row r="127" spans="1:62" ht="15.75" x14ac:dyDescent="0.25">
      <c r="A127" s="357"/>
      <c r="B127" s="358" t="str">
        <f t="shared" si="32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359" t="str">
        <f>IF('תנאי סף'!AF127&lt;&gt;1,"",'תנאי סף'!F127)</f>
        <v/>
      </c>
      <c r="G127" s="360" t="str">
        <f>'עדיפות לפריפריה'!AA127</f>
        <v/>
      </c>
      <c r="H127" s="360" t="str">
        <f>'מספר המשתתפים'!Z127</f>
        <v/>
      </c>
      <c r="I127" s="360"/>
      <c r="J127" s="360" t="str">
        <f>'מספר מופעים'!Z127</f>
        <v/>
      </c>
      <c r="K127" s="360" t="str">
        <f>'הערכה כללית ותרומה לקהילה'!Z127</f>
        <v/>
      </c>
      <c r="L127" s="360" t="str">
        <f>'מחזור הפעילות'!Z127</f>
        <v/>
      </c>
      <c r="M127" s="360"/>
      <c r="N127" s="360"/>
      <c r="O127" s="360"/>
      <c r="P127" s="361"/>
      <c r="Q127" s="361"/>
      <c r="R127" s="361"/>
      <c r="S127" s="361"/>
      <c r="T127" s="361"/>
      <c r="U127" s="361"/>
      <c r="V127" s="361"/>
      <c r="W127" s="361"/>
      <c r="X127" s="361"/>
      <c r="Y127" s="361"/>
      <c r="Z127" s="361"/>
      <c r="AA127" s="361"/>
      <c r="AB127" s="361"/>
      <c r="AC127" s="361"/>
      <c r="AD127" s="361"/>
      <c r="AE127" s="361"/>
      <c r="AF127" s="361"/>
      <c r="AG127" s="361" t="str">
        <f t="shared" si="33"/>
        <v/>
      </c>
      <c r="AH127" s="361" t="str">
        <f t="shared" si="34"/>
        <v/>
      </c>
      <c r="AI127" s="362" t="str">
        <f t="shared" si="35"/>
        <v/>
      </c>
      <c r="AJ127" s="171">
        <f t="shared" si="36"/>
        <v>1</v>
      </c>
      <c r="AK127" s="171">
        <f t="shared" si="37"/>
        <v>1</v>
      </c>
      <c r="AL127" s="171">
        <f t="shared" si="38"/>
        <v>1</v>
      </c>
      <c r="AM127" s="171">
        <f t="shared" si="39"/>
        <v>1</v>
      </c>
      <c r="AN127" s="171">
        <f t="shared" si="40"/>
        <v>1</v>
      </c>
      <c r="AO127" s="171">
        <f t="shared" si="41"/>
        <v>1</v>
      </c>
      <c r="AP127" s="171">
        <f t="shared" si="42"/>
        <v>1</v>
      </c>
      <c r="AQ127" s="171">
        <f t="shared" si="43"/>
        <v>1</v>
      </c>
      <c r="AR127" s="171">
        <f t="shared" si="44"/>
        <v>1</v>
      </c>
      <c r="AS127" s="171">
        <f t="shared" si="45"/>
        <v>1</v>
      </c>
      <c r="AT127" s="171">
        <f t="shared" si="46"/>
        <v>1</v>
      </c>
      <c r="AU127" s="171">
        <f t="shared" si="47"/>
        <v>1</v>
      </c>
      <c r="AV127" s="171">
        <f t="shared" si="48"/>
        <v>1</v>
      </c>
      <c r="AW127" s="171">
        <f t="shared" si="49"/>
        <v>1</v>
      </c>
      <c r="AX127" s="171">
        <f t="shared" si="50"/>
        <v>1</v>
      </c>
      <c r="AY127" s="171">
        <f t="shared" si="51"/>
        <v>1</v>
      </c>
      <c r="AZ127" s="171">
        <f t="shared" si="52"/>
        <v>1</v>
      </c>
      <c r="BA127" s="171">
        <f t="shared" si="53"/>
        <v>1</v>
      </c>
      <c r="BB127" s="171">
        <f t="shared" si="54"/>
        <v>1</v>
      </c>
      <c r="BC127" s="171">
        <f t="shared" si="55"/>
        <v>1</v>
      </c>
      <c r="BD127" s="171">
        <f t="shared" si="56"/>
        <v>1</v>
      </c>
      <c r="BE127" s="171">
        <f t="shared" si="57"/>
        <v>1</v>
      </c>
      <c r="BF127" s="171">
        <f t="shared" si="58"/>
        <v>1</v>
      </c>
      <c r="BG127" s="171">
        <f t="shared" si="59"/>
        <v>1</v>
      </c>
      <c r="BH127" s="171">
        <f t="shared" si="60"/>
        <v>1</v>
      </c>
      <c r="BI127" s="171">
        <f t="shared" si="61"/>
        <v>1</v>
      </c>
      <c r="BJ127" s="171">
        <f t="shared" si="62"/>
        <v>1</v>
      </c>
    </row>
    <row r="128" spans="1:62" ht="15.75" x14ac:dyDescent="0.25">
      <c r="A128" s="357"/>
      <c r="B128" s="358" t="str">
        <f t="shared" si="32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359" t="str">
        <f>IF('תנאי סף'!AF128&lt;&gt;1,"",'תנאי סף'!F128)</f>
        <v/>
      </c>
      <c r="G128" s="360" t="str">
        <f>'עדיפות לפריפריה'!AA128</f>
        <v/>
      </c>
      <c r="H128" s="360" t="str">
        <f>'מספר המשתתפים'!Z128</f>
        <v/>
      </c>
      <c r="I128" s="360"/>
      <c r="J128" s="360" t="str">
        <f>'מספר מופעים'!Z128</f>
        <v/>
      </c>
      <c r="K128" s="360" t="str">
        <f>'הערכה כללית ותרומה לקהילה'!Z128</f>
        <v/>
      </c>
      <c r="L128" s="360" t="str">
        <f>'מחזור הפעילות'!Z128</f>
        <v/>
      </c>
      <c r="M128" s="360"/>
      <c r="N128" s="360"/>
      <c r="O128" s="360"/>
      <c r="P128" s="361"/>
      <c r="Q128" s="361"/>
      <c r="R128" s="361"/>
      <c r="S128" s="361"/>
      <c r="T128" s="361"/>
      <c r="U128" s="361"/>
      <c r="V128" s="361"/>
      <c r="W128" s="361"/>
      <c r="X128" s="361"/>
      <c r="Y128" s="361"/>
      <c r="Z128" s="361"/>
      <c r="AA128" s="361"/>
      <c r="AB128" s="361"/>
      <c r="AC128" s="361"/>
      <c r="AD128" s="361"/>
      <c r="AE128" s="361"/>
      <c r="AF128" s="361"/>
      <c r="AG128" s="361" t="str">
        <f t="shared" si="33"/>
        <v/>
      </c>
      <c r="AH128" s="361" t="str">
        <f t="shared" si="34"/>
        <v/>
      </c>
      <c r="AI128" s="362" t="str">
        <f t="shared" si="35"/>
        <v/>
      </c>
      <c r="AJ128" s="171">
        <f t="shared" si="36"/>
        <v>1</v>
      </c>
      <c r="AK128" s="171">
        <f t="shared" si="37"/>
        <v>1</v>
      </c>
      <c r="AL128" s="171">
        <f t="shared" si="38"/>
        <v>1</v>
      </c>
      <c r="AM128" s="171">
        <f t="shared" si="39"/>
        <v>1</v>
      </c>
      <c r="AN128" s="171">
        <f t="shared" si="40"/>
        <v>1</v>
      </c>
      <c r="AO128" s="171">
        <f t="shared" si="41"/>
        <v>1</v>
      </c>
      <c r="AP128" s="171">
        <f t="shared" si="42"/>
        <v>1</v>
      </c>
      <c r="AQ128" s="171">
        <f t="shared" si="43"/>
        <v>1</v>
      </c>
      <c r="AR128" s="171">
        <f t="shared" si="44"/>
        <v>1</v>
      </c>
      <c r="AS128" s="171">
        <f t="shared" si="45"/>
        <v>1</v>
      </c>
      <c r="AT128" s="171">
        <f t="shared" si="46"/>
        <v>1</v>
      </c>
      <c r="AU128" s="171">
        <f t="shared" si="47"/>
        <v>1</v>
      </c>
      <c r="AV128" s="171">
        <f t="shared" si="48"/>
        <v>1</v>
      </c>
      <c r="AW128" s="171">
        <f t="shared" si="49"/>
        <v>1</v>
      </c>
      <c r="AX128" s="171">
        <f t="shared" si="50"/>
        <v>1</v>
      </c>
      <c r="AY128" s="171">
        <f t="shared" si="51"/>
        <v>1</v>
      </c>
      <c r="AZ128" s="171">
        <f t="shared" si="52"/>
        <v>1</v>
      </c>
      <c r="BA128" s="171">
        <f t="shared" si="53"/>
        <v>1</v>
      </c>
      <c r="BB128" s="171">
        <f t="shared" si="54"/>
        <v>1</v>
      </c>
      <c r="BC128" s="171">
        <f t="shared" si="55"/>
        <v>1</v>
      </c>
      <c r="BD128" s="171">
        <f t="shared" si="56"/>
        <v>1</v>
      </c>
      <c r="BE128" s="171">
        <f t="shared" si="57"/>
        <v>1</v>
      </c>
      <c r="BF128" s="171">
        <f t="shared" si="58"/>
        <v>1</v>
      </c>
      <c r="BG128" s="171">
        <f t="shared" si="59"/>
        <v>1</v>
      </c>
      <c r="BH128" s="171">
        <f t="shared" si="60"/>
        <v>1</v>
      </c>
      <c r="BI128" s="171">
        <f t="shared" si="61"/>
        <v>1</v>
      </c>
      <c r="BJ128" s="171">
        <f t="shared" si="62"/>
        <v>1</v>
      </c>
    </row>
    <row r="129" spans="1:62" ht="15.75" x14ac:dyDescent="0.25">
      <c r="A129" s="357"/>
      <c r="B129" s="358" t="str">
        <f t="shared" si="32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359" t="str">
        <f>IF('תנאי סף'!AF129&lt;&gt;1,"",'תנאי סף'!F129)</f>
        <v/>
      </c>
      <c r="G129" s="360" t="str">
        <f>'עדיפות לפריפריה'!AA129</f>
        <v/>
      </c>
      <c r="H129" s="360" t="str">
        <f>'מספר המשתתפים'!Z129</f>
        <v/>
      </c>
      <c r="I129" s="360"/>
      <c r="J129" s="360" t="str">
        <f>'מספר מופעים'!Z129</f>
        <v/>
      </c>
      <c r="K129" s="360" t="str">
        <f>'הערכה כללית ותרומה לקהילה'!Z129</f>
        <v/>
      </c>
      <c r="L129" s="360" t="str">
        <f>'מחזור הפעילות'!Z129</f>
        <v/>
      </c>
      <c r="M129" s="360"/>
      <c r="N129" s="360"/>
      <c r="O129" s="360"/>
      <c r="P129" s="361"/>
      <c r="Q129" s="361"/>
      <c r="R129" s="361"/>
      <c r="S129" s="361"/>
      <c r="T129" s="361"/>
      <c r="U129" s="361"/>
      <c r="V129" s="361"/>
      <c r="W129" s="361"/>
      <c r="X129" s="361"/>
      <c r="Y129" s="361"/>
      <c r="Z129" s="361"/>
      <c r="AA129" s="361"/>
      <c r="AB129" s="361"/>
      <c r="AC129" s="361"/>
      <c r="AD129" s="361"/>
      <c r="AE129" s="361"/>
      <c r="AF129" s="361"/>
      <c r="AG129" s="361" t="str">
        <f t="shared" si="33"/>
        <v/>
      </c>
      <c r="AH129" s="361" t="str">
        <f t="shared" si="34"/>
        <v/>
      </c>
      <c r="AI129" s="362" t="str">
        <f t="shared" si="35"/>
        <v/>
      </c>
      <c r="AJ129" s="171">
        <f t="shared" si="36"/>
        <v>1</v>
      </c>
      <c r="AK129" s="171">
        <f t="shared" si="37"/>
        <v>1</v>
      </c>
      <c r="AL129" s="171">
        <f t="shared" si="38"/>
        <v>1</v>
      </c>
      <c r="AM129" s="171">
        <f t="shared" si="39"/>
        <v>1</v>
      </c>
      <c r="AN129" s="171">
        <f t="shared" si="40"/>
        <v>1</v>
      </c>
      <c r="AO129" s="171">
        <f t="shared" si="41"/>
        <v>1</v>
      </c>
      <c r="AP129" s="171">
        <f t="shared" si="42"/>
        <v>1</v>
      </c>
      <c r="AQ129" s="171">
        <f t="shared" si="43"/>
        <v>1</v>
      </c>
      <c r="AR129" s="171">
        <f t="shared" si="44"/>
        <v>1</v>
      </c>
      <c r="AS129" s="171">
        <f t="shared" si="45"/>
        <v>1</v>
      </c>
      <c r="AT129" s="171">
        <f t="shared" si="46"/>
        <v>1</v>
      </c>
      <c r="AU129" s="171">
        <f t="shared" si="47"/>
        <v>1</v>
      </c>
      <c r="AV129" s="171">
        <f t="shared" si="48"/>
        <v>1</v>
      </c>
      <c r="AW129" s="171">
        <f t="shared" si="49"/>
        <v>1</v>
      </c>
      <c r="AX129" s="171">
        <f t="shared" si="50"/>
        <v>1</v>
      </c>
      <c r="AY129" s="171">
        <f t="shared" si="51"/>
        <v>1</v>
      </c>
      <c r="AZ129" s="171">
        <f t="shared" si="52"/>
        <v>1</v>
      </c>
      <c r="BA129" s="171">
        <f t="shared" si="53"/>
        <v>1</v>
      </c>
      <c r="BB129" s="171">
        <f t="shared" si="54"/>
        <v>1</v>
      </c>
      <c r="BC129" s="171">
        <f t="shared" si="55"/>
        <v>1</v>
      </c>
      <c r="BD129" s="171">
        <f t="shared" si="56"/>
        <v>1</v>
      </c>
      <c r="BE129" s="171">
        <f t="shared" si="57"/>
        <v>1</v>
      </c>
      <c r="BF129" s="171">
        <f t="shared" si="58"/>
        <v>1</v>
      </c>
      <c r="BG129" s="171">
        <f t="shared" si="59"/>
        <v>1</v>
      </c>
      <c r="BH129" s="171">
        <f t="shared" si="60"/>
        <v>1</v>
      </c>
      <c r="BI129" s="171">
        <f t="shared" si="61"/>
        <v>1</v>
      </c>
      <c r="BJ129" s="171">
        <f t="shared" si="62"/>
        <v>1</v>
      </c>
    </row>
    <row r="130" spans="1:62" ht="15.75" x14ac:dyDescent="0.25">
      <c r="A130" s="357"/>
      <c r="B130" s="358" t="str">
        <f t="shared" si="32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359" t="str">
        <f>IF('תנאי סף'!AF130&lt;&gt;1,"",'תנאי סף'!F130)</f>
        <v/>
      </c>
      <c r="G130" s="360" t="str">
        <f>'עדיפות לפריפריה'!AA130</f>
        <v/>
      </c>
      <c r="H130" s="360" t="str">
        <f>'מספר המשתתפים'!Z130</f>
        <v/>
      </c>
      <c r="I130" s="360"/>
      <c r="J130" s="360" t="str">
        <f>'מספר מופעים'!Z130</f>
        <v/>
      </c>
      <c r="K130" s="360" t="str">
        <f>'הערכה כללית ותרומה לקהילה'!Z130</f>
        <v/>
      </c>
      <c r="L130" s="360" t="str">
        <f>'מחזור הפעילות'!Z130</f>
        <v/>
      </c>
      <c r="M130" s="360"/>
      <c r="N130" s="360"/>
      <c r="O130" s="360"/>
      <c r="P130" s="361"/>
      <c r="Q130" s="361"/>
      <c r="R130" s="361"/>
      <c r="S130" s="361"/>
      <c r="T130" s="361"/>
      <c r="U130" s="361"/>
      <c r="V130" s="361"/>
      <c r="W130" s="361"/>
      <c r="X130" s="361"/>
      <c r="Y130" s="361"/>
      <c r="Z130" s="361"/>
      <c r="AA130" s="361"/>
      <c r="AB130" s="361"/>
      <c r="AC130" s="361"/>
      <c r="AD130" s="361"/>
      <c r="AE130" s="361"/>
      <c r="AF130" s="361"/>
      <c r="AG130" s="361" t="str">
        <f t="shared" si="33"/>
        <v/>
      </c>
      <c r="AH130" s="361" t="str">
        <f t="shared" si="34"/>
        <v/>
      </c>
      <c r="AI130" s="362" t="str">
        <f t="shared" si="35"/>
        <v/>
      </c>
      <c r="AJ130" s="171">
        <f t="shared" si="36"/>
        <v>1</v>
      </c>
      <c r="AK130" s="171">
        <f t="shared" si="37"/>
        <v>1</v>
      </c>
      <c r="AL130" s="171">
        <f t="shared" si="38"/>
        <v>1</v>
      </c>
      <c r="AM130" s="171">
        <f t="shared" si="39"/>
        <v>1</v>
      </c>
      <c r="AN130" s="171">
        <f t="shared" si="40"/>
        <v>1</v>
      </c>
      <c r="AO130" s="171">
        <f t="shared" si="41"/>
        <v>1</v>
      </c>
      <c r="AP130" s="171">
        <f t="shared" si="42"/>
        <v>1</v>
      </c>
      <c r="AQ130" s="171">
        <f t="shared" si="43"/>
        <v>1</v>
      </c>
      <c r="AR130" s="171">
        <f t="shared" si="44"/>
        <v>1</v>
      </c>
      <c r="AS130" s="171">
        <f t="shared" si="45"/>
        <v>1</v>
      </c>
      <c r="AT130" s="171">
        <f t="shared" si="46"/>
        <v>1</v>
      </c>
      <c r="AU130" s="171">
        <f t="shared" si="47"/>
        <v>1</v>
      </c>
      <c r="AV130" s="171">
        <f t="shared" si="48"/>
        <v>1</v>
      </c>
      <c r="AW130" s="171">
        <f t="shared" si="49"/>
        <v>1</v>
      </c>
      <c r="AX130" s="171">
        <f t="shared" si="50"/>
        <v>1</v>
      </c>
      <c r="AY130" s="171">
        <f t="shared" si="51"/>
        <v>1</v>
      </c>
      <c r="AZ130" s="171">
        <f t="shared" si="52"/>
        <v>1</v>
      </c>
      <c r="BA130" s="171">
        <f t="shared" si="53"/>
        <v>1</v>
      </c>
      <c r="BB130" s="171">
        <f t="shared" si="54"/>
        <v>1</v>
      </c>
      <c r="BC130" s="171">
        <f t="shared" si="55"/>
        <v>1</v>
      </c>
      <c r="BD130" s="171">
        <f t="shared" si="56"/>
        <v>1</v>
      </c>
      <c r="BE130" s="171">
        <f t="shared" si="57"/>
        <v>1</v>
      </c>
      <c r="BF130" s="171">
        <f t="shared" si="58"/>
        <v>1</v>
      </c>
      <c r="BG130" s="171">
        <f t="shared" si="59"/>
        <v>1</v>
      </c>
      <c r="BH130" s="171">
        <f t="shared" si="60"/>
        <v>1</v>
      </c>
      <c r="BI130" s="171">
        <f t="shared" si="61"/>
        <v>1</v>
      </c>
      <c r="BJ130" s="171">
        <f t="shared" si="62"/>
        <v>1</v>
      </c>
    </row>
    <row r="131" spans="1:62" ht="16.5" thickBot="1" x14ac:dyDescent="0.3">
      <c r="A131" s="176"/>
      <c r="B131" s="454" t="s">
        <v>64</v>
      </c>
      <c r="C131" s="455"/>
      <c r="D131" s="455"/>
      <c r="E131" s="455"/>
      <c r="F131" s="455"/>
      <c r="G131" s="123">
        <f t="shared" ref="G131:AG131" si="63">SUM(G31:G130)</f>
        <v>0</v>
      </c>
      <c r="H131" s="123">
        <f t="shared" si="63"/>
        <v>1</v>
      </c>
      <c r="I131" s="123">
        <f t="shared" si="63"/>
        <v>0</v>
      </c>
      <c r="J131" s="123">
        <f t="shared" si="63"/>
        <v>0.99999999999999978</v>
      </c>
      <c r="K131" s="123">
        <f t="shared" si="63"/>
        <v>1</v>
      </c>
      <c r="L131" s="123">
        <f t="shared" si="63"/>
        <v>1</v>
      </c>
      <c r="M131" s="123">
        <f t="shared" si="63"/>
        <v>0</v>
      </c>
      <c r="N131" s="123">
        <f t="shared" si="63"/>
        <v>0</v>
      </c>
      <c r="O131" s="123">
        <f t="shared" si="63"/>
        <v>0</v>
      </c>
      <c r="P131" s="123">
        <f t="shared" si="63"/>
        <v>0</v>
      </c>
      <c r="Q131" s="123">
        <f t="shared" si="63"/>
        <v>0</v>
      </c>
      <c r="R131" s="123">
        <f t="shared" si="63"/>
        <v>0</v>
      </c>
      <c r="S131" s="123">
        <f t="shared" si="63"/>
        <v>0</v>
      </c>
      <c r="T131" s="123">
        <f t="shared" si="63"/>
        <v>0</v>
      </c>
      <c r="U131" s="123">
        <f t="shared" si="63"/>
        <v>0</v>
      </c>
      <c r="V131" s="123">
        <f t="shared" si="63"/>
        <v>0</v>
      </c>
      <c r="W131" s="123">
        <f t="shared" si="63"/>
        <v>0</v>
      </c>
      <c r="X131" s="123">
        <f t="shared" si="63"/>
        <v>0</v>
      </c>
      <c r="Y131" s="123">
        <f t="shared" si="63"/>
        <v>0</v>
      </c>
      <c r="Z131" s="123">
        <f t="shared" si="63"/>
        <v>0</v>
      </c>
      <c r="AA131" s="123">
        <f t="shared" si="63"/>
        <v>0</v>
      </c>
      <c r="AB131" s="123">
        <f t="shared" si="63"/>
        <v>0</v>
      </c>
      <c r="AC131" s="123">
        <f t="shared" si="63"/>
        <v>0</v>
      </c>
      <c r="AD131" s="123">
        <f t="shared" si="63"/>
        <v>0</v>
      </c>
      <c r="AE131" s="123">
        <f t="shared" si="63"/>
        <v>0</v>
      </c>
      <c r="AF131" s="123">
        <f t="shared" si="63"/>
        <v>0</v>
      </c>
      <c r="AG131" s="123">
        <f t="shared" si="63"/>
        <v>0.75</v>
      </c>
      <c r="AH131" s="123">
        <f>SUM(AH31:AH130)</f>
        <v>1</v>
      </c>
      <c r="AI131" s="177">
        <f>SUM(AI31:AI130)</f>
        <v>700000</v>
      </c>
    </row>
    <row r="133" spans="1:62" ht="15.75" x14ac:dyDescent="0.25"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  <c r="AA133" s="178"/>
      <c r="AB133" s="178"/>
      <c r="AC133" s="178"/>
      <c r="AD133" s="178"/>
      <c r="AE133" s="178"/>
      <c r="AF133" s="178"/>
      <c r="AG133" s="178"/>
      <c r="AH133" s="178"/>
      <c r="AI133" s="179"/>
    </row>
    <row r="134" spans="1:62" ht="15.75" x14ac:dyDescent="0.25"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8"/>
      <c r="AE134" s="178"/>
      <c r="AF134" s="178"/>
      <c r="AG134" s="178"/>
      <c r="AH134" s="178"/>
      <c r="AI134" s="179"/>
    </row>
    <row r="135" spans="1:62" ht="15.75" x14ac:dyDescent="0.25"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  <c r="AA135" s="178"/>
      <c r="AB135" s="178"/>
      <c r="AC135" s="178"/>
      <c r="AD135" s="178"/>
      <c r="AE135" s="178"/>
      <c r="AF135" s="178"/>
      <c r="AG135" s="178"/>
      <c r="AH135" s="178"/>
      <c r="AI135" s="179"/>
    </row>
    <row r="136" spans="1:62" ht="15.75" x14ac:dyDescent="0.25"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  <c r="AA136" s="178"/>
      <c r="AB136" s="178"/>
      <c r="AC136" s="178"/>
      <c r="AD136" s="178"/>
      <c r="AE136" s="178"/>
      <c r="AF136" s="178"/>
      <c r="AG136" s="178"/>
      <c r="AH136" s="178"/>
      <c r="AI136" s="179"/>
    </row>
    <row r="137" spans="1:62" ht="15.75" x14ac:dyDescent="0.25"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  <c r="AA137" s="178"/>
      <c r="AB137" s="178"/>
      <c r="AC137" s="178"/>
      <c r="AD137" s="178"/>
      <c r="AE137" s="178"/>
      <c r="AF137" s="178"/>
      <c r="AG137" s="178"/>
      <c r="AH137" s="178"/>
      <c r="AI137" s="179"/>
    </row>
    <row r="138" spans="1:62" ht="15.75" x14ac:dyDescent="0.25"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  <c r="AA138" s="178"/>
      <c r="AB138" s="178"/>
      <c r="AC138" s="178"/>
      <c r="AD138" s="178"/>
      <c r="AE138" s="178"/>
      <c r="AF138" s="178"/>
      <c r="AG138" s="178"/>
      <c r="AH138" s="178"/>
      <c r="AI138" s="179"/>
    </row>
    <row r="139" spans="1:62" ht="15.75" x14ac:dyDescent="0.25"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  <c r="AA139" s="178"/>
      <c r="AB139" s="178"/>
      <c r="AC139" s="178"/>
      <c r="AD139" s="178"/>
      <c r="AE139" s="178"/>
      <c r="AF139" s="178"/>
      <c r="AG139" s="178"/>
      <c r="AH139" s="178"/>
      <c r="AI139" s="179"/>
    </row>
    <row r="140" spans="1:62" ht="15.75" x14ac:dyDescent="0.25"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  <c r="AA140" s="178"/>
      <c r="AB140" s="178"/>
      <c r="AC140" s="178"/>
      <c r="AD140" s="178"/>
      <c r="AE140" s="178"/>
      <c r="AF140" s="178"/>
      <c r="AG140" s="178"/>
      <c r="AH140" s="178"/>
      <c r="AI140" s="179"/>
    </row>
    <row r="141" spans="1:62" ht="15.75" x14ac:dyDescent="0.25"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  <c r="AA141" s="178"/>
      <c r="AB141" s="178"/>
      <c r="AC141" s="178"/>
      <c r="AD141" s="178"/>
      <c r="AE141" s="178"/>
      <c r="AF141" s="178"/>
      <c r="AG141" s="178"/>
      <c r="AH141" s="178"/>
      <c r="AI141" s="179"/>
    </row>
    <row r="142" spans="1:62" ht="15.75" x14ac:dyDescent="0.25"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  <c r="AA142" s="178"/>
      <c r="AB142" s="178"/>
      <c r="AC142" s="178"/>
      <c r="AD142" s="178"/>
      <c r="AE142" s="178"/>
      <c r="AF142" s="178"/>
      <c r="AG142" s="178"/>
      <c r="AH142" s="178"/>
      <c r="AI142" s="179"/>
    </row>
    <row r="143" spans="1:62" ht="15.75" x14ac:dyDescent="0.25"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  <c r="AA143" s="178"/>
      <c r="AB143" s="178"/>
      <c r="AC143" s="178"/>
      <c r="AD143" s="178"/>
      <c r="AE143" s="178"/>
      <c r="AF143" s="178"/>
      <c r="AG143" s="178"/>
      <c r="AH143" s="178"/>
      <c r="AI143" s="179"/>
    </row>
    <row r="144" spans="1:62" ht="15.75" x14ac:dyDescent="0.25"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  <c r="AA144" s="178"/>
      <c r="AB144" s="178"/>
      <c r="AC144" s="178"/>
      <c r="AD144" s="178"/>
      <c r="AE144" s="178"/>
      <c r="AF144" s="178"/>
      <c r="AG144" s="178"/>
      <c r="AH144" s="178"/>
      <c r="AI144" s="179"/>
    </row>
    <row r="145" spans="11:35" ht="15.75" x14ac:dyDescent="0.25"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9"/>
    </row>
    <row r="146" spans="11:35" ht="15.75" x14ac:dyDescent="0.25"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9"/>
    </row>
    <row r="147" spans="11:35" ht="15.75" x14ac:dyDescent="0.25"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  <c r="AA147" s="178"/>
      <c r="AB147" s="178"/>
      <c r="AC147" s="178"/>
      <c r="AD147" s="178"/>
      <c r="AE147" s="178"/>
      <c r="AF147" s="178"/>
      <c r="AG147" s="178"/>
      <c r="AH147" s="178"/>
      <c r="AI147" s="179"/>
    </row>
    <row r="148" spans="11:35" ht="15.75" x14ac:dyDescent="0.25"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9"/>
    </row>
    <row r="149" spans="11:35" ht="15.75" x14ac:dyDescent="0.25"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  <c r="AB149" s="178"/>
      <c r="AC149" s="178"/>
      <c r="AD149" s="178"/>
      <c r="AE149" s="178"/>
      <c r="AF149" s="178"/>
      <c r="AG149" s="178"/>
      <c r="AH149" s="178"/>
      <c r="AI149" s="179"/>
    </row>
    <row r="150" spans="11:35" ht="15.75" x14ac:dyDescent="0.25"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  <c r="AA150" s="178"/>
      <c r="AB150" s="178"/>
      <c r="AC150" s="178"/>
      <c r="AD150" s="178"/>
      <c r="AE150" s="178"/>
      <c r="AF150" s="178"/>
      <c r="AG150" s="178"/>
      <c r="AH150" s="178"/>
      <c r="AI150" s="179"/>
    </row>
    <row r="151" spans="11:35" ht="15.75" x14ac:dyDescent="0.25"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  <c r="AA151" s="178"/>
      <c r="AB151" s="178"/>
      <c r="AC151" s="178"/>
      <c r="AD151" s="178"/>
      <c r="AE151" s="178"/>
      <c r="AF151" s="178"/>
      <c r="AG151" s="178"/>
      <c r="AH151" s="178"/>
      <c r="AI151" s="179"/>
    </row>
    <row r="152" spans="11:35" ht="15.75" x14ac:dyDescent="0.25"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  <c r="AA152" s="178"/>
      <c r="AB152" s="178"/>
      <c r="AC152" s="178"/>
      <c r="AD152" s="178"/>
      <c r="AE152" s="178"/>
      <c r="AF152" s="178"/>
      <c r="AG152" s="178"/>
      <c r="AH152" s="178"/>
      <c r="AI152" s="179"/>
    </row>
    <row r="153" spans="11:35" ht="15.75" x14ac:dyDescent="0.25"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  <c r="AA153" s="178"/>
      <c r="AB153" s="178"/>
      <c r="AC153" s="178"/>
      <c r="AD153" s="178"/>
      <c r="AE153" s="178"/>
      <c r="AF153" s="178"/>
      <c r="AG153" s="178"/>
      <c r="AH153" s="178"/>
      <c r="AI153" s="179"/>
    </row>
    <row r="154" spans="11:35" ht="15.75" x14ac:dyDescent="0.25"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  <c r="AB154" s="178"/>
      <c r="AC154" s="178"/>
      <c r="AD154" s="178"/>
      <c r="AE154" s="178"/>
      <c r="AF154" s="178"/>
      <c r="AG154" s="178"/>
      <c r="AH154" s="178"/>
      <c r="AI154" s="179"/>
    </row>
    <row r="155" spans="11:35" ht="15.75" x14ac:dyDescent="0.25"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  <c r="AA155" s="178"/>
      <c r="AB155" s="178"/>
      <c r="AC155" s="178"/>
      <c r="AD155" s="178"/>
      <c r="AE155" s="178"/>
      <c r="AF155" s="178"/>
      <c r="AG155" s="178"/>
      <c r="AH155" s="178"/>
      <c r="AI155" s="179"/>
    </row>
    <row r="156" spans="11:35" ht="15.75" x14ac:dyDescent="0.25"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  <c r="AA156" s="178"/>
      <c r="AB156" s="178"/>
      <c r="AC156" s="178"/>
      <c r="AD156" s="178"/>
      <c r="AE156" s="178"/>
      <c r="AF156" s="178"/>
      <c r="AG156" s="178"/>
      <c r="AH156" s="178"/>
      <c r="AI156" s="179"/>
    </row>
    <row r="157" spans="11:35" ht="15.75" x14ac:dyDescent="0.25"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  <c r="AA157" s="178"/>
      <c r="AB157" s="178"/>
      <c r="AC157" s="178"/>
      <c r="AD157" s="178"/>
      <c r="AE157" s="178"/>
      <c r="AF157" s="178"/>
      <c r="AG157" s="178"/>
      <c r="AH157" s="178"/>
      <c r="AI157" s="179"/>
    </row>
  </sheetData>
  <sheetProtection algorithmName="SHA-512" hashValue="UnoChstoZKvFwV0sUfasW6Bwx5gGgoPwhVY3CjEyTvpSdUhXfvUsJW08/X75kGQw7026+qDcnv/W15l5MMgH/w==" saltValue="vQVaR3re8vfbk8VtDQ6DkA==" spinCount="100000" sheet="1" scenarios="1" formatCells="0" formatColumns="0" formatRows="0" autoFilter="0"/>
  <mergeCells count="7">
    <mergeCell ref="B28:AI28"/>
    <mergeCell ref="B29:B30"/>
    <mergeCell ref="F29:F30"/>
    <mergeCell ref="B131:F131"/>
    <mergeCell ref="C29:C30"/>
    <mergeCell ref="D29:D30"/>
    <mergeCell ref="E29:E30"/>
  </mergeCells>
  <conditionalFormatting sqref="C31:E130">
    <cfRule type="containsBlanks" dxfId="96" priority="1">
      <formula>LEN(TRIM(C31))=0</formula>
    </cfRule>
  </conditionalFormatting>
  <conditionalFormatting sqref="F31:AG31 G31:L130 AI31:AI131 G32:AG131 G131:AI131 B31:B32 F32 B33:F130">
    <cfRule type="containsBlanks" dxfId="95" priority="12">
      <formula>LEN(TRIM(B31))=0</formula>
    </cfRule>
  </conditionalFormatting>
  <conditionalFormatting sqref="G31:AI131">
    <cfRule type="cellIs" dxfId="94" priority="8" operator="equal">
      <formula>$AK$1</formula>
    </cfRule>
  </conditionalFormatting>
  <conditionalFormatting sqref="K133:AI157">
    <cfRule type="containsBlanks" dxfId="93" priority="13">
      <formula>LEN(TRIM(K133))=0</formula>
    </cfRule>
  </conditionalFormatting>
  <conditionalFormatting sqref="AH31:AH130">
    <cfRule type="containsBlanks" dxfId="92" priority="10">
      <formula>LEN(TRIM(AH31))=0</formula>
    </cfRule>
  </conditionalFormatting>
  <conditionalFormatting sqref="AI1:AI2">
    <cfRule type="containsBlanks" dxfId="91" priority="7">
      <formula>LEN(TRIM(AI1))=0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5" max="3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2" tint="-0.499984740745262"/>
  </sheetPr>
  <dimension ref="A1:H53"/>
  <sheetViews>
    <sheetView rightToLeft="1" view="pageBreakPreview" topLeftCell="B1" zoomScale="90" zoomScaleNormal="70" zoomScaleSheetLayoutView="90" workbookViewId="0">
      <selection activeCell="B1" sqref="B1"/>
    </sheetView>
  </sheetViews>
  <sheetFormatPr defaultColWidth="9" defaultRowHeight="12.75" x14ac:dyDescent="0.2"/>
  <cols>
    <col min="1" max="1" width="2.5703125" style="142" hidden="1" customWidth="1"/>
    <col min="2" max="2" width="24.42578125" style="142" customWidth="1"/>
    <col min="3" max="3" width="30" style="142" bestFit="1" customWidth="1"/>
    <col min="4" max="4" width="15.28515625" style="142" bestFit="1" customWidth="1"/>
    <col min="5" max="5" width="24.28515625" style="142" customWidth="1"/>
    <col min="6" max="6" width="16.28515625" style="142" customWidth="1"/>
    <col min="7" max="7" width="12.42578125" style="142" customWidth="1"/>
    <col min="8" max="8" width="19.42578125" style="142" customWidth="1"/>
    <col min="9" max="9" width="9.140625" style="142" customWidth="1"/>
    <col min="10" max="11" width="18.140625" style="142" customWidth="1"/>
    <col min="12" max="12" width="5.28515625" style="142" customWidth="1"/>
    <col min="13" max="13" width="11.140625" style="142" customWidth="1"/>
    <col min="14" max="14" width="11.42578125" style="142" customWidth="1"/>
    <col min="15" max="15" width="13.7109375" style="142" customWidth="1"/>
    <col min="16" max="16" width="13.28515625" style="142" customWidth="1"/>
    <col min="17" max="16384" width="9" style="142"/>
  </cols>
  <sheetData>
    <row r="1" spans="2:6" ht="18.75" x14ac:dyDescent="0.2">
      <c r="B1" s="31" t="s">
        <v>84</v>
      </c>
      <c r="C1" s="7">
        <f>'פרמטרים לקריטריונים'!C4</f>
        <v>2025</v>
      </c>
    </row>
    <row r="2" spans="2:6" ht="19.5" thickBot="1" x14ac:dyDescent="0.25">
      <c r="B2" s="143" t="s">
        <v>192</v>
      </c>
      <c r="C2" s="13">
        <f>'פרמטרים לקריטריונים'!C5</f>
        <v>700000</v>
      </c>
    </row>
    <row r="3" spans="2:6" ht="37.5" hidden="1" customHeight="1" x14ac:dyDescent="0.2"/>
    <row r="4" spans="2:6" ht="15.75" x14ac:dyDescent="0.2">
      <c r="B4" s="141"/>
      <c r="C4" s="141"/>
    </row>
    <row r="5" spans="2:6" ht="18.75" hidden="1" customHeight="1" x14ac:dyDescent="0.2">
      <c r="B5" s="141"/>
      <c r="C5" s="141"/>
    </row>
    <row r="6" spans="2:6" ht="16.5" hidden="1" customHeight="1" x14ac:dyDescent="0.2">
      <c r="B6" s="141"/>
      <c r="C6" s="141"/>
    </row>
    <row r="7" spans="2:6" ht="16.5" hidden="1" customHeight="1" thickBot="1" x14ac:dyDescent="0.25">
      <c r="B7" s="141"/>
      <c r="C7" s="141"/>
    </row>
    <row r="8" spans="2:6" ht="19.5" hidden="1" thickBot="1" x14ac:dyDescent="0.25">
      <c r="B8" s="456" t="s">
        <v>193</v>
      </c>
      <c r="C8" s="462"/>
      <c r="D8" s="462"/>
      <c r="E8" s="462"/>
      <c r="F8" s="457"/>
    </row>
    <row r="9" spans="2:6" ht="16.5" hidden="1" thickBot="1" x14ac:dyDescent="0.25">
      <c r="B9" s="473" t="s">
        <v>194</v>
      </c>
      <c r="C9" s="474"/>
      <c r="D9" s="475"/>
      <c r="E9" s="473" t="s">
        <v>195</v>
      </c>
      <c r="F9" s="475"/>
    </row>
    <row r="10" spans="2:6" ht="32.25" hidden="1" thickBot="1" x14ac:dyDescent="0.25">
      <c r="B10" s="144" t="s">
        <v>196</v>
      </c>
      <c r="C10" s="144" t="s">
        <v>197</v>
      </c>
      <c r="D10" s="144" t="s">
        <v>198</v>
      </c>
      <c r="E10" s="145" t="s">
        <v>199</v>
      </c>
      <c r="F10" s="146" t="s">
        <v>200</v>
      </c>
    </row>
    <row r="11" spans="2:6" ht="16.5" hidden="1" thickBot="1" x14ac:dyDescent="0.25">
      <c r="B11" s="147" t="s">
        <v>201</v>
      </c>
      <c r="C11" s="148">
        <v>0.5</v>
      </c>
      <c r="D11" s="149">
        <v>1</v>
      </c>
      <c r="E11" s="150">
        <v>2</v>
      </c>
      <c r="F11" s="151">
        <v>1</v>
      </c>
    </row>
    <row r="12" spans="2:6" ht="16.5" hidden="1" thickBot="1" x14ac:dyDescent="0.25">
      <c r="B12" s="152" t="s">
        <v>202</v>
      </c>
      <c r="C12" s="153">
        <v>0.85</v>
      </c>
      <c r="D12" s="154">
        <v>0</v>
      </c>
    </row>
    <row r="14" spans="2:6" ht="15.75" hidden="1" x14ac:dyDescent="0.2">
      <c r="B14" s="141"/>
      <c r="C14" s="141"/>
    </row>
    <row r="15" spans="2:6" ht="15.75" hidden="1" x14ac:dyDescent="0.2">
      <c r="B15" s="141"/>
      <c r="C15" s="141"/>
    </row>
    <row r="16" spans="2:6" ht="15.75" hidden="1" x14ac:dyDescent="0.2">
      <c r="B16" s="141"/>
      <c r="C16" s="141"/>
    </row>
    <row r="17" spans="2:4" ht="13.5" thickBot="1" x14ac:dyDescent="0.25"/>
    <row r="18" spans="2:4" ht="19.5" thickBot="1" x14ac:dyDescent="0.25">
      <c r="B18" s="456" t="s">
        <v>203</v>
      </c>
      <c r="C18" s="457"/>
    </row>
    <row r="19" spans="2:4" ht="19.5" customHeight="1" thickBot="1" x14ac:dyDescent="0.25">
      <c r="B19" s="466" t="s">
        <v>204</v>
      </c>
      <c r="C19" s="468"/>
    </row>
    <row r="20" spans="2:4" ht="16.5" thickBot="1" x14ac:dyDescent="0.25">
      <c r="B20" s="155" t="s">
        <v>60</v>
      </c>
      <c r="C20" s="156" t="s">
        <v>205</v>
      </c>
      <c r="D20" s="157"/>
    </row>
    <row r="21" spans="2:4" ht="31.5" x14ac:dyDescent="0.2">
      <c r="B21" s="158" t="s">
        <v>206</v>
      </c>
      <c r="C21" s="159">
        <f>1-C22</f>
        <v>1</v>
      </c>
      <c r="D21" s="157"/>
    </row>
    <row r="22" spans="2:4" ht="39" customHeight="1" thickBot="1" x14ac:dyDescent="0.25">
      <c r="B22" s="152" t="s">
        <v>207</v>
      </c>
      <c r="C22" s="133">
        <f>VLOOKUP(C1,'הוראת שעה'!A6:C20,3,0)</f>
        <v>0</v>
      </c>
      <c r="D22" s="157"/>
    </row>
    <row r="23" spans="2:4" x14ac:dyDescent="0.2">
      <c r="D23" s="157"/>
    </row>
    <row r="24" spans="2:4" hidden="1" x14ac:dyDescent="0.2">
      <c r="D24" s="157"/>
    </row>
    <row r="25" spans="2:4" ht="13.5" hidden="1" thickBot="1" x14ac:dyDescent="0.25">
      <c r="D25" s="157"/>
    </row>
    <row r="26" spans="2:4" ht="19.5" hidden="1" thickBot="1" x14ac:dyDescent="0.25">
      <c r="B26" s="456" t="s">
        <v>208</v>
      </c>
      <c r="C26" s="457"/>
      <c r="D26" s="157"/>
    </row>
    <row r="27" spans="2:4" ht="16.5" hidden="1" thickBot="1" x14ac:dyDescent="0.25">
      <c r="B27" s="460" t="s">
        <v>209</v>
      </c>
      <c r="C27" s="461"/>
      <c r="D27" s="157"/>
    </row>
    <row r="28" spans="2:4" ht="16.5" hidden="1" thickBot="1" x14ac:dyDescent="0.25">
      <c r="B28" s="160" t="s">
        <v>210</v>
      </c>
      <c r="C28" s="151">
        <v>5</v>
      </c>
      <c r="D28" s="157"/>
    </row>
    <row r="29" spans="2:4" hidden="1" x14ac:dyDescent="0.2">
      <c r="D29" s="157"/>
    </row>
    <row r="30" spans="2:4" hidden="1" x14ac:dyDescent="0.2">
      <c r="D30" s="157"/>
    </row>
    <row r="31" spans="2:4" ht="16.5" hidden="1" customHeight="1" x14ac:dyDescent="0.2"/>
    <row r="32" spans="2:4" ht="13.5" hidden="1" thickBot="1" x14ac:dyDescent="0.25">
      <c r="D32" s="157"/>
    </row>
    <row r="33" spans="1:8" ht="22.5" hidden="1" customHeight="1" thickTop="1" thickBot="1" x14ac:dyDescent="0.3">
      <c r="B33" s="456" t="s">
        <v>211</v>
      </c>
      <c r="C33" s="462"/>
      <c r="D33" s="457"/>
      <c r="E33" s="463" t="s">
        <v>212</v>
      </c>
      <c r="F33" s="464"/>
      <c r="G33" s="465"/>
    </row>
    <row r="34" spans="1:8" ht="16.5" hidden="1" customHeight="1" thickBot="1" x14ac:dyDescent="0.25">
      <c r="B34" s="466" t="s">
        <v>213</v>
      </c>
      <c r="C34" s="467"/>
      <c r="D34" s="468"/>
      <c r="E34" s="125" t="s">
        <v>60</v>
      </c>
      <c r="F34" s="126" t="s">
        <v>214</v>
      </c>
      <c r="G34" s="127" t="s">
        <v>154</v>
      </c>
    </row>
    <row r="35" spans="1:8" ht="16.5" hidden="1" thickBot="1" x14ac:dyDescent="0.25">
      <c r="B35" s="161" t="s">
        <v>60</v>
      </c>
      <c r="C35" s="162" t="s">
        <v>214</v>
      </c>
      <c r="D35" s="124" t="s">
        <v>154</v>
      </c>
      <c r="E35" s="163" t="s">
        <v>215</v>
      </c>
      <c r="F35" s="128">
        <v>0.15</v>
      </c>
      <c r="G35" s="469" t="s">
        <v>216</v>
      </c>
    </row>
    <row r="36" spans="1:8" ht="30.75" hidden="1" customHeight="1" thickBot="1" x14ac:dyDescent="0.25">
      <c r="B36" s="147" t="s">
        <v>217</v>
      </c>
      <c r="C36" s="132">
        <v>0</v>
      </c>
      <c r="D36" s="471" t="s">
        <v>218</v>
      </c>
      <c r="E36" s="164" t="s">
        <v>219</v>
      </c>
      <c r="F36" s="129">
        <v>0.25</v>
      </c>
      <c r="G36" s="470"/>
    </row>
    <row r="37" spans="1:8" ht="15.75" hidden="1" x14ac:dyDescent="0.2">
      <c r="B37" s="165" t="s">
        <v>220</v>
      </c>
      <c r="C37" s="166">
        <v>0.2</v>
      </c>
      <c r="D37" s="472"/>
    </row>
    <row r="38" spans="1:8" ht="16.5" hidden="1" thickBot="1" x14ac:dyDescent="0.25">
      <c r="B38" s="152" t="s">
        <v>221</v>
      </c>
      <c r="C38" s="133">
        <v>0.03</v>
      </c>
      <c r="D38" s="167" t="str">
        <f>""</f>
        <v/>
      </c>
    </row>
    <row r="39" spans="1:8" hidden="1" x14ac:dyDescent="0.2"/>
    <row r="40" spans="1:8" ht="13.5" hidden="1" thickBot="1" x14ac:dyDescent="0.25"/>
    <row r="41" spans="1:8" ht="19.5" hidden="1" customHeight="1" thickBot="1" x14ac:dyDescent="0.25">
      <c r="B41" s="456" t="s">
        <v>222</v>
      </c>
      <c r="C41" s="457"/>
    </row>
    <row r="42" spans="1:8" ht="16.5" hidden="1" thickBot="1" x14ac:dyDescent="0.25">
      <c r="B42" s="458" t="s">
        <v>223</v>
      </c>
      <c r="C42" s="459"/>
    </row>
    <row r="43" spans="1:8" ht="63" hidden="1" x14ac:dyDescent="0.2">
      <c r="B43" s="168" t="s">
        <v>224</v>
      </c>
      <c r="C43" s="132">
        <v>0.3</v>
      </c>
    </row>
    <row r="44" spans="1:8" ht="16.5" hidden="1" thickBot="1" x14ac:dyDescent="0.25">
      <c r="B44" s="169" t="s">
        <v>225</v>
      </c>
      <c r="C44" s="133">
        <v>0.02</v>
      </c>
    </row>
    <row r="45" spans="1:8" ht="15.75" hidden="1" x14ac:dyDescent="0.25">
      <c r="A45" s="1"/>
      <c r="B45" s="1"/>
      <c r="C45" s="1"/>
      <c r="D45" s="1"/>
      <c r="E45" s="1"/>
      <c r="F45" s="1"/>
      <c r="G45" s="1"/>
      <c r="H45" s="1"/>
    </row>
    <row r="46" spans="1:8" hidden="1" x14ac:dyDescent="0.2"/>
    <row r="47" spans="1:8" hidden="1" x14ac:dyDescent="0.2"/>
    <row r="48" spans="1:8" ht="13.5" hidden="1" thickBot="1" x14ac:dyDescent="0.25"/>
    <row r="49" spans="2:4" ht="34.5" hidden="1" customHeight="1" thickBot="1" x14ac:dyDescent="0.25">
      <c r="B49" s="170" t="s">
        <v>226</v>
      </c>
      <c r="C49" s="132">
        <v>1</v>
      </c>
    </row>
    <row r="50" spans="2:4" ht="13.5" thickBot="1" x14ac:dyDescent="0.25"/>
    <row r="51" spans="2:4" ht="18.75" customHeight="1" thickBot="1" x14ac:dyDescent="0.25">
      <c r="B51" s="265" t="s">
        <v>227</v>
      </c>
      <c r="C51" s="266"/>
      <c r="D51" s="266"/>
    </row>
    <row r="52" spans="2:4" ht="16.5" thickBot="1" x14ac:dyDescent="0.25">
      <c r="B52" s="155" t="s">
        <v>60</v>
      </c>
      <c r="C52" s="156" t="s">
        <v>214</v>
      </c>
      <c r="D52" s="156" t="s">
        <v>80</v>
      </c>
    </row>
    <row r="53" spans="2:4" ht="47.25" x14ac:dyDescent="0.2">
      <c r="B53" s="158" t="s">
        <v>228</v>
      </c>
      <c r="C53" s="159">
        <v>0.25</v>
      </c>
      <c r="D53" s="267">
        <f>C53*C2</f>
        <v>175000</v>
      </c>
    </row>
  </sheetData>
  <sheetProtection algorithmName="SHA-512" hashValue="Qz9P9W+QSGxgQxoec9tQh2ouR2xYaTLGpbfBRroOKBfKcgshREmlXCW3W7giaV2OdcBL6VblS3jIAZIYJtrOGw==" saltValue="Cvn6E5tvjbEBK7N6LA7AKg==" spinCount="100000" sheet="1" scenarios="1" formatCells="0" formatColumns="0" formatRows="0" autoFilter="0"/>
  <mergeCells count="14">
    <mergeCell ref="B26:C26"/>
    <mergeCell ref="B8:F8"/>
    <mergeCell ref="B9:D9"/>
    <mergeCell ref="E9:F9"/>
    <mergeCell ref="B18:C18"/>
    <mergeCell ref="B19:C19"/>
    <mergeCell ref="B41:C41"/>
    <mergeCell ref="B42:C42"/>
    <mergeCell ref="B27:C27"/>
    <mergeCell ref="B33:D33"/>
    <mergeCell ref="E33:G33"/>
    <mergeCell ref="B34:D34"/>
    <mergeCell ref="G35:G36"/>
    <mergeCell ref="D36:D37"/>
  </mergeCells>
  <conditionalFormatting sqref="B4:C7 B14:C16">
    <cfRule type="containsBlanks" dxfId="90" priority="20">
      <formula>LEN(TRIM(B4))=0</formula>
    </cfRule>
  </conditionalFormatting>
  <conditionalFormatting sqref="B21:C22">
    <cfRule type="containsBlanks" dxfId="89" priority="9">
      <formula>LEN(TRIM(B21))=0</formula>
    </cfRule>
  </conditionalFormatting>
  <conditionalFormatting sqref="B28:C28">
    <cfRule type="containsBlanks" dxfId="88" priority="8">
      <formula>LEN(TRIM(B28))=0</formula>
    </cfRule>
  </conditionalFormatting>
  <conditionalFormatting sqref="B36:C38">
    <cfRule type="containsBlanks" dxfId="87" priority="7">
      <formula>LEN(TRIM(B36))=0</formula>
    </cfRule>
  </conditionalFormatting>
  <conditionalFormatting sqref="B11:D12">
    <cfRule type="containsBlanks" dxfId="86" priority="11">
      <formula>LEN(TRIM(B11))=0</formula>
    </cfRule>
  </conditionalFormatting>
  <conditionalFormatting sqref="B53:D53">
    <cfRule type="containsBlanks" dxfId="85" priority="1">
      <formula>LEN(TRIM(B53))=0</formula>
    </cfRule>
  </conditionalFormatting>
  <conditionalFormatting sqref="C1:C2">
    <cfRule type="containsBlanks" dxfId="84" priority="4">
      <formula>LEN(TRIM(C1))=0</formula>
    </cfRule>
  </conditionalFormatting>
  <conditionalFormatting sqref="C43:C44">
    <cfRule type="containsBlanks" dxfId="83" priority="6">
      <formula>LEN(TRIM(C43))=0</formula>
    </cfRule>
  </conditionalFormatting>
  <conditionalFormatting sqref="C49">
    <cfRule type="containsBlanks" dxfId="82" priority="5">
      <formula>LEN(TRIM(C49))=0</formula>
    </cfRule>
  </conditionalFormatting>
  <conditionalFormatting sqref="E11:F11">
    <cfRule type="containsBlanks" dxfId="81" priority="10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4" tint="-0.249977111117893"/>
  </sheetPr>
  <dimension ref="A1:BI131"/>
  <sheetViews>
    <sheetView rightToLeft="1" view="pageBreakPreview" topLeftCell="B1" zoomScale="90" zoomScaleNormal="100" zoomScaleSheetLayoutView="90" workbookViewId="0">
      <selection activeCell="B1" sqref="B1"/>
    </sheetView>
  </sheetViews>
  <sheetFormatPr defaultColWidth="9" defaultRowHeight="15.75" x14ac:dyDescent="0.25"/>
  <cols>
    <col min="1" max="1" width="2" style="118" hidden="1" customWidth="1"/>
    <col min="2" max="2" width="8.7109375" style="118" customWidth="1"/>
    <col min="3" max="3" width="14.5703125" style="118" customWidth="1"/>
    <col min="4" max="4" width="14.28515625" style="118" bestFit="1" customWidth="1"/>
    <col min="5" max="5" width="34.42578125" style="118" bestFit="1" customWidth="1"/>
    <col min="6" max="6" width="41.28515625" style="118" bestFit="1" customWidth="1"/>
    <col min="7" max="7" width="17.85546875" style="118" customWidth="1"/>
    <col min="8" max="8" width="20.42578125" style="118" customWidth="1"/>
    <col min="9" max="9" width="21.85546875" style="118" customWidth="1"/>
    <col min="10" max="10" width="10.5703125" style="118" hidden="1" customWidth="1"/>
    <col min="11" max="11" width="15.5703125" style="118" customWidth="1"/>
    <col min="12" max="14" width="14.28515625" style="118" customWidth="1"/>
    <col min="15" max="50" width="14.28515625" style="118" hidden="1" customWidth="1"/>
    <col min="51" max="51" width="12.5703125" style="118" customWidth="1"/>
    <col min="52" max="52" width="15.140625" style="118" bestFit="1" customWidth="1"/>
    <col min="53" max="54" width="9" style="118" hidden="1" customWidth="1"/>
    <col min="55" max="56" width="0" style="118" hidden="1" customWidth="1"/>
    <col min="57" max="61" width="9" style="118" hidden="1" customWidth="1"/>
    <col min="62" max="203" width="0" style="118" hidden="1" customWidth="1"/>
    <col min="204" max="16384" width="9" style="118"/>
  </cols>
  <sheetData>
    <row r="1" spans="2:57" ht="15.75" customHeight="1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H1" s="481" t="str">
        <f>IF(H131&lt;=H6,""," סך התמיכה בשנה קודמת חורגת מתקציב שנה קודמת, בדוק נתוני הזנה")</f>
        <v/>
      </c>
      <c r="I1" s="481"/>
      <c r="J1" s="481"/>
      <c r="K1" s="481"/>
      <c r="L1" s="481"/>
      <c r="M1" s="481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BE1" s="118" t="s">
        <v>87</v>
      </c>
    </row>
    <row r="2" spans="2:57" ht="18.75" customHeight="1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H2" s="481"/>
      <c r="I2" s="481"/>
      <c r="J2" s="481"/>
      <c r="K2" s="481"/>
      <c r="L2" s="481"/>
      <c r="M2" s="481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</row>
    <row r="3" spans="2:57" ht="16.5" thickBot="1" x14ac:dyDescent="0.3"/>
    <row r="4" spans="2:57" ht="31.5" x14ac:dyDescent="0.25">
      <c r="H4" s="363" t="str">
        <f>"סך התקציב לתחום בשנת "&amp; $C$1-1</f>
        <v>סך התקציב לתחום בשנת 2024</v>
      </c>
      <c r="K4" s="255" t="str">
        <f>'פרמטרים לעקרונות חישוב התמיכה'!B21</f>
        <v>שיעור פיחות מירבי בתמיכה</v>
      </c>
      <c r="L4" s="255"/>
      <c r="M4" s="132">
        <f>'פרמטרים לעקרונות חישוב התמיכה'!C21</f>
        <v>1</v>
      </c>
    </row>
    <row r="5" spans="2:57" s="119" customFormat="1" ht="32.25" thickBot="1" x14ac:dyDescent="0.3">
      <c r="H5" s="239" t="s">
        <v>92</v>
      </c>
      <c r="K5" s="256" t="str">
        <f>'פרמטרים לעקרונות חישוב התמיכה'!B22</f>
        <v>שיעור תמיכה מינימלי משנה קודמת</v>
      </c>
      <c r="L5" s="256"/>
      <c r="M5" s="133">
        <f>'פרמטרים לעקרונות חישוב התמיכה'!C22</f>
        <v>0</v>
      </c>
    </row>
    <row r="6" spans="2:57" s="119" customFormat="1" ht="16.5" customHeight="1" x14ac:dyDescent="0.25">
      <c r="H6" s="364">
        <v>921700</v>
      </c>
    </row>
    <row r="7" spans="2:57" s="119" customFormat="1" ht="6" customHeight="1" thickBot="1" x14ac:dyDescent="0.3"/>
    <row r="8" spans="2:57" s="119" customFormat="1" ht="16.5" hidden="1" thickBot="1" x14ac:dyDescent="0.3"/>
    <row r="9" spans="2:57" s="119" customFormat="1" ht="16.5" hidden="1" thickBot="1" x14ac:dyDescent="0.3"/>
    <row r="10" spans="2:57" s="119" customFormat="1" ht="16.5" hidden="1" thickBot="1" x14ac:dyDescent="0.3"/>
    <row r="11" spans="2:57" s="119" customFormat="1" ht="16.5" hidden="1" thickBot="1" x14ac:dyDescent="0.3"/>
    <row r="12" spans="2:57" s="119" customFormat="1" ht="16.5" hidden="1" thickBot="1" x14ac:dyDescent="0.3"/>
    <row r="13" spans="2:57" s="119" customFormat="1" ht="16.5" hidden="1" thickBot="1" x14ac:dyDescent="0.3"/>
    <row r="14" spans="2:57" s="119" customFormat="1" ht="16.5" hidden="1" thickBot="1" x14ac:dyDescent="0.3"/>
    <row r="15" spans="2:57" s="119" customFormat="1" ht="16.5" hidden="1" thickBot="1" x14ac:dyDescent="0.3"/>
    <row r="16" spans="2:57" s="119" customFormat="1" ht="16.5" hidden="1" thickBot="1" x14ac:dyDescent="0.3"/>
    <row r="17" spans="2:60" s="119" customFormat="1" ht="16.5" hidden="1" thickBot="1" x14ac:dyDescent="0.3"/>
    <row r="18" spans="2:60" s="119" customFormat="1" ht="16.5" hidden="1" thickBot="1" x14ac:dyDescent="0.3"/>
    <row r="19" spans="2:60" s="119" customFormat="1" ht="16.5" hidden="1" thickBot="1" x14ac:dyDescent="0.3"/>
    <row r="20" spans="2:60" s="119" customFormat="1" ht="16.5" hidden="1" thickBot="1" x14ac:dyDescent="0.3"/>
    <row r="21" spans="2:60" s="119" customFormat="1" ht="16.5" hidden="1" thickBot="1" x14ac:dyDescent="0.3"/>
    <row r="22" spans="2:60" s="119" customFormat="1" ht="16.5" hidden="1" thickBot="1" x14ac:dyDescent="0.3"/>
    <row r="23" spans="2:60" s="119" customFormat="1" ht="16.5" hidden="1" thickBot="1" x14ac:dyDescent="0.3"/>
    <row r="24" spans="2:60" s="119" customFormat="1" ht="16.5" hidden="1" thickBot="1" x14ac:dyDescent="0.3"/>
    <row r="25" spans="2:60" s="119" customFormat="1" ht="16.5" hidden="1" thickBot="1" x14ac:dyDescent="0.3"/>
    <row r="26" spans="2:60" s="119" customFormat="1" ht="16.5" hidden="1" thickBot="1" x14ac:dyDescent="0.3"/>
    <row r="27" spans="2:60" s="119" customFormat="1" ht="16.5" hidden="1" thickBot="1" x14ac:dyDescent="0.3"/>
    <row r="28" spans="2:60" s="119" customFormat="1" ht="19.5" thickBot="1" x14ac:dyDescent="0.3">
      <c r="B28" s="482" t="str">
        <f ca="1">MID(CELL("filename",B27),FIND("]",CELL("filename",F27),1)+1,99)</f>
        <v>הגנה</v>
      </c>
      <c r="C28" s="483"/>
      <c r="D28" s="483"/>
      <c r="E28" s="483"/>
      <c r="F28" s="483"/>
      <c r="G28" s="483"/>
      <c r="H28" s="483"/>
      <c r="I28" s="483"/>
      <c r="J28" s="483"/>
      <c r="K28" s="483"/>
      <c r="L28" s="483"/>
      <c r="M28" s="483"/>
      <c r="N28" s="483"/>
      <c r="O28" s="483"/>
      <c r="P28" s="483"/>
      <c r="Q28" s="483"/>
      <c r="R28" s="483"/>
      <c r="S28" s="483"/>
      <c r="T28" s="483"/>
      <c r="U28" s="483"/>
      <c r="V28" s="483"/>
      <c r="W28" s="483"/>
      <c r="X28" s="483"/>
      <c r="Y28" s="483"/>
      <c r="Z28" s="483"/>
      <c r="AA28" s="483"/>
      <c r="AB28" s="483"/>
      <c r="AC28" s="483"/>
      <c r="AD28" s="483"/>
      <c r="AE28" s="483"/>
      <c r="AF28" s="483"/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4"/>
    </row>
    <row r="29" spans="2:60" s="119" customFormat="1" ht="31.5" x14ac:dyDescent="0.25">
      <c r="B29" s="485" t="s">
        <v>189</v>
      </c>
      <c r="C29" s="434" t="s">
        <v>127</v>
      </c>
      <c r="D29" s="434" t="s">
        <v>128</v>
      </c>
      <c r="E29" s="440" t="s">
        <v>129</v>
      </c>
      <c r="F29" s="487" t="s">
        <v>130</v>
      </c>
      <c r="G29" s="476" t="s">
        <v>229</v>
      </c>
      <c r="H29" s="363" t="str">
        <f>"סכום תמיכה למוסד לפעילות בשנת "&amp; $C$1-1</f>
        <v>סכום תמיכה למוסד לפעילות בשנת 2024</v>
      </c>
      <c r="I29" s="476" t="str">
        <f>"שיעור תמיכה יחסי בשנת "&amp; $C$1-1</f>
        <v>שיעור תמיכה יחסי בשנת 2024</v>
      </c>
      <c r="J29" s="130" t="s">
        <v>230</v>
      </c>
      <c r="K29" s="476" t="s">
        <v>231</v>
      </c>
      <c r="L29" s="476" t="s">
        <v>232</v>
      </c>
      <c r="M29" s="476" t="s">
        <v>233</v>
      </c>
      <c r="N29" s="476" t="s">
        <v>234</v>
      </c>
      <c r="O29" s="476" t="s">
        <v>235</v>
      </c>
      <c r="P29" s="476" t="s">
        <v>236</v>
      </c>
      <c r="Q29" s="476" t="s">
        <v>237</v>
      </c>
      <c r="R29" s="476" t="s">
        <v>238</v>
      </c>
      <c r="S29" s="476" t="s">
        <v>239</v>
      </c>
      <c r="T29" s="476" t="s">
        <v>240</v>
      </c>
      <c r="U29" s="476" t="s">
        <v>241</v>
      </c>
      <c r="V29" s="476" t="s">
        <v>242</v>
      </c>
      <c r="W29" s="476" t="s">
        <v>243</v>
      </c>
      <c r="X29" s="476" t="s">
        <v>244</v>
      </c>
      <c r="Y29" s="476" t="s">
        <v>245</v>
      </c>
      <c r="Z29" s="476" t="s">
        <v>246</v>
      </c>
      <c r="AA29" s="476" t="s">
        <v>247</v>
      </c>
      <c r="AB29" s="476" t="s">
        <v>248</v>
      </c>
      <c r="AC29" s="476" t="s">
        <v>249</v>
      </c>
      <c r="AD29" s="476" t="s">
        <v>250</v>
      </c>
      <c r="AE29" s="476" t="s">
        <v>251</v>
      </c>
      <c r="AF29" s="476" t="s">
        <v>252</v>
      </c>
      <c r="AG29" s="476" t="s">
        <v>253</v>
      </c>
      <c r="AH29" s="476" t="s">
        <v>254</v>
      </c>
      <c r="AI29" s="476" t="s">
        <v>255</v>
      </c>
      <c r="AJ29" s="476" t="s">
        <v>256</v>
      </c>
      <c r="AK29" s="476" t="s">
        <v>257</v>
      </c>
      <c r="AL29" s="476" t="s">
        <v>258</v>
      </c>
      <c r="AM29" s="476" t="s">
        <v>259</v>
      </c>
      <c r="AN29" s="476" t="s">
        <v>260</v>
      </c>
      <c r="AO29" s="476" t="s">
        <v>261</v>
      </c>
      <c r="AP29" s="476" t="s">
        <v>262</v>
      </c>
      <c r="AQ29" s="476" t="s">
        <v>263</v>
      </c>
      <c r="AR29" s="476" t="s">
        <v>264</v>
      </c>
      <c r="AS29" s="476" t="s">
        <v>265</v>
      </c>
      <c r="AT29" s="476" t="s">
        <v>266</v>
      </c>
      <c r="AU29" s="476" t="s">
        <v>267</v>
      </c>
      <c r="AV29" s="476" t="s">
        <v>268</v>
      </c>
      <c r="AW29" s="476" t="s">
        <v>269</v>
      </c>
      <c r="AX29" s="476" t="s">
        <v>270</v>
      </c>
      <c r="AY29" s="476" t="s">
        <v>271</v>
      </c>
      <c r="AZ29" s="489" t="s">
        <v>272</v>
      </c>
      <c r="BG29" s="257"/>
    </row>
    <row r="30" spans="2:60" s="119" customFormat="1" ht="16.5" customHeight="1" thickBot="1" x14ac:dyDescent="0.3">
      <c r="B30" s="486"/>
      <c r="C30" s="435"/>
      <c r="D30" s="435"/>
      <c r="E30" s="441"/>
      <c r="F30" s="488"/>
      <c r="G30" s="477"/>
      <c r="H30" s="239" t="s">
        <v>92</v>
      </c>
      <c r="I30" s="477" t="str">
        <f>"סכום תמיכה למוסד לתחום בשנת "&amp; $C$1-1</f>
        <v>סכום תמיכה למוסד לתחום בשנת 2024</v>
      </c>
      <c r="J30" s="131" t="s">
        <v>89</v>
      </c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477"/>
      <c r="AD30" s="477"/>
      <c r="AE30" s="477"/>
      <c r="AF30" s="477"/>
      <c r="AG30" s="477"/>
      <c r="AH30" s="477"/>
      <c r="AI30" s="477"/>
      <c r="AJ30" s="477"/>
      <c r="AK30" s="477"/>
      <c r="AL30" s="477"/>
      <c r="AM30" s="477"/>
      <c r="AN30" s="477"/>
      <c r="AO30" s="477"/>
      <c r="AP30" s="477"/>
      <c r="AQ30" s="477"/>
      <c r="AR30" s="477"/>
      <c r="AS30" s="477"/>
      <c r="AT30" s="477"/>
      <c r="AU30" s="477"/>
      <c r="AV30" s="477"/>
      <c r="AW30" s="477"/>
      <c r="AX30" s="477"/>
      <c r="AY30" s="477"/>
      <c r="AZ30" s="490"/>
      <c r="BE30" s="53">
        <v>0</v>
      </c>
      <c r="BF30" s="53">
        <v>1</v>
      </c>
      <c r="BG30" s="94" t="s">
        <v>273</v>
      </c>
      <c r="BH30" s="119" t="s">
        <v>274</v>
      </c>
    </row>
    <row r="31" spans="2:60" s="119" customFormat="1" x14ac:dyDescent="0.25">
      <c r="B31" s="106">
        <f t="shared" ref="B31:B94" si="0"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359" t="str">
        <f>IF('תנאי סף'!AF31&lt;&gt;1,"",'תנאי סף'!F31)</f>
        <v>אהב"י - העמותה לקידום אמנות העם ביש</v>
      </c>
      <c r="G31" s="134">
        <f>IF($F31="","",'התחשיב הבסיסי'!AH31)</f>
        <v>9.9975864462864772E-2</v>
      </c>
      <c r="H31" s="402">
        <v>187500</v>
      </c>
      <c r="I31" s="134">
        <f>IF(F31="","",IFERROR(H31/$H$6,$BE$1))</f>
        <v>0.20342844743408919</v>
      </c>
      <c r="J31" s="120">
        <v>1</v>
      </c>
      <c r="K31" s="121">
        <f t="shared" ref="K31:K62" si="1">IF($F31="","",IF(OR(G31="",I31="",BH31&lt;&gt;1),$BE$1,IF($G31&lt;$I31*$M$5,1,0)))</f>
        <v>0</v>
      </c>
      <c r="L31" s="365">
        <f t="shared" ref="L31:L94" si="2">IF($F31="","",IF(K31+$J31=2,1,0))</f>
        <v>0</v>
      </c>
      <c r="M31" s="366">
        <f>IF($F31="","",IF(L31=1,$I31*$M$5,$G31))</f>
        <v>9.9975864462864772E-2</v>
      </c>
      <c r="N31" s="366">
        <f t="shared" ref="N31:N94" si="3">IF(K31="","",IF(L31=1,M31,M31/SUMIF(L$31:L$130,"&lt;&gt;1",M$31:M$130)*(1-SUMIF(L$31:L$130,"=1",M$31:M$130))))</f>
        <v>9.9975864462864772E-2</v>
      </c>
      <c r="O31" s="367">
        <f t="shared" ref="O31:O62" si="4">IF($F31="","",IF(N31&lt;$I31*$M$5,1,0))</f>
        <v>0</v>
      </c>
      <c r="P31" s="367">
        <f>IF($F31="","",IF(O31+$J31=2,1,0))</f>
        <v>0</v>
      </c>
      <c r="Q31" s="368">
        <f t="shared" ref="Q31:Q62" si="5">IF($F31="","",IF(P31=1,$I31*$M$5,$M31))</f>
        <v>9.9975864462864772E-2</v>
      </c>
      <c r="R31" s="368">
        <f>IF(O31="","",IF(P31=1,Q31,Q31/SUMIF(P$31:P$130,"&lt;&gt;1",Q$31:Q$130)*(1-SUMIF(P$31:P$130,"=1",Q$31:Q$130))))</f>
        <v>9.9975864462864772E-2</v>
      </c>
      <c r="S31" s="367">
        <f t="shared" ref="S31:S62" si="6">IF($F31="","",IF(R31&lt;$I31*$M$5,1,0))</f>
        <v>0</v>
      </c>
      <c r="T31" s="367">
        <f>IF($F31="","",IF(S31+$J31=2,1,0))</f>
        <v>0</v>
      </c>
      <c r="U31" s="368">
        <f t="shared" ref="U31:U62" si="7">IF($F31="","",IF(T31=1,$I31*$M$5,$Q31))</f>
        <v>9.9975864462864772E-2</v>
      </c>
      <c r="V31" s="368">
        <f>IF(S31="","",IF(T31=1,U31,U31/SUMIF(T$31:T$130,"&lt;&gt;1",U$31:U$130)*(1-SUMIF(T$31:T$130,"=1",U$31:U$130))))</f>
        <v>9.9975864462864772E-2</v>
      </c>
      <c r="W31" s="367">
        <f t="shared" ref="W31:W62" si="8">IF($F31="","",IF(V31&lt;$I31*$M$5,1,0))</f>
        <v>0</v>
      </c>
      <c r="X31" s="367">
        <f>IF($F31="","",IF(W31+$J31=2,1,0))</f>
        <v>0</v>
      </c>
      <c r="Y31" s="368">
        <f t="shared" ref="Y31:Y62" si="9">IF($F31="","",IF(X31=1,$I31*$M$5,V31))</f>
        <v>9.9975864462864772E-2</v>
      </c>
      <c r="Z31" s="368">
        <f>IF(W31="","",IF(X31=1,Y31,Y31/SUMIF(X$31:X$130,"&lt;&gt;1",Y$31:Y$130)*(1-SUMIF(X$31:X$130,"=1",Y$31:Y$130))))</f>
        <v>9.9975864462864772E-2</v>
      </c>
      <c r="AA31" s="367">
        <f t="shared" ref="AA31:AA62" si="10">IF($F31="","",IF(Z31&lt;$I31*$M$5,1,0))</f>
        <v>0</v>
      </c>
      <c r="AB31" s="367">
        <f>IF($F31="","",IF(AA31+$J31=2,1,0))</f>
        <v>0</v>
      </c>
      <c r="AC31" s="368">
        <f t="shared" ref="AC31:AC62" si="11">IF($F31="","",IF(AB31=1,$I31*$M$5,Z31))</f>
        <v>9.9975864462864772E-2</v>
      </c>
      <c r="AD31" s="368">
        <f>IF(AA31="","",IF(AB31=1,AC31,AC31/SUMIF(AB$31:AB$130,"&lt;&gt;1",AC$31:AC$130)*(1-SUMIF(AB$31:AB$130,"=1",AC$31:AC$130))))</f>
        <v>9.9975864462864772E-2</v>
      </c>
      <c r="AE31" s="367">
        <f t="shared" ref="AE31:AE62" si="12">IF($F31="","",IF(AD31&lt;$I31*$M$5,1,0))</f>
        <v>0</v>
      </c>
      <c r="AF31" s="367">
        <f>IF($F31="","",IF(AE31+$J31=2,1,0))</f>
        <v>0</v>
      </c>
      <c r="AG31" s="368">
        <f t="shared" ref="AG31:AG62" si="13">IF($F31="","",IF(AF31=1,$I31*$M$5,AD31))</f>
        <v>9.9975864462864772E-2</v>
      </c>
      <c r="AH31" s="368">
        <f>IF(AE31="","",IF(AF31=1,AG31,AG31/SUMIF(AF$31:AF$130,"&lt;&gt;1",AG$31:AG$130)*(1-SUMIF(AF$31:AF$130,"=1",AG$31:AG$130))))</f>
        <v>9.9975864462864772E-2</v>
      </c>
      <c r="AI31" s="367">
        <f t="shared" ref="AI31:AI62" si="14">IF($F31="","",IF(AH31&lt;$I31*$M$5,1,0))</f>
        <v>0</v>
      </c>
      <c r="AJ31" s="367">
        <f>IF($F31="","",IF(AI31+$J31=2,1,0))</f>
        <v>0</v>
      </c>
      <c r="AK31" s="368">
        <f t="shared" ref="AK31:AK62" si="15">IF($F31="","",IF(AJ31=1,$I31*$M$5,AH31))</f>
        <v>9.9975864462864772E-2</v>
      </c>
      <c r="AL31" s="368">
        <f>IF(AI31="","",IF(AJ31=1,AK31,AK31/SUMIF(AJ$31:AJ$130,"&lt;&gt;1",AK$31:AK$130)*(1-SUMIF(AJ$31:AJ$130,"=1",AK$31:AK$130))))</f>
        <v>9.9975864462864772E-2</v>
      </c>
      <c r="AM31" s="367">
        <f t="shared" ref="AM31:AM62" si="16">IF($F31="","",IF(AL31&lt;$I31*$M$5,1,0))</f>
        <v>0</v>
      </c>
      <c r="AN31" s="367">
        <f>IF($F31="","",IF(AM31+$J31=2,1,0))</f>
        <v>0</v>
      </c>
      <c r="AO31" s="368">
        <f t="shared" ref="AO31:AO62" si="17">IF($F31="","",IF(AN31=1,$I31*$M$5,AL31))</f>
        <v>9.9975864462864772E-2</v>
      </c>
      <c r="AP31" s="368">
        <f>IF(AM31="","",IF(AN31=1,AO31,AO31/SUMIF(AN$31:AN$130,"&lt;&gt;1",AO$31:AO$130)*(1-SUMIF(AN$31:AN$130,"=1",AO$31:AO$130))))</f>
        <v>9.9975864462864772E-2</v>
      </c>
      <c r="AQ31" s="367">
        <f t="shared" ref="AQ31:AQ62" si="18">IF($F31="","",IF(AP31&lt;$I31*$M$5,1,0))</f>
        <v>0</v>
      </c>
      <c r="AR31" s="367">
        <f>IF($F31="","",IF(AQ31+$J31=2,1,0))</f>
        <v>0</v>
      </c>
      <c r="AS31" s="368">
        <f t="shared" ref="AS31:AS62" si="19">IF($F31="","",IF(AR31=1,$I31*$M$5,AP31))</f>
        <v>9.9975864462864772E-2</v>
      </c>
      <c r="AT31" s="368">
        <f>IF(AQ31="","",IF(AR31=1,AS31,AS31/SUMIF(AR$31:AR$130,"&lt;&gt;1",AS$31:AS$130)*(1-SUMIF(AR$31:AR$130,"=1",AS$31:AS$130))))</f>
        <v>9.9975864462864772E-2</v>
      </c>
      <c r="AU31" s="367">
        <f t="shared" ref="AU31:AU62" si="20">IF($F31="","",IF(OR(AT31&lt;$I31*$M$5,AR31=1,AN31=1,AJ31=1,AF31=1,AB31=1,X31=1,T31=1,P31=1,L31=1),1,0))</f>
        <v>0</v>
      </c>
      <c r="AV31" s="367">
        <f>IF($F31="","",IF(AU31+$J31=2,1,0))</f>
        <v>0</v>
      </c>
      <c r="AW31" s="368">
        <f t="shared" ref="AW31:AW62" si="21">IF($F31="","",IF(AV31=1,$I31*$M$5,AT31))</f>
        <v>9.9975864462864772E-2</v>
      </c>
      <c r="AX31" s="368">
        <f>IF(AU31="","",IFERROR(IF(AV31=1,AW31,AW31/SUMIF(AV$31:AV$130,"&lt;&gt;1",AW$31:AW$130)*(1-SUMIF(AV$31:AV$130,"=1",AW$31:AW$130))),0))</f>
        <v>9.9975864462864772E-2</v>
      </c>
      <c r="AY31" s="361">
        <f t="shared" ref="AY31:AY62" si="22">IF(F31="","",IFERROR(AX31/SUM($AX$31:$AX$130),$BE$1))</f>
        <v>9.9975864462864772E-2</v>
      </c>
      <c r="AZ31" s="135">
        <f t="shared" ref="AZ31:AZ62" si="23">IF(F31="","",IFERROR(AY31*$C$2,$BE$1))</f>
        <v>69983.105124005335</v>
      </c>
      <c r="BE31" s="53">
        <f>IF($F31="","",BE$30)</f>
        <v>0</v>
      </c>
      <c r="BF31" s="53">
        <f>IF($F31="","",BF$30)</f>
        <v>1</v>
      </c>
      <c r="BG31" s="94">
        <f>IF(AE31="",0,IFERROR(IF(AE31&gt;=0,1,0),0))</f>
        <v>1</v>
      </c>
      <c r="BH31" s="119">
        <f>IF(J31="",0,IF(ISERROR(MATCH(J31,$BE$30:$BF$30,0)),0,1))</f>
        <v>1</v>
      </c>
    </row>
    <row r="32" spans="2:60" s="119" customFormat="1" x14ac:dyDescent="0.25">
      <c r="B32" s="106">
        <f t="shared" si="0"/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359" t="str">
        <f>IF('תנאי סף'!AF32&lt;&gt;1,"",'תנאי סף'!F32)</f>
        <v>מרכז קהילתי בטירת כרמל עש פרסט בע"מ</v>
      </c>
      <c r="G32" s="134">
        <f>IF($F32="","",'התחשיב הבסיסי'!AH32)</f>
        <v>7.245249147340567E-2</v>
      </c>
      <c r="H32" s="402">
        <v>130000</v>
      </c>
      <c r="I32" s="134">
        <f t="shared" ref="I32:I95" si="24">IF(F32="","",IFERROR(H32/$H$6,$BE$1))</f>
        <v>0.14104372355430184</v>
      </c>
      <c r="J32" s="120">
        <v>1</v>
      </c>
      <c r="K32" s="121">
        <f t="shared" si="1"/>
        <v>0</v>
      </c>
      <c r="L32" s="365">
        <f t="shared" si="2"/>
        <v>0</v>
      </c>
      <c r="M32" s="366">
        <f t="shared" ref="M32:M62" si="25">IF($F32="","",IF(L32=1,$I32*$M$5,$G32))</f>
        <v>7.245249147340567E-2</v>
      </c>
      <c r="N32" s="366">
        <f t="shared" si="3"/>
        <v>7.245249147340567E-2</v>
      </c>
      <c r="O32" s="367">
        <f t="shared" si="4"/>
        <v>0</v>
      </c>
      <c r="P32" s="367">
        <f>IF($F32="","",IF(O32+$J32=2,1,0))</f>
        <v>0</v>
      </c>
      <c r="Q32" s="368">
        <f t="shared" si="5"/>
        <v>7.245249147340567E-2</v>
      </c>
      <c r="R32" s="368">
        <f>IF(O32="","",IF(P32=1,Q32,Q32/SUMIF(P$31:P$130,"&lt;&gt;1",Q$31:Q$130)*(1-SUMIF(P$31:P$130,"=1",Q$31:Q$130))))</f>
        <v>7.245249147340567E-2</v>
      </c>
      <c r="S32" s="367">
        <f t="shared" si="6"/>
        <v>0</v>
      </c>
      <c r="T32" s="367">
        <f>IF($F32="","",IF(S32+$J32=2,1,0))</f>
        <v>0</v>
      </c>
      <c r="U32" s="368">
        <f t="shared" si="7"/>
        <v>7.245249147340567E-2</v>
      </c>
      <c r="V32" s="368">
        <f>IF(S32="","",IF(T32=1,U32,U32/SUMIF(T$31:T$130,"&lt;&gt;1",U$31:U$130)*(1-SUMIF(T$31:T$130,"=1",U$31:U$130))))</f>
        <v>7.245249147340567E-2</v>
      </c>
      <c r="W32" s="367">
        <f t="shared" si="8"/>
        <v>0</v>
      </c>
      <c r="X32" s="367">
        <f>IF($F32="","",IF(W32+$J32=2,1,0))</f>
        <v>0</v>
      </c>
      <c r="Y32" s="368">
        <f t="shared" si="9"/>
        <v>7.245249147340567E-2</v>
      </c>
      <c r="Z32" s="368">
        <f>IF(W32="","",IF(X32=1,Y32,Y32/SUMIF(X$31:X$130,"&lt;&gt;1",Y$31:Y$130)*(1-SUMIF(X$31:X$130,"=1",Y$31:Y$130))))</f>
        <v>7.245249147340567E-2</v>
      </c>
      <c r="AA32" s="367">
        <f t="shared" si="10"/>
        <v>0</v>
      </c>
      <c r="AB32" s="367">
        <f>IF($F32="","",IF(AA32+$J32=2,1,0))</f>
        <v>0</v>
      </c>
      <c r="AC32" s="368">
        <f t="shared" si="11"/>
        <v>7.245249147340567E-2</v>
      </c>
      <c r="AD32" s="368">
        <f>IF(AA32="","",IF(AB32=1,AC32,AC32/SUMIF(AB$31:AB$130,"&lt;&gt;1",AC$31:AC$130)*(1-SUMIF(AB$31:AB$130,"=1",AC$31:AC$130))))</f>
        <v>7.245249147340567E-2</v>
      </c>
      <c r="AE32" s="367">
        <f t="shared" si="12"/>
        <v>0</v>
      </c>
      <c r="AF32" s="367">
        <f>IF($F32="","",IF(AE32+$J32=2,1,0))</f>
        <v>0</v>
      </c>
      <c r="AG32" s="368">
        <f t="shared" si="13"/>
        <v>7.245249147340567E-2</v>
      </c>
      <c r="AH32" s="368">
        <f>IF(AE32="","",IF(AF32=1,AG32,AG32/SUMIF(AF$31:AF$130,"&lt;&gt;1",AG$31:AG$130)*(1-SUMIF(AF$31:AF$130,"=1",AG$31:AG$130))))</f>
        <v>7.245249147340567E-2</v>
      </c>
      <c r="AI32" s="367">
        <f t="shared" si="14"/>
        <v>0</v>
      </c>
      <c r="AJ32" s="367">
        <f>IF($F32="","",IF(AI32+$J32=2,1,0))</f>
        <v>0</v>
      </c>
      <c r="AK32" s="368">
        <f t="shared" si="15"/>
        <v>7.245249147340567E-2</v>
      </c>
      <c r="AL32" s="368">
        <f>IF(AI32="","",IF(AJ32=1,AK32,AK32/SUMIF(AJ$31:AJ$130,"&lt;&gt;1",AK$31:AK$130)*(1-SUMIF(AJ$31:AJ$130,"=1",AK$31:AK$130))))</f>
        <v>7.245249147340567E-2</v>
      </c>
      <c r="AM32" s="367">
        <f t="shared" si="16"/>
        <v>0</v>
      </c>
      <c r="AN32" s="367">
        <f>IF($F32="","",IF(AM32+$J32=2,1,0))</f>
        <v>0</v>
      </c>
      <c r="AO32" s="368">
        <f t="shared" si="17"/>
        <v>7.245249147340567E-2</v>
      </c>
      <c r="AP32" s="368">
        <f>IF(AM32="","",IF(AN32=1,AO32,AO32/SUMIF(AN$31:AN$130,"&lt;&gt;1",AO$31:AO$130)*(1-SUMIF(AN$31:AN$130,"=1",AO$31:AO$130))))</f>
        <v>7.245249147340567E-2</v>
      </c>
      <c r="AQ32" s="367">
        <f t="shared" si="18"/>
        <v>0</v>
      </c>
      <c r="AR32" s="367">
        <f>IF($F32="","",IF(AQ32+$J32=2,1,0))</f>
        <v>0</v>
      </c>
      <c r="AS32" s="368">
        <f t="shared" si="19"/>
        <v>7.245249147340567E-2</v>
      </c>
      <c r="AT32" s="368">
        <f>IF(AQ32="","",IF(AR32=1,AS32,AS32/SUMIF(AR$31:AR$130,"&lt;&gt;1",AS$31:AS$130)*(1-SUMIF(AR$31:AR$130,"=1",AS$31:AS$130))))</f>
        <v>7.245249147340567E-2</v>
      </c>
      <c r="AU32" s="367">
        <f t="shared" si="20"/>
        <v>0</v>
      </c>
      <c r="AV32" s="367">
        <f>IF($F32="","",IF(AU32+$J32=2,1,0))</f>
        <v>0</v>
      </c>
      <c r="AW32" s="368">
        <f t="shared" si="21"/>
        <v>7.245249147340567E-2</v>
      </c>
      <c r="AX32" s="368">
        <f t="shared" ref="AX32:AX95" si="26">IF(AU32="","",IFERROR(IF(AV32=1,AW32,AW32/SUMIF(AV$31:AV$130,"&lt;&gt;1",AW$31:AW$130)*(1-SUMIF(AV$31:AV$130,"=1",AW$31:AW$130))),0))</f>
        <v>7.245249147340567E-2</v>
      </c>
      <c r="AY32" s="361">
        <f t="shared" si="22"/>
        <v>7.245249147340567E-2</v>
      </c>
      <c r="AZ32" s="135">
        <f t="shared" si="23"/>
        <v>50716.744031383969</v>
      </c>
      <c r="BE32" s="53">
        <f t="shared" ref="BE32:BF63" si="27">IF($F32="","",BE$30)</f>
        <v>0</v>
      </c>
      <c r="BF32" s="53">
        <f t="shared" si="27"/>
        <v>1</v>
      </c>
      <c r="BG32" s="94">
        <f t="shared" ref="BG32:BG95" si="28">IF(AE32="",0,IFERROR(IF(AE32&gt;=0,1,0),0))</f>
        <v>1</v>
      </c>
      <c r="BH32" s="119">
        <f t="shared" ref="BH32:BH95" si="29">IF(J32="",0,IF(ISERROR(MATCH(J32,$BE$30:$BF$30,0)),0,1))</f>
        <v>1</v>
      </c>
    </row>
    <row r="33" spans="2:60" s="119" customFormat="1" x14ac:dyDescent="0.25">
      <c r="B33" s="106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359" t="str">
        <f>IF('תנאי סף'!AF33&lt;&gt;1,"",'תנאי סף'!F33)</f>
        <v>מרכז ישראלי למקהלות ולחבורות זמר (ע</v>
      </c>
      <c r="G33" s="134">
        <f>IF($F33="","",'התחשיב הבסיסי'!AH33)</f>
        <v>0.71839068099594439</v>
      </c>
      <c r="H33" s="402">
        <v>187500</v>
      </c>
      <c r="I33" s="134">
        <f t="shared" si="24"/>
        <v>0.20342844743408919</v>
      </c>
      <c r="J33" s="120">
        <v>1</v>
      </c>
      <c r="K33" s="121">
        <f t="shared" si="1"/>
        <v>0</v>
      </c>
      <c r="L33" s="365">
        <f t="shared" si="2"/>
        <v>0</v>
      </c>
      <c r="M33" s="366">
        <f t="shared" si="25"/>
        <v>0.71839068099594439</v>
      </c>
      <c r="N33" s="366">
        <f t="shared" si="3"/>
        <v>0.71839068099594439</v>
      </c>
      <c r="O33" s="367">
        <f t="shared" si="4"/>
        <v>0</v>
      </c>
      <c r="P33" s="367">
        <f>IF($F33="","",IF(O33+$J33=2,1,0))</f>
        <v>0</v>
      </c>
      <c r="Q33" s="368">
        <f t="shared" si="5"/>
        <v>0.71839068099594439</v>
      </c>
      <c r="R33" s="368">
        <f>IF(O33="","",IF(P33=1,Q33,Q33/SUMIF(P$31:P$130,"&lt;&gt;1",Q$31:Q$130)*(1-SUMIF(P$31:P$130,"=1",Q$31:Q$130))))</f>
        <v>0.71839068099594439</v>
      </c>
      <c r="S33" s="367">
        <f t="shared" si="6"/>
        <v>0</v>
      </c>
      <c r="T33" s="367">
        <f>IF($F33="","",IF(S33+$J33=2,1,0))</f>
        <v>0</v>
      </c>
      <c r="U33" s="368">
        <f t="shared" si="7"/>
        <v>0.71839068099594439</v>
      </c>
      <c r="V33" s="368">
        <f>IF(S33="","",IF(T33=1,U33,U33/SUMIF(T$31:T$130,"&lt;&gt;1",U$31:U$130)*(1-SUMIF(T$31:T$130,"=1",U$31:U$130))))</f>
        <v>0.71839068099594439</v>
      </c>
      <c r="W33" s="367">
        <f t="shared" si="8"/>
        <v>0</v>
      </c>
      <c r="X33" s="367">
        <f>IF($F33="","",IF(W33+$J33=2,1,0))</f>
        <v>0</v>
      </c>
      <c r="Y33" s="368">
        <f t="shared" si="9"/>
        <v>0.71839068099594439</v>
      </c>
      <c r="Z33" s="368">
        <f>IF(W33="","",IF(X33=1,Y33,Y33/SUMIF(X$31:X$130,"&lt;&gt;1",Y$31:Y$130)*(1-SUMIF(X$31:X$130,"=1",Y$31:Y$130))))</f>
        <v>0.71839068099594439</v>
      </c>
      <c r="AA33" s="367">
        <f t="shared" si="10"/>
        <v>0</v>
      </c>
      <c r="AB33" s="367">
        <f>IF($F33="","",IF(AA33+$J33=2,1,0))</f>
        <v>0</v>
      </c>
      <c r="AC33" s="368">
        <f t="shared" si="11"/>
        <v>0.71839068099594439</v>
      </c>
      <c r="AD33" s="368">
        <f>IF(AA33="","",IF(AB33=1,AC33,AC33/SUMIF(AB$31:AB$130,"&lt;&gt;1",AC$31:AC$130)*(1-SUMIF(AB$31:AB$130,"=1",AC$31:AC$130))))</f>
        <v>0.71839068099594439</v>
      </c>
      <c r="AE33" s="367">
        <f t="shared" si="12"/>
        <v>0</v>
      </c>
      <c r="AF33" s="367">
        <f>IF($F33="","",IF(AE33+$J33=2,1,0))</f>
        <v>0</v>
      </c>
      <c r="AG33" s="368">
        <f t="shared" si="13"/>
        <v>0.71839068099594439</v>
      </c>
      <c r="AH33" s="368">
        <f>IF(AE33="","",IF(AF33=1,AG33,AG33/SUMIF(AF$31:AF$130,"&lt;&gt;1",AG$31:AG$130)*(1-SUMIF(AF$31:AF$130,"=1",AG$31:AG$130))))</f>
        <v>0.71839068099594439</v>
      </c>
      <c r="AI33" s="367">
        <f t="shared" si="14"/>
        <v>0</v>
      </c>
      <c r="AJ33" s="367">
        <f>IF($F33="","",IF(AI33+$J33=2,1,0))</f>
        <v>0</v>
      </c>
      <c r="AK33" s="368">
        <f t="shared" si="15"/>
        <v>0.71839068099594439</v>
      </c>
      <c r="AL33" s="368">
        <f>IF(AI33="","",IF(AJ33=1,AK33,AK33/SUMIF(AJ$31:AJ$130,"&lt;&gt;1",AK$31:AK$130)*(1-SUMIF(AJ$31:AJ$130,"=1",AK$31:AK$130))))</f>
        <v>0.71839068099594439</v>
      </c>
      <c r="AM33" s="367">
        <f t="shared" si="16"/>
        <v>0</v>
      </c>
      <c r="AN33" s="367">
        <f>IF($F33="","",IF(AM33+$J33=2,1,0))</f>
        <v>0</v>
      </c>
      <c r="AO33" s="368">
        <f t="shared" si="17"/>
        <v>0.71839068099594439</v>
      </c>
      <c r="AP33" s="368">
        <f>IF(AM33="","",IF(AN33=1,AO33,AO33/SUMIF(AN$31:AN$130,"&lt;&gt;1",AO$31:AO$130)*(1-SUMIF(AN$31:AN$130,"=1",AO$31:AO$130))))</f>
        <v>0.71839068099594439</v>
      </c>
      <c r="AQ33" s="367">
        <f t="shared" si="18"/>
        <v>0</v>
      </c>
      <c r="AR33" s="367">
        <f>IF($F33="","",IF(AQ33+$J33=2,1,0))</f>
        <v>0</v>
      </c>
      <c r="AS33" s="368">
        <f t="shared" si="19"/>
        <v>0.71839068099594439</v>
      </c>
      <c r="AT33" s="368">
        <f>IF(AQ33="","",IF(AR33=1,AS33,AS33/SUMIF(AR$31:AR$130,"&lt;&gt;1",AS$31:AS$130)*(1-SUMIF(AR$31:AR$130,"=1",AS$31:AS$130))))</f>
        <v>0.71839068099594439</v>
      </c>
      <c r="AU33" s="367">
        <f t="shared" si="20"/>
        <v>0</v>
      </c>
      <c r="AV33" s="367">
        <f>IF($F33="","",IF(AU33+$J33=2,1,0))</f>
        <v>0</v>
      </c>
      <c r="AW33" s="368">
        <f t="shared" si="21"/>
        <v>0.71839068099594439</v>
      </c>
      <c r="AX33" s="368">
        <f t="shared" si="26"/>
        <v>0.71839068099594439</v>
      </c>
      <c r="AY33" s="361">
        <f t="shared" si="22"/>
        <v>0.71839068099594439</v>
      </c>
      <c r="AZ33" s="135">
        <f t="shared" si="23"/>
        <v>502873.4766971611</v>
      </c>
      <c r="BE33" s="53">
        <f t="shared" si="27"/>
        <v>0</v>
      </c>
      <c r="BF33" s="53">
        <f t="shared" si="27"/>
        <v>1</v>
      </c>
      <c r="BG33" s="94">
        <f t="shared" si="28"/>
        <v>1</v>
      </c>
      <c r="BH33" s="119">
        <f t="shared" si="29"/>
        <v>1</v>
      </c>
    </row>
    <row r="34" spans="2:60" s="119" customFormat="1" x14ac:dyDescent="0.25">
      <c r="B34" s="106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359" t="str">
        <f>IF('תנאי סף'!AF34&lt;&gt;1,"",'תנאי סף'!F34)</f>
        <v/>
      </c>
      <c r="G34" s="134" t="str">
        <f>IF($F34="","",'התחשיב הבסיסי'!AH34)</f>
        <v/>
      </c>
      <c r="H34" s="263"/>
      <c r="I34" s="134" t="str">
        <f t="shared" si="24"/>
        <v/>
      </c>
      <c r="J34" s="120">
        <v>1</v>
      </c>
      <c r="K34" s="121" t="str">
        <f t="shared" si="1"/>
        <v/>
      </c>
      <c r="L34" s="365" t="str">
        <f t="shared" si="2"/>
        <v/>
      </c>
      <c r="M34" s="366" t="str">
        <f t="shared" si="25"/>
        <v/>
      </c>
      <c r="N34" s="366" t="str">
        <f t="shared" si="3"/>
        <v/>
      </c>
      <c r="O34" s="367" t="str">
        <f t="shared" si="4"/>
        <v/>
      </c>
      <c r="P34" s="367" t="str">
        <f>IF($F34="","",IF(O34+$J34=2,1,0))</f>
        <v/>
      </c>
      <c r="Q34" s="368" t="str">
        <f t="shared" si="5"/>
        <v/>
      </c>
      <c r="R34" s="368" t="str">
        <f>IF(O34="","",IF(P34=1,Q34,Q34/SUMIF(P$31:P$130,"&lt;&gt;1",Q$31:Q$130)*(1-SUMIF(P$31:P$130,"=1",Q$31:Q$130))))</f>
        <v/>
      </c>
      <c r="S34" s="367" t="str">
        <f t="shared" si="6"/>
        <v/>
      </c>
      <c r="T34" s="367" t="str">
        <f>IF($F34="","",IF(S34+$J34=2,1,0))</f>
        <v/>
      </c>
      <c r="U34" s="368" t="str">
        <f t="shared" si="7"/>
        <v/>
      </c>
      <c r="V34" s="368" t="str">
        <f>IF(S34="","",IF(T34=1,U34,U34/SUMIF(T$31:T$130,"&lt;&gt;1",U$31:U$130)*(1-SUMIF(T$31:T$130,"=1",U$31:U$130))))</f>
        <v/>
      </c>
      <c r="W34" s="367" t="str">
        <f t="shared" si="8"/>
        <v/>
      </c>
      <c r="X34" s="367" t="str">
        <f>IF($F34="","",IF(W34+$J34=2,1,0))</f>
        <v/>
      </c>
      <c r="Y34" s="368" t="str">
        <f t="shared" si="9"/>
        <v/>
      </c>
      <c r="Z34" s="368" t="str">
        <f>IF(W34="","",IF(X34=1,Y34,Y34/SUMIF(X$31:X$130,"&lt;&gt;1",Y$31:Y$130)*(1-SUMIF(X$31:X$130,"=1",Y$31:Y$130))))</f>
        <v/>
      </c>
      <c r="AA34" s="367" t="str">
        <f t="shared" si="10"/>
        <v/>
      </c>
      <c r="AB34" s="367" t="str">
        <f>IF($F34="","",IF(AA34+$J34=2,1,0))</f>
        <v/>
      </c>
      <c r="AC34" s="368" t="str">
        <f t="shared" si="11"/>
        <v/>
      </c>
      <c r="AD34" s="368" t="str">
        <f>IF(AA34="","",IF(AB34=1,AC34,AC34/SUMIF(AB$31:AB$130,"&lt;&gt;1",AC$31:AC$130)*(1-SUMIF(AB$31:AB$130,"=1",AC$31:AC$130))))</f>
        <v/>
      </c>
      <c r="AE34" s="367" t="str">
        <f t="shared" si="12"/>
        <v/>
      </c>
      <c r="AF34" s="367" t="str">
        <f>IF($F34="","",IF(AE34+$J34=2,1,0))</f>
        <v/>
      </c>
      <c r="AG34" s="368" t="str">
        <f t="shared" si="13"/>
        <v/>
      </c>
      <c r="AH34" s="368" t="str">
        <f>IF(AE34="","",IF(AF34=1,AG34,AG34/SUMIF(AF$31:AF$130,"&lt;&gt;1",AG$31:AG$130)*(1-SUMIF(AF$31:AF$130,"=1",AG$31:AG$130))))</f>
        <v/>
      </c>
      <c r="AI34" s="367" t="str">
        <f t="shared" si="14"/>
        <v/>
      </c>
      <c r="AJ34" s="367" t="str">
        <f>IF($F34="","",IF(AI34+$J34=2,1,0))</f>
        <v/>
      </c>
      <c r="AK34" s="368" t="str">
        <f t="shared" si="15"/>
        <v/>
      </c>
      <c r="AL34" s="368" t="str">
        <f>IF(AI34="","",IF(AJ34=1,AK34,AK34/SUMIF(AJ$31:AJ$130,"&lt;&gt;1",AK$31:AK$130)*(1-SUMIF(AJ$31:AJ$130,"=1",AK$31:AK$130))))</f>
        <v/>
      </c>
      <c r="AM34" s="367" t="str">
        <f t="shared" si="16"/>
        <v/>
      </c>
      <c r="AN34" s="367" t="str">
        <f>IF($F34="","",IF(AM34+$J34=2,1,0))</f>
        <v/>
      </c>
      <c r="AO34" s="368" t="str">
        <f t="shared" si="17"/>
        <v/>
      </c>
      <c r="AP34" s="368" t="str">
        <f>IF(AM34="","",IF(AN34=1,AO34,AO34/SUMIF(AN$31:AN$130,"&lt;&gt;1",AO$31:AO$130)*(1-SUMIF(AN$31:AN$130,"=1",AO$31:AO$130))))</f>
        <v/>
      </c>
      <c r="AQ34" s="367" t="str">
        <f t="shared" si="18"/>
        <v/>
      </c>
      <c r="AR34" s="367" t="str">
        <f>IF($F34="","",IF(AQ34+$J34=2,1,0))</f>
        <v/>
      </c>
      <c r="AS34" s="368" t="str">
        <f t="shared" si="19"/>
        <v/>
      </c>
      <c r="AT34" s="368" t="str">
        <f>IF(AQ34="","",IF(AR34=1,AS34,AS34/SUMIF(AR$31:AR$130,"&lt;&gt;1",AS$31:AS$130)*(1-SUMIF(AR$31:AR$130,"=1",AS$31:AS$130))))</f>
        <v/>
      </c>
      <c r="AU34" s="367" t="str">
        <f t="shared" si="20"/>
        <v/>
      </c>
      <c r="AV34" s="367" t="str">
        <f>IF($F34="","",IF(AU34+$J34=2,1,0))</f>
        <v/>
      </c>
      <c r="AW34" s="368" t="str">
        <f t="shared" si="21"/>
        <v/>
      </c>
      <c r="AX34" s="368" t="str">
        <f t="shared" si="26"/>
        <v/>
      </c>
      <c r="AY34" s="361" t="str">
        <f t="shared" si="22"/>
        <v/>
      </c>
      <c r="AZ34" s="135" t="str">
        <f t="shared" si="23"/>
        <v/>
      </c>
      <c r="BE34" s="53" t="str">
        <f t="shared" si="27"/>
        <v/>
      </c>
      <c r="BF34" s="53" t="str">
        <f t="shared" si="27"/>
        <v/>
      </c>
      <c r="BG34" s="94">
        <f t="shared" si="28"/>
        <v>0</v>
      </c>
      <c r="BH34" s="119">
        <f t="shared" si="29"/>
        <v>1</v>
      </c>
    </row>
    <row r="35" spans="2:60" s="119" customFormat="1" x14ac:dyDescent="0.25">
      <c r="B35" s="106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359" t="str">
        <f>IF('תנאי סף'!AF35&lt;&gt;1,"",'תנאי סף'!F35)</f>
        <v/>
      </c>
      <c r="G35" s="134" t="str">
        <f>IF($F35="","",'התחשיב הבסיסי'!AH35)</f>
        <v/>
      </c>
      <c r="H35" s="263"/>
      <c r="I35" s="134" t="str">
        <f t="shared" si="24"/>
        <v/>
      </c>
      <c r="J35" s="120">
        <v>1</v>
      </c>
      <c r="K35" s="121" t="str">
        <f t="shared" si="1"/>
        <v/>
      </c>
      <c r="L35" s="365" t="str">
        <f t="shared" si="2"/>
        <v/>
      </c>
      <c r="M35" s="366" t="str">
        <f t="shared" si="25"/>
        <v/>
      </c>
      <c r="N35" s="366" t="str">
        <f t="shared" si="3"/>
        <v/>
      </c>
      <c r="O35" s="367" t="str">
        <f t="shared" si="4"/>
        <v/>
      </c>
      <c r="P35" s="367" t="str">
        <f t="shared" ref="P35:P98" si="30">IF($F35="","",IF(O35+$J35=2,1,0))</f>
        <v/>
      </c>
      <c r="Q35" s="368" t="str">
        <f t="shared" si="5"/>
        <v/>
      </c>
      <c r="R35" s="368" t="str">
        <f t="shared" ref="R35:R98" si="31">IF(O35="","",IF(P35=1,Q35,Q35/SUMIF(P$31:P$130,"&lt;&gt;1",Q$31:Q$130)*(1-SUMIF(P$31:P$130,"=1",Q$31:Q$130))))</f>
        <v/>
      </c>
      <c r="S35" s="367" t="str">
        <f t="shared" si="6"/>
        <v/>
      </c>
      <c r="T35" s="367" t="str">
        <f t="shared" ref="T35:T98" si="32">IF($F35="","",IF(S35+$J35=2,1,0))</f>
        <v/>
      </c>
      <c r="U35" s="368" t="str">
        <f t="shared" si="7"/>
        <v/>
      </c>
      <c r="V35" s="368" t="str">
        <f t="shared" ref="V35:V98" si="33">IF(S35="","",IF(T35=1,U35,U35/SUMIF(T$31:T$130,"&lt;&gt;1",U$31:U$130)*(1-SUMIF(T$31:T$130,"=1",U$31:U$130))))</f>
        <v/>
      </c>
      <c r="W35" s="367" t="str">
        <f t="shared" si="8"/>
        <v/>
      </c>
      <c r="X35" s="367" t="str">
        <f t="shared" ref="X35:X98" si="34">IF($F35="","",IF(W35+$J35=2,1,0))</f>
        <v/>
      </c>
      <c r="Y35" s="368" t="str">
        <f t="shared" si="9"/>
        <v/>
      </c>
      <c r="Z35" s="368" t="str">
        <f t="shared" ref="Z35:Z98" si="35">IF(W35="","",IF(X35=1,Y35,Y35/SUMIF(X$31:X$130,"&lt;&gt;1",Y$31:Y$130)*(1-SUMIF(X$31:X$130,"=1",Y$31:Y$130))))</f>
        <v/>
      </c>
      <c r="AA35" s="367" t="str">
        <f t="shared" si="10"/>
        <v/>
      </c>
      <c r="AB35" s="367" t="str">
        <f t="shared" ref="AB35:AB98" si="36">IF($F35="","",IF(AA35+$J35=2,1,0))</f>
        <v/>
      </c>
      <c r="AC35" s="368" t="str">
        <f t="shared" si="11"/>
        <v/>
      </c>
      <c r="AD35" s="368" t="str">
        <f t="shared" ref="AD35:AD98" si="37">IF(AA35="","",IF(AB35=1,AC35,AC35/SUMIF(AB$31:AB$130,"&lt;&gt;1",AC$31:AC$130)*(1-SUMIF(AB$31:AB$130,"=1",AC$31:AC$130))))</f>
        <v/>
      </c>
      <c r="AE35" s="367" t="str">
        <f t="shared" si="12"/>
        <v/>
      </c>
      <c r="AF35" s="367" t="str">
        <f t="shared" ref="AF35:AF98" si="38">IF($F35="","",IF(AE35+$J35=2,1,0))</f>
        <v/>
      </c>
      <c r="AG35" s="368" t="str">
        <f t="shared" si="13"/>
        <v/>
      </c>
      <c r="AH35" s="368" t="str">
        <f t="shared" ref="AH35:AH98" si="39">IF(AE35="","",IF(AF35=1,AG35,AG35/SUMIF(AF$31:AF$130,"&lt;&gt;1",AG$31:AG$130)*(1-SUMIF(AF$31:AF$130,"=1",AG$31:AG$130))))</f>
        <v/>
      </c>
      <c r="AI35" s="367" t="str">
        <f t="shared" si="14"/>
        <v/>
      </c>
      <c r="AJ35" s="367" t="str">
        <f t="shared" ref="AJ35:AJ98" si="40">IF($F35="","",IF(AI35+$J35=2,1,0))</f>
        <v/>
      </c>
      <c r="AK35" s="368" t="str">
        <f t="shared" si="15"/>
        <v/>
      </c>
      <c r="AL35" s="368" t="str">
        <f t="shared" ref="AL35:AL98" si="41">IF(AI35="","",IF(AJ35=1,AK35,AK35/SUMIF(AJ$31:AJ$130,"&lt;&gt;1",AK$31:AK$130)*(1-SUMIF(AJ$31:AJ$130,"=1",AK$31:AK$130))))</f>
        <v/>
      </c>
      <c r="AM35" s="367" t="str">
        <f t="shared" si="16"/>
        <v/>
      </c>
      <c r="AN35" s="367" t="str">
        <f t="shared" ref="AN35:AN98" si="42">IF($F35="","",IF(AM35+$J35=2,1,0))</f>
        <v/>
      </c>
      <c r="AO35" s="368" t="str">
        <f t="shared" si="17"/>
        <v/>
      </c>
      <c r="AP35" s="368" t="str">
        <f t="shared" ref="AP35:AP98" si="43">IF(AM35="","",IF(AN35=1,AO35,AO35/SUMIF(AN$31:AN$130,"&lt;&gt;1",AO$31:AO$130)*(1-SUMIF(AN$31:AN$130,"=1",AO$31:AO$130))))</f>
        <v/>
      </c>
      <c r="AQ35" s="367" t="str">
        <f t="shared" si="18"/>
        <v/>
      </c>
      <c r="AR35" s="367" t="str">
        <f t="shared" ref="AR35:AR98" si="44">IF($F35="","",IF(AQ35+$J35=2,1,0))</f>
        <v/>
      </c>
      <c r="AS35" s="368" t="str">
        <f t="shared" si="19"/>
        <v/>
      </c>
      <c r="AT35" s="368" t="str">
        <f t="shared" ref="AT35:AT98" si="45">IF(AQ35="","",IF(AR35=1,AS35,AS35/SUMIF(AR$31:AR$130,"&lt;&gt;1",AS$31:AS$130)*(1-SUMIF(AR$31:AR$130,"=1",AS$31:AS$130))))</f>
        <v/>
      </c>
      <c r="AU35" s="367" t="str">
        <f t="shared" si="20"/>
        <v/>
      </c>
      <c r="AV35" s="367" t="str">
        <f t="shared" ref="AV35:AV98" si="46">IF($F35="","",IF(AU35+$J35=2,1,0))</f>
        <v/>
      </c>
      <c r="AW35" s="368" t="str">
        <f t="shared" si="21"/>
        <v/>
      </c>
      <c r="AX35" s="368" t="str">
        <f t="shared" si="26"/>
        <v/>
      </c>
      <c r="AY35" s="361" t="str">
        <f t="shared" si="22"/>
        <v/>
      </c>
      <c r="AZ35" s="135" t="str">
        <f t="shared" si="23"/>
        <v/>
      </c>
      <c r="BE35" s="53" t="str">
        <f t="shared" si="27"/>
        <v/>
      </c>
      <c r="BF35" s="53" t="str">
        <f t="shared" si="27"/>
        <v/>
      </c>
      <c r="BG35" s="94">
        <f t="shared" si="28"/>
        <v>0</v>
      </c>
      <c r="BH35" s="119">
        <f t="shared" si="29"/>
        <v>1</v>
      </c>
    </row>
    <row r="36" spans="2:60" x14ac:dyDescent="0.25">
      <c r="B36" s="106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359" t="str">
        <f>IF('תנאי סף'!AF36&lt;&gt;1,"",'תנאי סף'!F36)</f>
        <v>חברת מוסדות חנוך ותרבות בחיפה מיסוד</v>
      </c>
      <c r="G36" s="134">
        <f>IF($F36="","",'התחשיב הבסיסי'!AH36)</f>
        <v>0.10918096306778524</v>
      </c>
      <c r="H36" s="402">
        <v>187500</v>
      </c>
      <c r="I36" s="134">
        <f t="shared" si="24"/>
        <v>0.20342844743408919</v>
      </c>
      <c r="J36" s="120">
        <v>1</v>
      </c>
      <c r="K36" s="121">
        <f t="shared" si="1"/>
        <v>0</v>
      </c>
      <c r="L36" s="365">
        <f t="shared" si="2"/>
        <v>0</v>
      </c>
      <c r="M36" s="366">
        <f t="shared" si="25"/>
        <v>0.10918096306778524</v>
      </c>
      <c r="N36" s="366">
        <f t="shared" si="3"/>
        <v>0.10918096306778524</v>
      </c>
      <c r="O36" s="367">
        <f t="shared" si="4"/>
        <v>0</v>
      </c>
      <c r="P36" s="367">
        <f t="shared" si="30"/>
        <v>0</v>
      </c>
      <c r="Q36" s="368">
        <f t="shared" si="5"/>
        <v>0.10918096306778524</v>
      </c>
      <c r="R36" s="368">
        <f t="shared" si="31"/>
        <v>0.10918096306778524</v>
      </c>
      <c r="S36" s="367">
        <f t="shared" si="6"/>
        <v>0</v>
      </c>
      <c r="T36" s="367">
        <f t="shared" si="32"/>
        <v>0</v>
      </c>
      <c r="U36" s="368">
        <f t="shared" si="7"/>
        <v>0.10918096306778524</v>
      </c>
      <c r="V36" s="368">
        <f t="shared" si="33"/>
        <v>0.10918096306778524</v>
      </c>
      <c r="W36" s="367">
        <f t="shared" si="8"/>
        <v>0</v>
      </c>
      <c r="X36" s="367">
        <f t="shared" si="34"/>
        <v>0</v>
      </c>
      <c r="Y36" s="368">
        <f t="shared" si="9"/>
        <v>0.10918096306778524</v>
      </c>
      <c r="Z36" s="368">
        <f t="shared" si="35"/>
        <v>0.10918096306778524</v>
      </c>
      <c r="AA36" s="367">
        <f t="shared" si="10"/>
        <v>0</v>
      </c>
      <c r="AB36" s="367">
        <f t="shared" si="36"/>
        <v>0</v>
      </c>
      <c r="AC36" s="368">
        <f t="shared" si="11"/>
        <v>0.10918096306778524</v>
      </c>
      <c r="AD36" s="368">
        <f t="shared" si="37"/>
        <v>0.10918096306778524</v>
      </c>
      <c r="AE36" s="367">
        <f t="shared" si="12"/>
        <v>0</v>
      </c>
      <c r="AF36" s="367">
        <f t="shared" si="38"/>
        <v>0</v>
      </c>
      <c r="AG36" s="368">
        <f t="shared" si="13"/>
        <v>0.10918096306778524</v>
      </c>
      <c r="AH36" s="368">
        <f t="shared" si="39"/>
        <v>0.10918096306778524</v>
      </c>
      <c r="AI36" s="367">
        <f t="shared" si="14"/>
        <v>0</v>
      </c>
      <c r="AJ36" s="367">
        <f t="shared" si="40"/>
        <v>0</v>
      </c>
      <c r="AK36" s="368">
        <f t="shared" si="15"/>
        <v>0.10918096306778524</v>
      </c>
      <c r="AL36" s="368">
        <f t="shared" si="41"/>
        <v>0.10918096306778524</v>
      </c>
      <c r="AM36" s="367">
        <f t="shared" si="16"/>
        <v>0</v>
      </c>
      <c r="AN36" s="367">
        <f t="shared" si="42"/>
        <v>0</v>
      </c>
      <c r="AO36" s="368">
        <f t="shared" si="17"/>
        <v>0.10918096306778524</v>
      </c>
      <c r="AP36" s="368">
        <f t="shared" si="43"/>
        <v>0.10918096306778524</v>
      </c>
      <c r="AQ36" s="367">
        <f t="shared" si="18"/>
        <v>0</v>
      </c>
      <c r="AR36" s="367">
        <f t="shared" si="44"/>
        <v>0</v>
      </c>
      <c r="AS36" s="368">
        <f t="shared" si="19"/>
        <v>0.10918096306778524</v>
      </c>
      <c r="AT36" s="368">
        <f t="shared" si="45"/>
        <v>0.10918096306778524</v>
      </c>
      <c r="AU36" s="367">
        <f t="shared" si="20"/>
        <v>0</v>
      </c>
      <c r="AV36" s="367">
        <f t="shared" si="46"/>
        <v>0</v>
      </c>
      <c r="AW36" s="368">
        <f t="shared" si="21"/>
        <v>0.10918096306778524</v>
      </c>
      <c r="AX36" s="368">
        <f t="shared" si="26"/>
        <v>0.10918096306778524</v>
      </c>
      <c r="AY36" s="361">
        <f t="shared" si="22"/>
        <v>0.10918096306778524</v>
      </c>
      <c r="AZ36" s="135">
        <f t="shared" si="23"/>
        <v>76426.674147449667</v>
      </c>
      <c r="BE36" s="53">
        <f t="shared" si="27"/>
        <v>0</v>
      </c>
      <c r="BF36" s="53">
        <f t="shared" si="27"/>
        <v>1</v>
      </c>
      <c r="BG36" s="94">
        <f t="shared" si="28"/>
        <v>1</v>
      </c>
      <c r="BH36" s="119">
        <f t="shared" si="29"/>
        <v>1</v>
      </c>
    </row>
    <row r="37" spans="2:60" x14ac:dyDescent="0.25">
      <c r="B37" s="106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359" t="str">
        <f>IF('תנאי סף'!AF37&lt;&gt;1,"",'תנאי סף'!F37)</f>
        <v/>
      </c>
      <c r="G37" s="134" t="str">
        <f>IF($F37="","",'התחשיב הבסיסי'!AH37)</f>
        <v/>
      </c>
      <c r="H37" s="263"/>
      <c r="I37" s="134" t="str">
        <f t="shared" si="24"/>
        <v/>
      </c>
      <c r="J37" s="120">
        <v>1</v>
      </c>
      <c r="K37" s="121" t="str">
        <f t="shared" si="1"/>
        <v/>
      </c>
      <c r="L37" s="365" t="str">
        <f t="shared" si="2"/>
        <v/>
      </c>
      <c r="M37" s="366" t="str">
        <f t="shared" si="25"/>
        <v/>
      </c>
      <c r="N37" s="366" t="str">
        <f t="shared" si="3"/>
        <v/>
      </c>
      <c r="O37" s="367" t="str">
        <f t="shared" si="4"/>
        <v/>
      </c>
      <c r="P37" s="367" t="str">
        <f t="shared" si="30"/>
        <v/>
      </c>
      <c r="Q37" s="368" t="str">
        <f t="shared" si="5"/>
        <v/>
      </c>
      <c r="R37" s="368" t="str">
        <f t="shared" si="31"/>
        <v/>
      </c>
      <c r="S37" s="367" t="str">
        <f t="shared" si="6"/>
        <v/>
      </c>
      <c r="T37" s="367" t="str">
        <f t="shared" si="32"/>
        <v/>
      </c>
      <c r="U37" s="368" t="str">
        <f t="shared" si="7"/>
        <v/>
      </c>
      <c r="V37" s="368" t="str">
        <f t="shared" si="33"/>
        <v/>
      </c>
      <c r="W37" s="367" t="str">
        <f t="shared" si="8"/>
        <v/>
      </c>
      <c r="X37" s="367" t="str">
        <f t="shared" si="34"/>
        <v/>
      </c>
      <c r="Y37" s="368" t="str">
        <f t="shared" si="9"/>
        <v/>
      </c>
      <c r="Z37" s="368" t="str">
        <f t="shared" si="35"/>
        <v/>
      </c>
      <c r="AA37" s="367" t="str">
        <f t="shared" si="10"/>
        <v/>
      </c>
      <c r="AB37" s="367" t="str">
        <f t="shared" si="36"/>
        <v/>
      </c>
      <c r="AC37" s="368" t="str">
        <f t="shared" si="11"/>
        <v/>
      </c>
      <c r="AD37" s="368" t="str">
        <f t="shared" si="37"/>
        <v/>
      </c>
      <c r="AE37" s="367" t="str">
        <f t="shared" si="12"/>
        <v/>
      </c>
      <c r="AF37" s="367" t="str">
        <f t="shared" si="38"/>
        <v/>
      </c>
      <c r="AG37" s="368" t="str">
        <f t="shared" si="13"/>
        <v/>
      </c>
      <c r="AH37" s="368" t="str">
        <f t="shared" si="39"/>
        <v/>
      </c>
      <c r="AI37" s="367" t="str">
        <f t="shared" si="14"/>
        <v/>
      </c>
      <c r="AJ37" s="367" t="str">
        <f t="shared" si="40"/>
        <v/>
      </c>
      <c r="AK37" s="368" t="str">
        <f t="shared" si="15"/>
        <v/>
      </c>
      <c r="AL37" s="368" t="str">
        <f t="shared" si="41"/>
        <v/>
      </c>
      <c r="AM37" s="367" t="str">
        <f t="shared" si="16"/>
        <v/>
      </c>
      <c r="AN37" s="367" t="str">
        <f t="shared" si="42"/>
        <v/>
      </c>
      <c r="AO37" s="368" t="str">
        <f t="shared" si="17"/>
        <v/>
      </c>
      <c r="AP37" s="368" t="str">
        <f t="shared" si="43"/>
        <v/>
      </c>
      <c r="AQ37" s="367" t="str">
        <f t="shared" si="18"/>
        <v/>
      </c>
      <c r="AR37" s="367" t="str">
        <f t="shared" si="44"/>
        <v/>
      </c>
      <c r="AS37" s="368" t="str">
        <f t="shared" si="19"/>
        <v/>
      </c>
      <c r="AT37" s="368" t="str">
        <f t="shared" si="45"/>
        <v/>
      </c>
      <c r="AU37" s="367" t="str">
        <f t="shared" si="20"/>
        <v/>
      </c>
      <c r="AV37" s="367" t="str">
        <f t="shared" si="46"/>
        <v/>
      </c>
      <c r="AW37" s="368" t="str">
        <f t="shared" si="21"/>
        <v/>
      </c>
      <c r="AX37" s="368" t="str">
        <f t="shared" si="26"/>
        <v/>
      </c>
      <c r="AY37" s="361" t="str">
        <f t="shared" si="22"/>
        <v/>
      </c>
      <c r="AZ37" s="135" t="str">
        <f t="shared" si="23"/>
        <v/>
      </c>
      <c r="BE37" s="53" t="str">
        <f t="shared" si="27"/>
        <v/>
      </c>
      <c r="BF37" s="53" t="str">
        <f t="shared" si="27"/>
        <v/>
      </c>
      <c r="BG37" s="94">
        <f t="shared" si="28"/>
        <v>0</v>
      </c>
      <c r="BH37" s="119">
        <f t="shared" si="29"/>
        <v>1</v>
      </c>
    </row>
    <row r="38" spans="2:60" x14ac:dyDescent="0.25">
      <c r="B38" s="106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359" t="str">
        <f>IF('תנאי סף'!AF38&lt;&gt;1,"",'תנאי סף'!F38)</f>
        <v/>
      </c>
      <c r="G38" s="134" t="str">
        <f>IF($F38="","",'התחשיב הבסיסי'!AH38)</f>
        <v/>
      </c>
      <c r="H38" s="263"/>
      <c r="I38" s="134" t="str">
        <f t="shared" si="24"/>
        <v/>
      </c>
      <c r="J38" s="120">
        <v>1</v>
      </c>
      <c r="K38" s="121" t="str">
        <f t="shared" si="1"/>
        <v/>
      </c>
      <c r="L38" s="365" t="str">
        <f t="shared" si="2"/>
        <v/>
      </c>
      <c r="M38" s="366" t="str">
        <f t="shared" si="25"/>
        <v/>
      </c>
      <c r="N38" s="366" t="str">
        <f t="shared" si="3"/>
        <v/>
      </c>
      <c r="O38" s="367" t="str">
        <f t="shared" si="4"/>
        <v/>
      </c>
      <c r="P38" s="367" t="str">
        <f t="shared" si="30"/>
        <v/>
      </c>
      <c r="Q38" s="368" t="str">
        <f t="shared" si="5"/>
        <v/>
      </c>
      <c r="R38" s="368" t="str">
        <f t="shared" si="31"/>
        <v/>
      </c>
      <c r="S38" s="367" t="str">
        <f t="shared" si="6"/>
        <v/>
      </c>
      <c r="T38" s="367" t="str">
        <f t="shared" si="32"/>
        <v/>
      </c>
      <c r="U38" s="368" t="str">
        <f t="shared" si="7"/>
        <v/>
      </c>
      <c r="V38" s="368" t="str">
        <f t="shared" si="33"/>
        <v/>
      </c>
      <c r="W38" s="367" t="str">
        <f t="shared" si="8"/>
        <v/>
      </c>
      <c r="X38" s="367" t="str">
        <f t="shared" si="34"/>
        <v/>
      </c>
      <c r="Y38" s="368" t="str">
        <f t="shared" si="9"/>
        <v/>
      </c>
      <c r="Z38" s="368" t="str">
        <f t="shared" si="35"/>
        <v/>
      </c>
      <c r="AA38" s="367" t="str">
        <f t="shared" si="10"/>
        <v/>
      </c>
      <c r="AB38" s="367" t="str">
        <f t="shared" si="36"/>
        <v/>
      </c>
      <c r="AC38" s="368" t="str">
        <f t="shared" si="11"/>
        <v/>
      </c>
      <c r="AD38" s="368" t="str">
        <f t="shared" si="37"/>
        <v/>
      </c>
      <c r="AE38" s="367" t="str">
        <f t="shared" si="12"/>
        <v/>
      </c>
      <c r="AF38" s="367" t="str">
        <f t="shared" si="38"/>
        <v/>
      </c>
      <c r="AG38" s="368" t="str">
        <f t="shared" si="13"/>
        <v/>
      </c>
      <c r="AH38" s="368" t="str">
        <f t="shared" si="39"/>
        <v/>
      </c>
      <c r="AI38" s="367" t="str">
        <f t="shared" si="14"/>
        <v/>
      </c>
      <c r="AJ38" s="367" t="str">
        <f t="shared" si="40"/>
        <v/>
      </c>
      <c r="AK38" s="368" t="str">
        <f t="shared" si="15"/>
        <v/>
      </c>
      <c r="AL38" s="368" t="str">
        <f t="shared" si="41"/>
        <v/>
      </c>
      <c r="AM38" s="367" t="str">
        <f t="shared" si="16"/>
        <v/>
      </c>
      <c r="AN38" s="367" t="str">
        <f t="shared" si="42"/>
        <v/>
      </c>
      <c r="AO38" s="368" t="str">
        <f t="shared" si="17"/>
        <v/>
      </c>
      <c r="AP38" s="368" t="str">
        <f t="shared" si="43"/>
        <v/>
      </c>
      <c r="AQ38" s="367" t="str">
        <f t="shared" si="18"/>
        <v/>
      </c>
      <c r="AR38" s="367" t="str">
        <f t="shared" si="44"/>
        <v/>
      </c>
      <c r="AS38" s="368" t="str">
        <f t="shared" si="19"/>
        <v/>
      </c>
      <c r="AT38" s="368" t="str">
        <f t="shared" si="45"/>
        <v/>
      </c>
      <c r="AU38" s="367" t="str">
        <f t="shared" si="20"/>
        <v/>
      </c>
      <c r="AV38" s="367" t="str">
        <f t="shared" si="46"/>
        <v/>
      </c>
      <c r="AW38" s="368" t="str">
        <f t="shared" si="21"/>
        <v/>
      </c>
      <c r="AX38" s="368" t="str">
        <f t="shared" si="26"/>
        <v/>
      </c>
      <c r="AY38" s="361" t="str">
        <f t="shared" si="22"/>
        <v/>
      </c>
      <c r="AZ38" s="135" t="str">
        <f t="shared" si="23"/>
        <v/>
      </c>
      <c r="BE38" s="53" t="str">
        <f t="shared" si="27"/>
        <v/>
      </c>
      <c r="BF38" s="53" t="str">
        <f t="shared" si="27"/>
        <v/>
      </c>
      <c r="BG38" s="94">
        <f t="shared" si="28"/>
        <v>0</v>
      </c>
      <c r="BH38" s="119">
        <f t="shared" si="29"/>
        <v>1</v>
      </c>
    </row>
    <row r="39" spans="2:60" x14ac:dyDescent="0.25">
      <c r="B39" s="106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359" t="str">
        <f>IF('תנאי סף'!AF39&lt;&gt;1,"",'תנאי סף'!F39)</f>
        <v/>
      </c>
      <c r="G39" s="134" t="str">
        <f>IF($F39="","",'התחשיב הבסיסי'!AH39)</f>
        <v/>
      </c>
      <c r="H39" s="263"/>
      <c r="I39" s="134" t="str">
        <f t="shared" si="24"/>
        <v/>
      </c>
      <c r="J39" s="120">
        <v>1</v>
      </c>
      <c r="K39" s="121" t="str">
        <f t="shared" si="1"/>
        <v/>
      </c>
      <c r="L39" s="365" t="str">
        <f t="shared" si="2"/>
        <v/>
      </c>
      <c r="M39" s="366" t="str">
        <f t="shared" si="25"/>
        <v/>
      </c>
      <c r="N39" s="366" t="str">
        <f t="shared" si="3"/>
        <v/>
      </c>
      <c r="O39" s="367" t="str">
        <f t="shared" si="4"/>
        <v/>
      </c>
      <c r="P39" s="367" t="str">
        <f t="shared" si="30"/>
        <v/>
      </c>
      <c r="Q39" s="368" t="str">
        <f t="shared" si="5"/>
        <v/>
      </c>
      <c r="R39" s="368" t="str">
        <f t="shared" si="31"/>
        <v/>
      </c>
      <c r="S39" s="367" t="str">
        <f t="shared" si="6"/>
        <v/>
      </c>
      <c r="T39" s="367" t="str">
        <f t="shared" si="32"/>
        <v/>
      </c>
      <c r="U39" s="368" t="str">
        <f t="shared" si="7"/>
        <v/>
      </c>
      <c r="V39" s="368" t="str">
        <f t="shared" si="33"/>
        <v/>
      </c>
      <c r="W39" s="367" t="str">
        <f t="shared" si="8"/>
        <v/>
      </c>
      <c r="X39" s="367" t="str">
        <f t="shared" si="34"/>
        <v/>
      </c>
      <c r="Y39" s="368" t="str">
        <f t="shared" si="9"/>
        <v/>
      </c>
      <c r="Z39" s="368" t="str">
        <f t="shared" si="35"/>
        <v/>
      </c>
      <c r="AA39" s="367" t="str">
        <f t="shared" si="10"/>
        <v/>
      </c>
      <c r="AB39" s="367" t="str">
        <f t="shared" si="36"/>
        <v/>
      </c>
      <c r="AC39" s="368" t="str">
        <f t="shared" si="11"/>
        <v/>
      </c>
      <c r="AD39" s="368" t="str">
        <f t="shared" si="37"/>
        <v/>
      </c>
      <c r="AE39" s="367" t="str">
        <f t="shared" si="12"/>
        <v/>
      </c>
      <c r="AF39" s="367" t="str">
        <f t="shared" si="38"/>
        <v/>
      </c>
      <c r="AG39" s="368" t="str">
        <f t="shared" si="13"/>
        <v/>
      </c>
      <c r="AH39" s="368" t="str">
        <f t="shared" si="39"/>
        <v/>
      </c>
      <c r="AI39" s="367" t="str">
        <f t="shared" si="14"/>
        <v/>
      </c>
      <c r="AJ39" s="367" t="str">
        <f t="shared" si="40"/>
        <v/>
      </c>
      <c r="AK39" s="368" t="str">
        <f t="shared" si="15"/>
        <v/>
      </c>
      <c r="AL39" s="368" t="str">
        <f t="shared" si="41"/>
        <v/>
      </c>
      <c r="AM39" s="367" t="str">
        <f t="shared" si="16"/>
        <v/>
      </c>
      <c r="AN39" s="367" t="str">
        <f t="shared" si="42"/>
        <v/>
      </c>
      <c r="AO39" s="368" t="str">
        <f t="shared" si="17"/>
        <v/>
      </c>
      <c r="AP39" s="368" t="str">
        <f t="shared" si="43"/>
        <v/>
      </c>
      <c r="AQ39" s="367" t="str">
        <f t="shared" si="18"/>
        <v/>
      </c>
      <c r="AR39" s="367" t="str">
        <f t="shared" si="44"/>
        <v/>
      </c>
      <c r="AS39" s="368" t="str">
        <f t="shared" si="19"/>
        <v/>
      </c>
      <c r="AT39" s="368" t="str">
        <f t="shared" si="45"/>
        <v/>
      </c>
      <c r="AU39" s="367" t="str">
        <f t="shared" si="20"/>
        <v/>
      </c>
      <c r="AV39" s="367" t="str">
        <f t="shared" si="46"/>
        <v/>
      </c>
      <c r="AW39" s="368" t="str">
        <f t="shared" si="21"/>
        <v/>
      </c>
      <c r="AX39" s="368" t="str">
        <f t="shared" si="26"/>
        <v/>
      </c>
      <c r="AY39" s="361" t="str">
        <f t="shared" si="22"/>
        <v/>
      </c>
      <c r="AZ39" s="135" t="str">
        <f t="shared" si="23"/>
        <v/>
      </c>
      <c r="BE39" s="53" t="str">
        <f t="shared" si="27"/>
        <v/>
      </c>
      <c r="BF39" s="53" t="str">
        <f t="shared" si="27"/>
        <v/>
      </c>
      <c r="BG39" s="94">
        <f t="shared" si="28"/>
        <v>0</v>
      </c>
      <c r="BH39" s="119">
        <f t="shared" si="29"/>
        <v>1</v>
      </c>
    </row>
    <row r="40" spans="2:60" ht="16.5" thickBot="1" x14ac:dyDescent="0.3">
      <c r="B40" s="106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359" t="str">
        <f>IF('תנאי סף'!AF40&lt;&gt;1,"",'תנאי סף'!F40)</f>
        <v/>
      </c>
      <c r="G40" s="134" t="str">
        <f>IF($F40="","",'התחשיב הבסיסי'!AH40)</f>
        <v/>
      </c>
      <c r="H40" s="263"/>
      <c r="I40" s="134" t="str">
        <f t="shared" si="24"/>
        <v/>
      </c>
      <c r="J40" s="120">
        <v>1</v>
      </c>
      <c r="K40" s="121" t="str">
        <f t="shared" si="1"/>
        <v/>
      </c>
      <c r="L40" s="365" t="str">
        <f t="shared" si="2"/>
        <v/>
      </c>
      <c r="M40" s="366" t="str">
        <f t="shared" si="25"/>
        <v/>
      </c>
      <c r="N40" s="366" t="str">
        <f t="shared" si="3"/>
        <v/>
      </c>
      <c r="O40" s="367" t="str">
        <f t="shared" si="4"/>
        <v/>
      </c>
      <c r="P40" s="367" t="str">
        <f t="shared" si="30"/>
        <v/>
      </c>
      <c r="Q40" s="368" t="str">
        <f t="shared" si="5"/>
        <v/>
      </c>
      <c r="R40" s="368" t="str">
        <f t="shared" si="31"/>
        <v/>
      </c>
      <c r="S40" s="367" t="str">
        <f t="shared" si="6"/>
        <v/>
      </c>
      <c r="T40" s="367" t="str">
        <f t="shared" si="32"/>
        <v/>
      </c>
      <c r="U40" s="368" t="str">
        <f t="shared" si="7"/>
        <v/>
      </c>
      <c r="V40" s="368" t="str">
        <f t="shared" si="33"/>
        <v/>
      </c>
      <c r="W40" s="367" t="str">
        <f t="shared" si="8"/>
        <v/>
      </c>
      <c r="X40" s="367" t="str">
        <f t="shared" si="34"/>
        <v/>
      </c>
      <c r="Y40" s="368" t="str">
        <f t="shared" si="9"/>
        <v/>
      </c>
      <c r="Z40" s="368" t="str">
        <f t="shared" si="35"/>
        <v/>
      </c>
      <c r="AA40" s="367" t="str">
        <f t="shared" si="10"/>
        <v/>
      </c>
      <c r="AB40" s="367" t="str">
        <f t="shared" si="36"/>
        <v/>
      </c>
      <c r="AC40" s="368" t="str">
        <f t="shared" si="11"/>
        <v/>
      </c>
      <c r="AD40" s="368" t="str">
        <f t="shared" si="37"/>
        <v/>
      </c>
      <c r="AE40" s="367" t="str">
        <f t="shared" si="12"/>
        <v/>
      </c>
      <c r="AF40" s="367" t="str">
        <f t="shared" si="38"/>
        <v/>
      </c>
      <c r="AG40" s="368" t="str">
        <f t="shared" si="13"/>
        <v/>
      </c>
      <c r="AH40" s="368" t="str">
        <f t="shared" si="39"/>
        <v/>
      </c>
      <c r="AI40" s="367" t="str">
        <f t="shared" si="14"/>
        <v/>
      </c>
      <c r="AJ40" s="367" t="str">
        <f t="shared" si="40"/>
        <v/>
      </c>
      <c r="AK40" s="368" t="str">
        <f t="shared" si="15"/>
        <v/>
      </c>
      <c r="AL40" s="368" t="str">
        <f t="shared" si="41"/>
        <v/>
      </c>
      <c r="AM40" s="367" t="str">
        <f t="shared" si="16"/>
        <v/>
      </c>
      <c r="AN40" s="367" t="str">
        <f t="shared" si="42"/>
        <v/>
      </c>
      <c r="AO40" s="368" t="str">
        <f t="shared" si="17"/>
        <v/>
      </c>
      <c r="AP40" s="368" t="str">
        <f t="shared" si="43"/>
        <v/>
      </c>
      <c r="AQ40" s="367" t="str">
        <f t="shared" si="18"/>
        <v/>
      </c>
      <c r="AR40" s="367" t="str">
        <f t="shared" si="44"/>
        <v/>
      </c>
      <c r="AS40" s="368" t="str">
        <f t="shared" si="19"/>
        <v/>
      </c>
      <c r="AT40" s="368" t="str">
        <f t="shared" si="45"/>
        <v/>
      </c>
      <c r="AU40" s="367" t="str">
        <f t="shared" si="20"/>
        <v/>
      </c>
      <c r="AV40" s="367" t="str">
        <f t="shared" si="46"/>
        <v/>
      </c>
      <c r="AW40" s="368" t="str">
        <f t="shared" si="21"/>
        <v/>
      </c>
      <c r="AX40" s="368" t="str">
        <f t="shared" si="26"/>
        <v/>
      </c>
      <c r="AY40" s="361" t="str">
        <f t="shared" si="22"/>
        <v/>
      </c>
      <c r="AZ40" s="135" t="str">
        <f t="shared" si="23"/>
        <v/>
      </c>
      <c r="BE40" s="53" t="str">
        <f t="shared" si="27"/>
        <v/>
      </c>
      <c r="BF40" s="53" t="str">
        <f t="shared" si="27"/>
        <v/>
      </c>
      <c r="BG40" s="94">
        <f t="shared" si="28"/>
        <v>0</v>
      </c>
      <c r="BH40" s="119">
        <f t="shared" si="29"/>
        <v>1</v>
      </c>
    </row>
    <row r="41" spans="2:60" hidden="1" x14ac:dyDescent="0.25">
      <c r="B41" s="106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359" t="str">
        <f>IF('תנאי סף'!AF41&lt;&gt;1,"",'תנאי סף'!F41)</f>
        <v/>
      </c>
      <c r="G41" s="134" t="str">
        <f>IF($F41="","",'התחשיב הבסיסי'!AH41)</f>
        <v/>
      </c>
      <c r="H41" s="263"/>
      <c r="I41" s="134" t="str">
        <f t="shared" si="24"/>
        <v/>
      </c>
      <c r="J41" s="120">
        <v>1</v>
      </c>
      <c r="K41" s="121" t="str">
        <f t="shared" si="1"/>
        <v/>
      </c>
      <c r="L41" s="365" t="str">
        <f t="shared" si="2"/>
        <v/>
      </c>
      <c r="M41" s="366" t="str">
        <f t="shared" si="25"/>
        <v/>
      </c>
      <c r="N41" s="366" t="str">
        <f t="shared" si="3"/>
        <v/>
      </c>
      <c r="O41" s="367" t="str">
        <f t="shared" si="4"/>
        <v/>
      </c>
      <c r="P41" s="367" t="str">
        <f t="shared" si="30"/>
        <v/>
      </c>
      <c r="Q41" s="368" t="str">
        <f t="shared" si="5"/>
        <v/>
      </c>
      <c r="R41" s="368" t="str">
        <f t="shared" si="31"/>
        <v/>
      </c>
      <c r="S41" s="367" t="str">
        <f t="shared" si="6"/>
        <v/>
      </c>
      <c r="T41" s="367" t="str">
        <f t="shared" si="32"/>
        <v/>
      </c>
      <c r="U41" s="368" t="str">
        <f t="shared" si="7"/>
        <v/>
      </c>
      <c r="V41" s="368" t="str">
        <f t="shared" si="33"/>
        <v/>
      </c>
      <c r="W41" s="367" t="str">
        <f t="shared" si="8"/>
        <v/>
      </c>
      <c r="X41" s="367" t="str">
        <f t="shared" si="34"/>
        <v/>
      </c>
      <c r="Y41" s="368" t="str">
        <f t="shared" si="9"/>
        <v/>
      </c>
      <c r="Z41" s="368" t="str">
        <f t="shared" si="35"/>
        <v/>
      </c>
      <c r="AA41" s="367" t="str">
        <f t="shared" si="10"/>
        <v/>
      </c>
      <c r="AB41" s="367" t="str">
        <f t="shared" si="36"/>
        <v/>
      </c>
      <c r="AC41" s="368" t="str">
        <f t="shared" si="11"/>
        <v/>
      </c>
      <c r="AD41" s="368" t="str">
        <f t="shared" si="37"/>
        <v/>
      </c>
      <c r="AE41" s="367" t="str">
        <f t="shared" si="12"/>
        <v/>
      </c>
      <c r="AF41" s="367" t="str">
        <f t="shared" si="38"/>
        <v/>
      </c>
      <c r="AG41" s="368" t="str">
        <f t="shared" si="13"/>
        <v/>
      </c>
      <c r="AH41" s="368" t="str">
        <f t="shared" si="39"/>
        <v/>
      </c>
      <c r="AI41" s="367" t="str">
        <f t="shared" si="14"/>
        <v/>
      </c>
      <c r="AJ41" s="367" t="str">
        <f t="shared" si="40"/>
        <v/>
      </c>
      <c r="AK41" s="368" t="str">
        <f t="shared" si="15"/>
        <v/>
      </c>
      <c r="AL41" s="368" t="str">
        <f t="shared" si="41"/>
        <v/>
      </c>
      <c r="AM41" s="367" t="str">
        <f t="shared" si="16"/>
        <v/>
      </c>
      <c r="AN41" s="367" t="str">
        <f t="shared" si="42"/>
        <v/>
      </c>
      <c r="AO41" s="368" t="str">
        <f t="shared" si="17"/>
        <v/>
      </c>
      <c r="AP41" s="368" t="str">
        <f t="shared" si="43"/>
        <v/>
      </c>
      <c r="AQ41" s="367" t="str">
        <f t="shared" si="18"/>
        <v/>
      </c>
      <c r="AR41" s="367" t="str">
        <f t="shared" si="44"/>
        <v/>
      </c>
      <c r="AS41" s="368" t="str">
        <f t="shared" si="19"/>
        <v/>
      </c>
      <c r="AT41" s="368" t="str">
        <f t="shared" si="45"/>
        <v/>
      </c>
      <c r="AU41" s="367" t="str">
        <f t="shared" si="20"/>
        <v/>
      </c>
      <c r="AV41" s="367" t="str">
        <f t="shared" si="46"/>
        <v/>
      </c>
      <c r="AW41" s="368" t="str">
        <f t="shared" si="21"/>
        <v/>
      </c>
      <c r="AX41" s="368" t="str">
        <f t="shared" si="26"/>
        <v/>
      </c>
      <c r="AY41" s="361" t="str">
        <f t="shared" si="22"/>
        <v/>
      </c>
      <c r="AZ41" s="135" t="str">
        <f t="shared" si="23"/>
        <v/>
      </c>
      <c r="BE41" s="53" t="str">
        <f t="shared" si="27"/>
        <v/>
      </c>
      <c r="BF41" s="53" t="str">
        <f t="shared" si="27"/>
        <v/>
      </c>
      <c r="BG41" s="94">
        <f t="shared" si="28"/>
        <v>0</v>
      </c>
      <c r="BH41" s="119">
        <f t="shared" si="29"/>
        <v>1</v>
      </c>
    </row>
    <row r="42" spans="2:60" hidden="1" x14ac:dyDescent="0.25">
      <c r="B42" s="106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359" t="str">
        <f>IF('תנאי סף'!AF42&lt;&gt;1,"",'תנאי סף'!F42)</f>
        <v/>
      </c>
      <c r="G42" s="134" t="str">
        <f>IF($F42="","",'התחשיב הבסיסי'!AH42)</f>
        <v/>
      </c>
      <c r="H42" s="263"/>
      <c r="I42" s="134" t="str">
        <f t="shared" si="24"/>
        <v/>
      </c>
      <c r="J42" s="120">
        <v>1</v>
      </c>
      <c r="K42" s="121" t="str">
        <f t="shared" si="1"/>
        <v/>
      </c>
      <c r="L42" s="365" t="str">
        <f t="shared" si="2"/>
        <v/>
      </c>
      <c r="M42" s="366" t="str">
        <f t="shared" si="25"/>
        <v/>
      </c>
      <c r="N42" s="366" t="str">
        <f t="shared" si="3"/>
        <v/>
      </c>
      <c r="O42" s="367" t="str">
        <f t="shared" si="4"/>
        <v/>
      </c>
      <c r="P42" s="367" t="str">
        <f t="shared" si="30"/>
        <v/>
      </c>
      <c r="Q42" s="368" t="str">
        <f t="shared" si="5"/>
        <v/>
      </c>
      <c r="R42" s="368" t="str">
        <f t="shared" si="31"/>
        <v/>
      </c>
      <c r="S42" s="367" t="str">
        <f t="shared" si="6"/>
        <v/>
      </c>
      <c r="T42" s="367" t="str">
        <f t="shared" si="32"/>
        <v/>
      </c>
      <c r="U42" s="368" t="str">
        <f t="shared" si="7"/>
        <v/>
      </c>
      <c r="V42" s="368" t="str">
        <f t="shared" si="33"/>
        <v/>
      </c>
      <c r="W42" s="367" t="str">
        <f t="shared" si="8"/>
        <v/>
      </c>
      <c r="X42" s="367" t="str">
        <f t="shared" si="34"/>
        <v/>
      </c>
      <c r="Y42" s="368" t="str">
        <f t="shared" si="9"/>
        <v/>
      </c>
      <c r="Z42" s="368" t="str">
        <f t="shared" si="35"/>
        <v/>
      </c>
      <c r="AA42" s="367" t="str">
        <f t="shared" si="10"/>
        <v/>
      </c>
      <c r="AB42" s="367" t="str">
        <f t="shared" si="36"/>
        <v/>
      </c>
      <c r="AC42" s="368" t="str">
        <f t="shared" si="11"/>
        <v/>
      </c>
      <c r="AD42" s="368" t="str">
        <f t="shared" si="37"/>
        <v/>
      </c>
      <c r="AE42" s="367" t="str">
        <f t="shared" si="12"/>
        <v/>
      </c>
      <c r="AF42" s="367" t="str">
        <f t="shared" si="38"/>
        <v/>
      </c>
      <c r="AG42" s="368" t="str">
        <f t="shared" si="13"/>
        <v/>
      </c>
      <c r="AH42" s="368" t="str">
        <f t="shared" si="39"/>
        <v/>
      </c>
      <c r="AI42" s="367" t="str">
        <f t="shared" si="14"/>
        <v/>
      </c>
      <c r="AJ42" s="367" t="str">
        <f t="shared" si="40"/>
        <v/>
      </c>
      <c r="AK42" s="368" t="str">
        <f t="shared" si="15"/>
        <v/>
      </c>
      <c r="AL42" s="368" t="str">
        <f t="shared" si="41"/>
        <v/>
      </c>
      <c r="AM42" s="367" t="str">
        <f t="shared" si="16"/>
        <v/>
      </c>
      <c r="AN42" s="367" t="str">
        <f t="shared" si="42"/>
        <v/>
      </c>
      <c r="AO42" s="368" t="str">
        <f t="shared" si="17"/>
        <v/>
      </c>
      <c r="AP42" s="368" t="str">
        <f t="shared" si="43"/>
        <v/>
      </c>
      <c r="AQ42" s="367" t="str">
        <f t="shared" si="18"/>
        <v/>
      </c>
      <c r="AR42" s="367" t="str">
        <f t="shared" si="44"/>
        <v/>
      </c>
      <c r="AS42" s="368" t="str">
        <f t="shared" si="19"/>
        <v/>
      </c>
      <c r="AT42" s="368" t="str">
        <f t="shared" si="45"/>
        <v/>
      </c>
      <c r="AU42" s="367" t="str">
        <f t="shared" si="20"/>
        <v/>
      </c>
      <c r="AV42" s="367" t="str">
        <f t="shared" si="46"/>
        <v/>
      </c>
      <c r="AW42" s="368" t="str">
        <f t="shared" si="21"/>
        <v/>
      </c>
      <c r="AX42" s="368" t="str">
        <f t="shared" si="26"/>
        <v/>
      </c>
      <c r="AY42" s="361" t="str">
        <f t="shared" si="22"/>
        <v/>
      </c>
      <c r="AZ42" s="135" t="str">
        <f t="shared" si="23"/>
        <v/>
      </c>
      <c r="BE42" s="53" t="str">
        <f t="shared" si="27"/>
        <v/>
      </c>
      <c r="BF42" s="53" t="str">
        <f t="shared" si="27"/>
        <v/>
      </c>
      <c r="BG42" s="94">
        <f t="shared" si="28"/>
        <v>0</v>
      </c>
      <c r="BH42" s="119">
        <f t="shared" si="29"/>
        <v>1</v>
      </c>
    </row>
    <row r="43" spans="2:60" hidden="1" x14ac:dyDescent="0.25">
      <c r="B43" s="106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359" t="str">
        <f>IF('תנאי סף'!AF43&lt;&gt;1,"",'תנאי סף'!F43)</f>
        <v/>
      </c>
      <c r="G43" s="134" t="str">
        <f>IF($F43="","",'התחשיב הבסיסי'!AH43)</f>
        <v/>
      </c>
      <c r="H43" s="263"/>
      <c r="I43" s="134" t="str">
        <f t="shared" si="24"/>
        <v/>
      </c>
      <c r="J43" s="120">
        <v>1</v>
      </c>
      <c r="K43" s="121" t="str">
        <f t="shared" si="1"/>
        <v/>
      </c>
      <c r="L43" s="365" t="str">
        <f t="shared" si="2"/>
        <v/>
      </c>
      <c r="M43" s="366" t="str">
        <f t="shared" si="25"/>
        <v/>
      </c>
      <c r="N43" s="366" t="str">
        <f t="shared" si="3"/>
        <v/>
      </c>
      <c r="O43" s="367" t="str">
        <f t="shared" si="4"/>
        <v/>
      </c>
      <c r="P43" s="367" t="str">
        <f t="shared" si="30"/>
        <v/>
      </c>
      <c r="Q43" s="368" t="str">
        <f t="shared" si="5"/>
        <v/>
      </c>
      <c r="R43" s="368" t="str">
        <f t="shared" si="31"/>
        <v/>
      </c>
      <c r="S43" s="367" t="str">
        <f t="shared" si="6"/>
        <v/>
      </c>
      <c r="T43" s="367" t="str">
        <f t="shared" si="32"/>
        <v/>
      </c>
      <c r="U43" s="368" t="str">
        <f t="shared" si="7"/>
        <v/>
      </c>
      <c r="V43" s="368" t="str">
        <f t="shared" si="33"/>
        <v/>
      </c>
      <c r="W43" s="367" t="str">
        <f t="shared" si="8"/>
        <v/>
      </c>
      <c r="X43" s="367" t="str">
        <f t="shared" si="34"/>
        <v/>
      </c>
      <c r="Y43" s="368" t="str">
        <f t="shared" si="9"/>
        <v/>
      </c>
      <c r="Z43" s="368" t="str">
        <f t="shared" si="35"/>
        <v/>
      </c>
      <c r="AA43" s="367" t="str">
        <f t="shared" si="10"/>
        <v/>
      </c>
      <c r="AB43" s="367" t="str">
        <f t="shared" si="36"/>
        <v/>
      </c>
      <c r="AC43" s="368" t="str">
        <f t="shared" si="11"/>
        <v/>
      </c>
      <c r="AD43" s="368" t="str">
        <f t="shared" si="37"/>
        <v/>
      </c>
      <c r="AE43" s="367" t="str">
        <f t="shared" si="12"/>
        <v/>
      </c>
      <c r="AF43" s="367" t="str">
        <f t="shared" si="38"/>
        <v/>
      </c>
      <c r="AG43" s="368" t="str">
        <f t="shared" si="13"/>
        <v/>
      </c>
      <c r="AH43" s="368" t="str">
        <f t="shared" si="39"/>
        <v/>
      </c>
      <c r="AI43" s="367" t="str">
        <f t="shared" si="14"/>
        <v/>
      </c>
      <c r="AJ43" s="367" t="str">
        <f t="shared" si="40"/>
        <v/>
      </c>
      <c r="AK43" s="368" t="str">
        <f t="shared" si="15"/>
        <v/>
      </c>
      <c r="AL43" s="368" t="str">
        <f t="shared" si="41"/>
        <v/>
      </c>
      <c r="AM43" s="367" t="str">
        <f t="shared" si="16"/>
        <v/>
      </c>
      <c r="AN43" s="367" t="str">
        <f t="shared" si="42"/>
        <v/>
      </c>
      <c r="AO43" s="368" t="str">
        <f t="shared" si="17"/>
        <v/>
      </c>
      <c r="AP43" s="368" t="str">
        <f t="shared" si="43"/>
        <v/>
      </c>
      <c r="AQ43" s="367" t="str">
        <f t="shared" si="18"/>
        <v/>
      </c>
      <c r="AR43" s="367" t="str">
        <f t="shared" si="44"/>
        <v/>
      </c>
      <c r="AS43" s="368" t="str">
        <f t="shared" si="19"/>
        <v/>
      </c>
      <c r="AT43" s="368" t="str">
        <f t="shared" si="45"/>
        <v/>
      </c>
      <c r="AU43" s="367" t="str">
        <f t="shared" si="20"/>
        <v/>
      </c>
      <c r="AV43" s="367" t="str">
        <f t="shared" si="46"/>
        <v/>
      </c>
      <c r="AW43" s="368" t="str">
        <f t="shared" si="21"/>
        <v/>
      </c>
      <c r="AX43" s="368" t="str">
        <f t="shared" si="26"/>
        <v/>
      </c>
      <c r="AY43" s="361" t="str">
        <f t="shared" si="22"/>
        <v/>
      </c>
      <c r="AZ43" s="135" t="str">
        <f t="shared" si="23"/>
        <v/>
      </c>
      <c r="BE43" s="53" t="str">
        <f t="shared" si="27"/>
        <v/>
      </c>
      <c r="BF43" s="53" t="str">
        <f t="shared" si="27"/>
        <v/>
      </c>
      <c r="BG43" s="94">
        <f t="shared" si="28"/>
        <v>0</v>
      </c>
      <c r="BH43" s="119">
        <f t="shared" si="29"/>
        <v>1</v>
      </c>
    </row>
    <row r="44" spans="2:60" hidden="1" x14ac:dyDescent="0.25">
      <c r="B44" s="106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359" t="str">
        <f>IF('תנאי סף'!AF44&lt;&gt;1,"",'תנאי סף'!F44)</f>
        <v/>
      </c>
      <c r="G44" s="134" t="str">
        <f>IF($F44="","",'התחשיב הבסיסי'!AH44)</f>
        <v/>
      </c>
      <c r="H44" s="263"/>
      <c r="I44" s="134" t="str">
        <f t="shared" si="24"/>
        <v/>
      </c>
      <c r="J44" s="120">
        <v>1</v>
      </c>
      <c r="K44" s="121" t="str">
        <f t="shared" si="1"/>
        <v/>
      </c>
      <c r="L44" s="365" t="str">
        <f t="shared" si="2"/>
        <v/>
      </c>
      <c r="M44" s="366" t="str">
        <f t="shared" si="25"/>
        <v/>
      </c>
      <c r="N44" s="366" t="str">
        <f t="shared" si="3"/>
        <v/>
      </c>
      <c r="O44" s="367" t="str">
        <f t="shared" si="4"/>
        <v/>
      </c>
      <c r="P44" s="367" t="str">
        <f t="shared" si="30"/>
        <v/>
      </c>
      <c r="Q44" s="368" t="str">
        <f t="shared" si="5"/>
        <v/>
      </c>
      <c r="R44" s="368" t="str">
        <f t="shared" si="31"/>
        <v/>
      </c>
      <c r="S44" s="367" t="str">
        <f t="shared" si="6"/>
        <v/>
      </c>
      <c r="T44" s="367" t="str">
        <f t="shared" si="32"/>
        <v/>
      </c>
      <c r="U44" s="368" t="str">
        <f t="shared" si="7"/>
        <v/>
      </c>
      <c r="V44" s="368" t="str">
        <f t="shared" si="33"/>
        <v/>
      </c>
      <c r="W44" s="367" t="str">
        <f t="shared" si="8"/>
        <v/>
      </c>
      <c r="X44" s="367" t="str">
        <f t="shared" si="34"/>
        <v/>
      </c>
      <c r="Y44" s="368" t="str">
        <f t="shared" si="9"/>
        <v/>
      </c>
      <c r="Z44" s="368" t="str">
        <f t="shared" si="35"/>
        <v/>
      </c>
      <c r="AA44" s="367" t="str">
        <f t="shared" si="10"/>
        <v/>
      </c>
      <c r="AB44" s="367" t="str">
        <f t="shared" si="36"/>
        <v/>
      </c>
      <c r="AC44" s="368" t="str">
        <f t="shared" si="11"/>
        <v/>
      </c>
      <c r="AD44" s="368" t="str">
        <f t="shared" si="37"/>
        <v/>
      </c>
      <c r="AE44" s="367" t="str">
        <f t="shared" si="12"/>
        <v/>
      </c>
      <c r="AF44" s="367" t="str">
        <f t="shared" si="38"/>
        <v/>
      </c>
      <c r="AG44" s="368" t="str">
        <f t="shared" si="13"/>
        <v/>
      </c>
      <c r="AH44" s="368" t="str">
        <f t="shared" si="39"/>
        <v/>
      </c>
      <c r="AI44" s="367" t="str">
        <f t="shared" si="14"/>
        <v/>
      </c>
      <c r="AJ44" s="367" t="str">
        <f t="shared" si="40"/>
        <v/>
      </c>
      <c r="AK44" s="368" t="str">
        <f t="shared" si="15"/>
        <v/>
      </c>
      <c r="AL44" s="368" t="str">
        <f t="shared" si="41"/>
        <v/>
      </c>
      <c r="AM44" s="367" t="str">
        <f t="shared" si="16"/>
        <v/>
      </c>
      <c r="AN44" s="367" t="str">
        <f t="shared" si="42"/>
        <v/>
      </c>
      <c r="AO44" s="368" t="str">
        <f t="shared" si="17"/>
        <v/>
      </c>
      <c r="AP44" s="368" t="str">
        <f t="shared" si="43"/>
        <v/>
      </c>
      <c r="AQ44" s="367" t="str">
        <f t="shared" si="18"/>
        <v/>
      </c>
      <c r="AR44" s="367" t="str">
        <f t="shared" si="44"/>
        <v/>
      </c>
      <c r="AS44" s="368" t="str">
        <f t="shared" si="19"/>
        <v/>
      </c>
      <c r="AT44" s="368" t="str">
        <f t="shared" si="45"/>
        <v/>
      </c>
      <c r="AU44" s="367" t="str">
        <f t="shared" si="20"/>
        <v/>
      </c>
      <c r="AV44" s="367" t="str">
        <f t="shared" si="46"/>
        <v/>
      </c>
      <c r="AW44" s="368" t="str">
        <f t="shared" si="21"/>
        <v/>
      </c>
      <c r="AX44" s="368" t="str">
        <f t="shared" si="26"/>
        <v/>
      </c>
      <c r="AY44" s="361" t="str">
        <f t="shared" si="22"/>
        <v/>
      </c>
      <c r="AZ44" s="135" t="str">
        <f t="shared" si="23"/>
        <v/>
      </c>
      <c r="BE44" s="53" t="str">
        <f t="shared" si="27"/>
        <v/>
      </c>
      <c r="BF44" s="53" t="str">
        <f t="shared" si="27"/>
        <v/>
      </c>
      <c r="BG44" s="94">
        <f t="shared" si="28"/>
        <v>0</v>
      </c>
      <c r="BH44" s="119">
        <f t="shared" si="29"/>
        <v>1</v>
      </c>
    </row>
    <row r="45" spans="2:60" hidden="1" x14ac:dyDescent="0.25">
      <c r="B45" s="106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359" t="str">
        <f>IF('תנאי סף'!AF45&lt;&gt;1,"",'תנאי סף'!F45)</f>
        <v/>
      </c>
      <c r="G45" s="134" t="str">
        <f>IF($F45="","",'התחשיב הבסיסי'!AH45)</f>
        <v/>
      </c>
      <c r="H45" s="263"/>
      <c r="I45" s="134" t="str">
        <f t="shared" si="24"/>
        <v/>
      </c>
      <c r="J45" s="120">
        <v>1</v>
      </c>
      <c r="K45" s="121" t="str">
        <f t="shared" si="1"/>
        <v/>
      </c>
      <c r="L45" s="365" t="str">
        <f t="shared" si="2"/>
        <v/>
      </c>
      <c r="M45" s="366" t="str">
        <f t="shared" si="25"/>
        <v/>
      </c>
      <c r="N45" s="366" t="str">
        <f t="shared" si="3"/>
        <v/>
      </c>
      <c r="O45" s="367" t="str">
        <f t="shared" si="4"/>
        <v/>
      </c>
      <c r="P45" s="367" t="str">
        <f t="shared" si="30"/>
        <v/>
      </c>
      <c r="Q45" s="368" t="str">
        <f t="shared" si="5"/>
        <v/>
      </c>
      <c r="R45" s="368" t="str">
        <f t="shared" si="31"/>
        <v/>
      </c>
      <c r="S45" s="367" t="str">
        <f t="shared" si="6"/>
        <v/>
      </c>
      <c r="T45" s="367" t="str">
        <f t="shared" si="32"/>
        <v/>
      </c>
      <c r="U45" s="368" t="str">
        <f t="shared" si="7"/>
        <v/>
      </c>
      <c r="V45" s="368" t="str">
        <f t="shared" si="33"/>
        <v/>
      </c>
      <c r="W45" s="367" t="str">
        <f t="shared" si="8"/>
        <v/>
      </c>
      <c r="X45" s="367" t="str">
        <f t="shared" si="34"/>
        <v/>
      </c>
      <c r="Y45" s="368" t="str">
        <f t="shared" si="9"/>
        <v/>
      </c>
      <c r="Z45" s="368" t="str">
        <f t="shared" si="35"/>
        <v/>
      </c>
      <c r="AA45" s="367" t="str">
        <f t="shared" si="10"/>
        <v/>
      </c>
      <c r="AB45" s="367" t="str">
        <f t="shared" si="36"/>
        <v/>
      </c>
      <c r="AC45" s="368" t="str">
        <f t="shared" si="11"/>
        <v/>
      </c>
      <c r="AD45" s="368" t="str">
        <f t="shared" si="37"/>
        <v/>
      </c>
      <c r="AE45" s="367" t="str">
        <f t="shared" si="12"/>
        <v/>
      </c>
      <c r="AF45" s="367" t="str">
        <f t="shared" si="38"/>
        <v/>
      </c>
      <c r="AG45" s="368" t="str">
        <f t="shared" si="13"/>
        <v/>
      </c>
      <c r="AH45" s="368" t="str">
        <f t="shared" si="39"/>
        <v/>
      </c>
      <c r="AI45" s="367" t="str">
        <f t="shared" si="14"/>
        <v/>
      </c>
      <c r="AJ45" s="367" t="str">
        <f t="shared" si="40"/>
        <v/>
      </c>
      <c r="AK45" s="368" t="str">
        <f t="shared" si="15"/>
        <v/>
      </c>
      <c r="AL45" s="368" t="str">
        <f t="shared" si="41"/>
        <v/>
      </c>
      <c r="AM45" s="367" t="str">
        <f t="shared" si="16"/>
        <v/>
      </c>
      <c r="AN45" s="367" t="str">
        <f t="shared" si="42"/>
        <v/>
      </c>
      <c r="AO45" s="368" t="str">
        <f t="shared" si="17"/>
        <v/>
      </c>
      <c r="AP45" s="368" t="str">
        <f t="shared" si="43"/>
        <v/>
      </c>
      <c r="AQ45" s="367" t="str">
        <f t="shared" si="18"/>
        <v/>
      </c>
      <c r="AR45" s="367" t="str">
        <f t="shared" si="44"/>
        <v/>
      </c>
      <c r="AS45" s="368" t="str">
        <f t="shared" si="19"/>
        <v/>
      </c>
      <c r="AT45" s="368" t="str">
        <f t="shared" si="45"/>
        <v/>
      </c>
      <c r="AU45" s="367" t="str">
        <f t="shared" si="20"/>
        <v/>
      </c>
      <c r="AV45" s="367" t="str">
        <f t="shared" si="46"/>
        <v/>
      </c>
      <c r="AW45" s="368" t="str">
        <f t="shared" si="21"/>
        <v/>
      </c>
      <c r="AX45" s="368" t="str">
        <f t="shared" si="26"/>
        <v/>
      </c>
      <c r="AY45" s="361" t="str">
        <f t="shared" si="22"/>
        <v/>
      </c>
      <c r="AZ45" s="135" t="str">
        <f t="shared" si="23"/>
        <v/>
      </c>
      <c r="BE45" s="53" t="str">
        <f t="shared" si="27"/>
        <v/>
      </c>
      <c r="BF45" s="53" t="str">
        <f t="shared" si="27"/>
        <v/>
      </c>
      <c r="BG45" s="94">
        <f t="shared" si="28"/>
        <v>0</v>
      </c>
      <c r="BH45" s="119">
        <f t="shared" si="29"/>
        <v>1</v>
      </c>
    </row>
    <row r="46" spans="2:60" hidden="1" x14ac:dyDescent="0.25">
      <c r="B46" s="106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359" t="str">
        <f>IF('תנאי סף'!AF46&lt;&gt;1,"",'תנאי סף'!F46)</f>
        <v/>
      </c>
      <c r="G46" s="134" t="str">
        <f>IF($F46="","",'התחשיב הבסיסי'!AH46)</f>
        <v/>
      </c>
      <c r="H46" s="263"/>
      <c r="I46" s="134" t="str">
        <f t="shared" si="24"/>
        <v/>
      </c>
      <c r="J46" s="120">
        <v>1</v>
      </c>
      <c r="K46" s="121" t="str">
        <f t="shared" si="1"/>
        <v/>
      </c>
      <c r="L46" s="365" t="str">
        <f t="shared" si="2"/>
        <v/>
      </c>
      <c r="M46" s="366" t="str">
        <f t="shared" si="25"/>
        <v/>
      </c>
      <c r="N46" s="366" t="str">
        <f t="shared" si="3"/>
        <v/>
      </c>
      <c r="O46" s="367" t="str">
        <f t="shared" si="4"/>
        <v/>
      </c>
      <c r="P46" s="367" t="str">
        <f t="shared" si="30"/>
        <v/>
      </c>
      <c r="Q46" s="368" t="str">
        <f t="shared" si="5"/>
        <v/>
      </c>
      <c r="R46" s="368" t="str">
        <f t="shared" si="31"/>
        <v/>
      </c>
      <c r="S46" s="367" t="str">
        <f t="shared" si="6"/>
        <v/>
      </c>
      <c r="T46" s="367" t="str">
        <f t="shared" si="32"/>
        <v/>
      </c>
      <c r="U46" s="368" t="str">
        <f t="shared" si="7"/>
        <v/>
      </c>
      <c r="V46" s="368" t="str">
        <f t="shared" si="33"/>
        <v/>
      </c>
      <c r="W46" s="367" t="str">
        <f t="shared" si="8"/>
        <v/>
      </c>
      <c r="X46" s="367" t="str">
        <f t="shared" si="34"/>
        <v/>
      </c>
      <c r="Y46" s="368" t="str">
        <f t="shared" si="9"/>
        <v/>
      </c>
      <c r="Z46" s="368" t="str">
        <f t="shared" si="35"/>
        <v/>
      </c>
      <c r="AA46" s="367" t="str">
        <f t="shared" si="10"/>
        <v/>
      </c>
      <c r="AB46" s="367" t="str">
        <f t="shared" si="36"/>
        <v/>
      </c>
      <c r="AC46" s="368" t="str">
        <f t="shared" si="11"/>
        <v/>
      </c>
      <c r="AD46" s="368" t="str">
        <f t="shared" si="37"/>
        <v/>
      </c>
      <c r="AE46" s="367" t="str">
        <f t="shared" si="12"/>
        <v/>
      </c>
      <c r="AF46" s="367" t="str">
        <f t="shared" si="38"/>
        <v/>
      </c>
      <c r="AG46" s="368" t="str">
        <f t="shared" si="13"/>
        <v/>
      </c>
      <c r="AH46" s="368" t="str">
        <f t="shared" si="39"/>
        <v/>
      </c>
      <c r="AI46" s="367" t="str">
        <f t="shared" si="14"/>
        <v/>
      </c>
      <c r="AJ46" s="367" t="str">
        <f t="shared" si="40"/>
        <v/>
      </c>
      <c r="AK46" s="368" t="str">
        <f t="shared" si="15"/>
        <v/>
      </c>
      <c r="AL46" s="368" t="str">
        <f t="shared" si="41"/>
        <v/>
      </c>
      <c r="AM46" s="367" t="str">
        <f t="shared" si="16"/>
        <v/>
      </c>
      <c r="AN46" s="367" t="str">
        <f t="shared" si="42"/>
        <v/>
      </c>
      <c r="AO46" s="368" t="str">
        <f t="shared" si="17"/>
        <v/>
      </c>
      <c r="AP46" s="368" t="str">
        <f t="shared" si="43"/>
        <v/>
      </c>
      <c r="AQ46" s="367" t="str">
        <f t="shared" si="18"/>
        <v/>
      </c>
      <c r="AR46" s="367" t="str">
        <f t="shared" si="44"/>
        <v/>
      </c>
      <c r="AS46" s="368" t="str">
        <f t="shared" si="19"/>
        <v/>
      </c>
      <c r="AT46" s="368" t="str">
        <f t="shared" si="45"/>
        <v/>
      </c>
      <c r="AU46" s="367" t="str">
        <f t="shared" si="20"/>
        <v/>
      </c>
      <c r="AV46" s="367" t="str">
        <f t="shared" si="46"/>
        <v/>
      </c>
      <c r="AW46" s="368" t="str">
        <f t="shared" si="21"/>
        <v/>
      </c>
      <c r="AX46" s="368" t="str">
        <f t="shared" si="26"/>
        <v/>
      </c>
      <c r="AY46" s="361" t="str">
        <f t="shared" si="22"/>
        <v/>
      </c>
      <c r="AZ46" s="135" t="str">
        <f t="shared" si="23"/>
        <v/>
      </c>
      <c r="BE46" s="53" t="str">
        <f t="shared" si="27"/>
        <v/>
      </c>
      <c r="BF46" s="53" t="str">
        <f t="shared" si="27"/>
        <v/>
      </c>
      <c r="BG46" s="94">
        <f t="shared" si="28"/>
        <v>0</v>
      </c>
      <c r="BH46" s="119">
        <f t="shared" si="29"/>
        <v>1</v>
      </c>
    </row>
    <row r="47" spans="2:60" hidden="1" x14ac:dyDescent="0.25">
      <c r="B47" s="106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359" t="str">
        <f>IF('תנאי סף'!AF47&lt;&gt;1,"",'תנאי סף'!F47)</f>
        <v/>
      </c>
      <c r="G47" s="134" t="str">
        <f>IF($F47="","",'התחשיב הבסיסי'!AH47)</f>
        <v/>
      </c>
      <c r="H47" s="263"/>
      <c r="I47" s="134" t="str">
        <f t="shared" si="24"/>
        <v/>
      </c>
      <c r="J47" s="120">
        <v>1</v>
      </c>
      <c r="K47" s="121" t="str">
        <f t="shared" si="1"/>
        <v/>
      </c>
      <c r="L47" s="365" t="str">
        <f t="shared" si="2"/>
        <v/>
      </c>
      <c r="M47" s="366" t="str">
        <f t="shared" si="25"/>
        <v/>
      </c>
      <c r="N47" s="366" t="str">
        <f t="shared" si="3"/>
        <v/>
      </c>
      <c r="O47" s="367" t="str">
        <f t="shared" si="4"/>
        <v/>
      </c>
      <c r="P47" s="367" t="str">
        <f t="shared" si="30"/>
        <v/>
      </c>
      <c r="Q47" s="368" t="str">
        <f t="shared" si="5"/>
        <v/>
      </c>
      <c r="R47" s="368" t="str">
        <f t="shared" si="31"/>
        <v/>
      </c>
      <c r="S47" s="367" t="str">
        <f t="shared" si="6"/>
        <v/>
      </c>
      <c r="T47" s="367" t="str">
        <f t="shared" si="32"/>
        <v/>
      </c>
      <c r="U47" s="368" t="str">
        <f t="shared" si="7"/>
        <v/>
      </c>
      <c r="V47" s="368" t="str">
        <f t="shared" si="33"/>
        <v/>
      </c>
      <c r="W47" s="367" t="str">
        <f t="shared" si="8"/>
        <v/>
      </c>
      <c r="X47" s="367" t="str">
        <f t="shared" si="34"/>
        <v/>
      </c>
      <c r="Y47" s="368" t="str">
        <f t="shared" si="9"/>
        <v/>
      </c>
      <c r="Z47" s="368" t="str">
        <f t="shared" si="35"/>
        <v/>
      </c>
      <c r="AA47" s="367" t="str">
        <f t="shared" si="10"/>
        <v/>
      </c>
      <c r="AB47" s="367" t="str">
        <f t="shared" si="36"/>
        <v/>
      </c>
      <c r="AC47" s="368" t="str">
        <f t="shared" si="11"/>
        <v/>
      </c>
      <c r="AD47" s="368" t="str">
        <f t="shared" si="37"/>
        <v/>
      </c>
      <c r="AE47" s="367" t="str">
        <f t="shared" si="12"/>
        <v/>
      </c>
      <c r="AF47" s="367" t="str">
        <f t="shared" si="38"/>
        <v/>
      </c>
      <c r="AG47" s="368" t="str">
        <f t="shared" si="13"/>
        <v/>
      </c>
      <c r="AH47" s="368" t="str">
        <f t="shared" si="39"/>
        <v/>
      </c>
      <c r="AI47" s="367" t="str">
        <f t="shared" si="14"/>
        <v/>
      </c>
      <c r="AJ47" s="367" t="str">
        <f t="shared" si="40"/>
        <v/>
      </c>
      <c r="AK47" s="368" t="str">
        <f t="shared" si="15"/>
        <v/>
      </c>
      <c r="AL47" s="368" t="str">
        <f t="shared" si="41"/>
        <v/>
      </c>
      <c r="AM47" s="367" t="str">
        <f t="shared" si="16"/>
        <v/>
      </c>
      <c r="AN47" s="367" t="str">
        <f t="shared" si="42"/>
        <v/>
      </c>
      <c r="AO47" s="368" t="str">
        <f t="shared" si="17"/>
        <v/>
      </c>
      <c r="AP47" s="368" t="str">
        <f t="shared" si="43"/>
        <v/>
      </c>
      <c r="AQ47" s="367" t="str">
        <f t="shared" si="18"/>
        <v/>
      </c>
      <c r="AR47" s="367" t="str">
        <f t="shared" si="44"/>
        <v/>
      </c>
      <c r="AS47" s="368" t="str">
        <f t="shared" si="19"/>
        <v/>
      </c>
      <c r="AT47" s="368" t="str">
        <f t="shared" si="45"/>
        <v/>
      </c>
      <c r="AU47" s="367" t="str">
        <f t="shared" si="20"/>
        <v/>
      </c>
      <c r="AV47" s="367" t="str">
        <f t="shared" si="46"/>
        <v/>
      </c>
      <c r="AW47" s="368" t="str">
        <f t="shared" si="21"/>
        <v/>
      </c>
      <c r="AX47" s="368" t="str">
        <f t="shared" si="26"/>
        <v/>
      </c>
      <c r="AY47" s="361" t="str">
        <f t="shared" si="22"/>
        <v/>
      </c>
      <c r="AZ47" s="135" t="str">
        <f t="shared" si="23"/>
        <v/>
      </c>
      <c r="BE47" s="53" t="str">
        <f t="shared" si="27"/>
        <v/>
      </c>
      <c r="BF47" s="53" t="str">
        <f t="shared" si="27"/>
        <v/>
      </c>
      <c r="BG47" s="94">
        <f t="shared" si="28"/>
        <v>0</v>
      </c>
      <c r="BH47" s="119">
        <f t="shared" si="29"/>
        <v>1</v>
      </c>
    </row>
    <row r="48" spans="2:60" hidden="1" x14ac:dyDescent="0.25">
      <c r="B48" s="106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359" t="str">
        <f>IF('תנאי סף'!AF48&lt;&gt;1,"",'תנאי סף'!F48)</f>
        <v/>
      </c>
      <c r="G48" s="134" t="str">
        <f>IF($F48="","",'התחשיב הבסיסי'!AH48)</f>
        <v/>
      </c>
      <c r="H48" s="263"/>
      <c r="I48" s="134" t="str">
        <f t="shared" si="24"/>
        <v/>
      </c>
      <c r="J48" s="120">
        <v>1</v>
      </c>
      <c r="K48" s="121" t="str">
        <f t="shared" si="1"/>
        <v/>
      </c>
      <c r="L48" s="365" t="str">
        <f t="shared" si="2"/>
        <v/>
      </c>
      <c r="M48" s="366" t="str">
        <f t="shared" si="25"/>
        <v/>
      </c>
      <c r="N48" s="366" t="str">
        <f t="shared" si="3"/>
        <v/>
      </c>
      <c r="O48" s="367" t="str">
        <f t="shared" si="4"/>
        <v/>
      </c>
      <c r="P48" s="367" t="str">
        <f t="shared" si="30"/>
        <v/>
      </c>
      <c r="Q48" s="368" t="str">
        <f t="shared" si="5"/>
        <v/>
      </c>
      <c r="R48" s="368" t="str">
        <f t="shared" si="31"/>
        <v/>
      </c>
      <c r="S48" s="367" t="str">
        <f t="shared" si="6"/>
        <v/>
      </c>
      <c r="T48" s="367" t="str">
        <f t="shared" si="32"/>
        <v/>
      </c>
      <c r="U48" s="368" t="str">
        <f t="shared" si="7"/>
        <v/>
      </c>
      <c r="V48" s="368" t="str">
        <f t="shared" si="33"/>
        <v/>
      </c>
      <c r="W48" s="367" t="str">
        <f t="shared" si="8"/>
        <v/>
      </c>
      <c r="X48" s="367" t="str">
        <f t="shared" si="34"/>
        <v/>
      </c>
      <c r="Y48" s="368" t="str">
        <f t="shared" si="9"/>
        <v/>
      </c>
      <c r="Z48" s="368" t="str">
        <f t="shared" si="35"/>
        <v/>
      </c>
      <c r="AA48" s="367" t="str">
        <f t="shared" si="10"/>
        <v/>
      </c>
      <c r="AB48" s="367" t="str">
        <f t="shared" si="36"/>
        <v/>
      </c>
      <c r="AC48" s="368" t="str">
        <f t="shared" si="11"/>
        <v/>
      </c>
      <c r="AD48" s="368" t="str">
        <f t="shared" si="37"/>
        <v/>
      </c>
      <c r="AE48" s="367" t="str">
        <f t="shared" si="12"/>
        <v/>
      </c>
      <c r="AF48" s="367" t="str">
        <f t="shared" si="38"/>
        <v/>
      </c>
      <c r="AG48" s="368" t="str">
        <f t="shared" si="13"/>
        <v/>
      </c>
      <c r="AH48" s="368" t="str">
        <f t="shared" si="39"/>
        <v/>
      </c>
      <c r="AI48" s="367" t="str">
        <f t="shared" si="14"/>
        <v/>
      </c>
      <c r="AJ48" s="367" t="str">
        <f t="shared" si="40"/>
        <v/>
      </c>
      <c r="AK48" s="368" t="str">
        <f t="shared" si="15"/>
        <v/>
      </c>
      <c r="AL48" s="368" t="str">
        <f t="shared" si="41"/>
        <v/>
      </c>
      <c r="AM48" s="367" t="str">
        <f t="shared" si="16"/>
        <v/>
      </c>
      <c r="AN48" s="367" t="str">
        <f t="shared" si="42"/>
        <v/>
      </c>
      <c r="AO48" s="368" t="str">
        <f t="shared" si="17"/>
        <v/>
      </c>
      <c r="AP48" s="368" t="str">
        <f t="shared" si="43"/>
        <v/>
      </c>
      <c r="AQ48" s="367" t="str">
        <f t="shared" si="18"/>
        <v/>
      </c>
      <c r="AR48" s="367" t="str">
        <f t="shared" si="44"/>
        <v/>
      </c>
      <c r="AS48" s="368" t="str">
        <f t="shared" si="19"/>
        <v/>
      </c>
      <c r="AT48" s="368" t="str">
        <f t="shared" si="45"/>
        <v/>
      </c>
      <c r="AU48" s="367" t="str">
        <f t="shared" si="20"/>
        <v/>
      </c>
      <c r="AV48" s="367" t="str">
        <f t="shared" si="46"/>
        <v/>
      </c>
      <c r="AW48" s="368" t="str">
        <f t="shared" si="21"/>
        <v/>
      </c>
      <c r="AX48" s="368" t="str">
        <f t="shared" si="26"/>
        <v/>
      </c>
      <c r="AY48" s="361" t="str">
        <f t="shared" si="22"/>
        <v/>
      </c>
      <c r="AZ48" s="135" t="str">
        <f t="shared" si="23"/>
        <v/>
      </c>
      <c r="BE48" s="53" t="str">
        <f t="shared" si="27"/>
        <v/>
      </c>
      <c r="BF48" s="53" t="str">
        <f t="shared" si="27"/>
        <v/>
      </c>
      <c r="BG48" s="94">
        <f t="shared" si="28"/>
        <v>0</v>
      </c>
      <c r="BH48" s="119">
        <f t="shared" si="29"/>
        <v>1</v>
      </c>
    </row>
    <row r="49" spans="2:60" hidden="1" x14ac:dyDescent="0.25">
      <c r="B49" s="106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359" t="str">
        <f>IF('תנאי סף'!AF49&lt;&gt;1,"",'תנאי סף'!F49)</f>
        <v/>
      </c>
      <c r="G49" s="134" t="str">
        <f>IF($F49="","",'התחשיב הבסיסי'!AH49)</f>
        <v/>
      </c>
      <c r="H49" s="263"/>
      <c r="I49" s="134" t="str">
        <f t="shared" si="24"/>
        <v/>
      </c>
      <c r="J49" s="120">
        <v>1</v>
      </c>
      <c r="K49" s="121" t="str">
        <f t="shared" si="1"/>
        <v/>
      </c>
      <c r="L49" s="365" t="str">
        <f t="shared" si="2"/>
        <v/>
      </c>
      <c r="M49" s="366" t="str">
        <f t="shared" si="25"/>
        <v/>
      </c>
      <c r="N49" s="366" t="str">
        <f t="shared" si="3"/>
        <v/>
      </c>
      <c r="O49" s="367" t="str">
        <f t="shared" si="4"/>
        <v/>
      </c>
      <c r="P49" s="367" t="str">
        <f t="shared" si="30"/>
        <v/>
      </c>
      <c r="Q49" s="368" t="str">
        <f t="shared" si="5"/>
        <v/>
      </c>
      <c r="R49" s="368" t="str">
        <f t="shared" si="31"/>
        <v/>
      </c>
      <c r="S49" s="367" t="str">
        <f t="shared" si="6"/>
        <v/>
      </c>
      <c r="T49" s="367" t="str">
        <f t="shared" si="32"/>
        <v/>
      </c>
      <c r="U49" s="368" t="str">
        <f t="shared" si="7"/>
        <v/>
      </c>
      <c r="V49" s="368" t="str">
        <f t="shared" si="33"/>
        <v/>
      </c>
      <c r="W49" s="367" t="str">
        <f t="shared" si="8"/>
        <v/>
      </c>
      <c r="X49" s="367" t="str">
        <f t="shared" si="34"/>
        <v/>
      </c>
      <c r="Y49" s="368" t="str">
        <f t="shared" si="9"/>
        <v/>
      </c>
      <c r="Z49" s="368" t="str">
        <f t="shared" si="35"/>
        <v/>
      </c>
      <c r="AA49" s="367" t="str">
        <f t="shared" si="10"/>
        <v/>
      </c>
      <c r="AB49" s="367" t="str">
        <f t="shared" si="36"/>
        <v/>
      </c>
      <c r="AC49" s="368" t="str">
        <f t="shared" si="11"/>
        <v/>
      </c>
      <c r="AD49" s="368" t="str">
        <f t="shared" si="37"/>
        <v/>
      </c>
      <c r="AE49" s="367" t="str">
        <f t="shared" si="12"/>
        <v/>
      </c>
      <c r="AF49" s="367" t="str">
        <f t="shared" si="38"/>
        <v/>
      </c>
      <c r="AG49" s="368" t="str">
        <f t="shared" si="13"/>
        <v/>
      </c>
      <c r="AH49" s="368" t="str">
        <f t="shared" si="39"/>
        <v/>
      </c>
      <c r="AI49" s="367" t="str">
        <f t="shared" si="14"/>
        <v/>
      </c>
      <c r="AJ49" s="367" t="str">
        <f t="shared" si="40"/>
        <v/>
      </c>
      <c r="AK49" s="368" t="str">
        <f t="shared" si="15"/>
        <v/>
      </c>
      <c r="AL49" s="368" t="str">
        <f t="shared" si="41"/>
        <v/>
      </c>
      <c r="AM49" s="367" t="str">
        <f t="shared" si="16"/>
        <v/>
      </c>
      <c r="AN49" s="367" t="str">
        <f t="shared" si="42"/>
        <v/>
      </c>
      <c r="AO49" s="368" t="str">
        <f t="shared" si="17"/>
        <v/>
      </c>
      <c r="AP49" s="368" t="str">
        <f t="shared" si="43"/>
        <v/>
      </c>
      <c r="AQ49" s="367" t="str">
        <f t="shared" si="18"/>
        <v/>
      </c>
      <c r="AR49" s="367" t="str">
        <f t="shared" si="44"/>
        <v/>
      </c>
      <c r="AS49" s="368" t="str">
        <f t="shared" si="19"/>
        <v/>
      </c>
      <c r="AT49" s="368" t="str">
        <f t="shared" si="45"/>
        <v/>
      </c>
      <c r="AU49" s="367" t="str">
        <f t="shared" si="20"/>
        <v/>
      </c>
      <c r="AV49" s="367" t="str">
        <f t="shared" si="46"/>
        <v/>
      </c>
      <c r="AW49" s="368" t="str">
        <f t="shared" si="21"/>
        <v/>
      </c>
      <c r="AX49" s="368" t="str">
        <f t="shared" si="26"/>
        <v/>
      </c>
      <c r="AY49" s="361" t="str">
        <f t="shared" si="22"/>
        <v/>
      </c>
      <c r="AZ49" s="135" t="str">
        <f t="shared" si="23"/>
        <v/>
      </c>
      <c r="BE49" s="53" t="str">
        <f t="shared" si="27"/>
        <v/>
      </c>
      <c r="BF49" s="53" t="str">
        <f t="shared" si="27"/>
        <v/>
      </c>
      <c r="BG49" s="94">
        <f t="shared" si="28"/>
        <v>0</v>
      </c>
      <c r="BH49" s="119">
        <f t="shared" si="29"/>
        <v>1</v>
      </c>
    </row>
    <row r="50" spans="2:60" hidden="1" x14ac:dyDescent="0.25">
      <c r="B50" s="106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359" t="str">
        <f>IF('תנאי סף'!AF50&lt;&gt;1,"",'תנאי סף'!F50)</f>
        <v/>
      </c>
      <c r="G50" s="134" t="str">
        <f>IF($F50="","",'התחשיב הבסיסי'!AH50)</f>
        <v/>
      </c>
      <c r="H50" s="263"/>
      <c r="I50" s="134" t="str">
        <f t="shared" si="24"/>
        <v/>
      </c>
      <c r="J50" s="120">
        <v>1</v>
      </c>
      <c r="K50" s="121" t="str">
        <f t="shared" si="1"/>
        <v/>
      </c>
      <c r="L50" s="365" t="str">
        <f t="shared" si="2"/>
        <v/>
      </c>
      <c r="M50" s="366" t="str">
        <f t="shared" si="25"/>
        <v/>
      </c>
      <c r="N50" s="366" t="str">
        <f t="shared" si="3"/>
        <v/>
      </c>
      <c r="O50" s="367" t="str">
        <f t="shared" si="4"/>
        <v/>
      </c>
      <c r="P50" s="367" t="str">
        <f t="shared" si="30"/>
        <v/>
      </c>
      <c r="Q50" s="368" t="str">
        <f t="shared" si="5"/>
        <v/>
      </c>
      <c r="R50" s="368" t="str">
        <f t="shared" si="31"/>
        <v/>
      </c>
      <c r="S50" s="367" t="str">
        <f t="shared" si="6"/>
        <v/>
      </c>
      <c r="T50" s="367" t="str">
        <f t="shared" si="32"/>
        <v/>
      </c>
      <c r="U50" s="368" t="str">
        <f t="shared" si="7"/>
        <v/>
      </c>
      <c r="V50" s="368" t="str">
        <f t="shared" si="33"/>
        <v/>
      </c>
      <c r="W50" s="367" t="str">
        <f t="shared" si="8"/>
        <v/>
      </c>
      <c r="X50" s="367" t="str">
        <f t="shared" si="34"/>
        <v/>
      </c>
      <c r="Y50" s="368" t="str">
        <f t="shared" si="9"/>
        <v/>
      </c>
      <c r="Z50" s="368" t="str">
        <f t="shared" si="35"/>
        <v/>
      </c>
      <c r="AA50" s="367" t="str">
        <f t="shared" si="10"/>
        <v/>
      </c>
      <c r="AB50" s="367" t="str">
        <f t="shared" si="36"/>
        <v/>
      </c>
      <c r="AC50" s="368" t="str">
        <f t="shared" si="11"/>
        <v/>
      </c>
      <c r="AD50" s="368" t="str">
        <f t="shared" si="37"/>
        <v/>
      </c>
      <c r="AE50" s="367" t="str">
        <f t="shared" si="12"/>
        <v/>
      </c>
      <c r="AF50" s="367" t="str">
        <f t="shared" si="38"/>
        <v/>
      </c>
      <c r="AG50" s="368" t="str">
        <f t="shared" si="13"/>
        <v/>
      </c>
      <c r="AH50" s="368" t="str">
        <f t="shared" si="39"/>
        <v/>
      </c>
      <c r="AI50" s="367" t="str">
        <f t="shared" si="14"/>
        <v/>
      </c>
      <c r="AJ50" s="367" t="str">
        <f t="shared" si="40"/>
        <v/>
      </c>
      <c r="AK50" s="368" t="str">
        <f t="shared" si="15"/>
        <v/>
      </c>
      <c r="AL50" s="368" t="str">
        <f t="shared" si="41"/>
        <v/>
      </c>
      <c r="AM50" s="367" t="str">
        <f t="shared" si="16"/>
        <v/>
      </c>
      <c r="AN50" s="367" t="str">
        <f t="shared" si="42"/>
        <v/>
      </c>
      <c r="AO50" s="368" t="str">
        <f t="shared" si="17"/>
        <v/>
      </c>
      <c r="AP50" s="368" t="str">
        <f t="shared" si="43"/>
        <v/>
      </c>
      <c r="AQ50" s="367" t="str">
        <f t="shared" si="18"/>
        <v/>
      </c>
      <c r="AR50" s="367" t="str">
        <f t="shared" si="44"/>
        <v/>
      </c>
      <c r="AS50" s="368" t="str">
        <f t="shared" si="19"/>
        <v/>
      </c>
      <c r="AT50" s="368" t="str">
        <f t="shared" si="45"/>
        <v/>
      </c>
      <c r="AU50" s="367" t="str">
        <f t="shared" si="20"/>
        <v/>
      </c>
      <c r="AV50" s="367" t="str">
        <f t="shared" si="46"/>
        <v/>
      </c>
      <c r="AW50" s="368" t="str">
        <f t="shared" si="21"/>
        <v/>
      </c>
      <c r="AX50" s="368" t="str">
        <f t="shared" si="26"/>
        <v/>
      </c>
      <c r="AY50" s="361" t="str">
        <f t="shared" si="22"/>
        <v/>
      </c>
      <c r="AZ50" s="135" t="str">
        <f t="shared" si="23"/>
        <v/>
      </c>
      <c r="BE50" s="53" t="str">
        <f t="shared" si="27"/>
        <v/>
      </c>
      <c r="BF50" s="53" t="str">
        <f t="shared" si="27"/>
        <v/>
      </c>
      <c r="BG50" s="94">
        <f t="shared" si="28"/>
        <v>0</v>
      </c>
      <c r="BH50" s="119">
        <f t="shared" si="29"/>
        <v>1</v>
      </c>
    </row>
    <row r="51" spans="2:60" hidden="1" x14ac:dyDescent="0.25">
      <c r="B51" s="106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359" t="str">
        <f>IF('תנאי סף'!AF51&lt;&gt;1,"",'תנאי סף'!F51)</f>
        <v/>
      </c>
      <c r="G51" s="134" t="str">
        <f>IF($F51="","",'התחשיב הבסיסי'!AH51)</f>
        <v/>
      </c>
      <c r="H51" s="263"/>
      <c r="I51" s="134" t="str">
        <f t="shared" si="24"/>
        <v/>
      </c>
      <c r="J51" s="120">
        <v>1</v>
      </c>
      <c r="K51" s="121" t="str">
        <f t="shared" si="1"/>
        <v/>
      </c>
      <c r="L51" s="365" t="str">
        <f t="shared" si="2"/>
        <v/>
      </c>
      <c r="M51" s="366" t="str">
        <f t="shared" si="25"/>
        <v/>
      </c>
      <c r="N51" s="366" t="str">
        <f t="shared" si="3"/>
        <v/>
      </c>
      <c r="O51" s="367" t="str">
        <f t="shared" si="4"/>
        <v/>
      </c>
      <c r="P51" s="367" t="str">
        <f t="shared" si="30"/>
        <v/>
      </c>
      <c r="Q51" s="368" t="str">
        <f t="shared" si="5"/>
        <v/>
      </c>
      <c r="R51" s="368" t="str">
        <f t="shared" si="31"/>
        <v/>
      </c>
      <c r="S51" s="367" t="str">
        <f t="shared" si="6"/>
        <v/>
      </c>
      <c r="T51" s="367" t="str">
        <f t="shared" si="32"/>
        <v/>
      </c>
      <c r="U51" s="368" t="str">
        <f t="shared" si="7"/>
        <v/>
      </c>
      <c r="V51" s="368" t="str">
        <f t="shared" si="33"/>
        <v/>
      </c>
      <c r="W51" s="367" t="str">
        <f t="shared" si="8"/>
        <v/>
      </c>
      <c r="X51" s="367" t="str">
        <f t="shared" si="34"/>
        <v/>
      </c>
      <c r="Y51" s="368" t="str">
        <f t="shared" si="9"/>
        <v/>
      </c>
      <c r="Z51" s="368" t="str">
        <f t="shared" si="35"/>
        <v/>
      </c>
      <c r="AA51" s="367" t="str">
        <f t="shared" si="10"/>
        <v/>
      </c>
      <c r="AB51" s="367" t="str">
        <f t="shared" si="36"/>
        <v/>
      </c>
      <c r="AC51" s="368" t="str">
        <f t="shared" si="11"/>
        <v/>
      </c>
      <c r="AD51" s="368" t="str">
        <f t="shared" si="37"/>
        <v/>
      </c>
      <c r="AE51" s="367" t="str">
        <f t="shared" si="12"/>
        <v/>
      </c>
      <c r="AF51" s="367" t="str">
        <f t="shared" si="38"/>
        <v/>
      </c>
      <c r="AG51" s="368" t="str">
        <f t="shared" si="13"/>
        <v/>
      </c>
      <c r="AH51" s="368" t="str">
        <f t="shared" si="39"/>
        <v/>
      </c>
      <c r="AI51" s="367" t="str">
        <f t="shared" si="14"/>
        <v/>
      </c>
      <c r="AJ51" s="367" t="str">
        <f t="shared" si="40"/>
        <v/>
      </c>
      <c r="AK51" s="368" t="str">
        <f t="shared" si="15"/>
        <v/>
      </c>
      <c r="AL51" s="368" t="str">
        <f t="shared" si="41"/>
        <v/>
      </c>
      <c r="AM51" s="367" t="str">
        <f t="shared" si="16"/>
        <v/>
      </c>
      <c r="AN51" s="367" t="str">
        <f t="shared" si="42"/>
        <v/>
      </c>
      <c r="AO51" s="368" t="str">
        <f t="shared" si="17"/>
        <v/>
      </c>
      <c r="AP51" s="368" t="str">
        <f t="shared" si="43"/>
        <v/>
      </c>
      <c r="AQ51" s="367" t="str">
        <f t="shared" si="18"/>
        <v/>
      </c>
      <c r="AR51" s="367" t="str">
        <f t="shared" si="44"/>
        <v/>
      </c>
      <c r="AS51" s="368" t="str">
        <f t="shared" si="19"/>
        <v/>
      </c>
      <c r="AT51" s="368" t="str">
        <f t="shared" si="45"/>
        <v/>
      </c>
      <c r="AU51" s="367" t="str">
        <f t="shared" si="20"/>
        <v/>
      </c>
      <c r="AV51" s="367" t="str">
        <f t="shared" si="46"/>
        <v/>
      </c>
      <c r="AW51" s="368" t="str">
        <f t="shared" si="21"/>
        <v/>
      </c>
      <c r="AX51" s="368" t="str">
        <f t="shared" si="26"/>
        <v/>
      </c>
      <c r="AY51" s="361" t="str">
        <f t="shared" si="22"/>
        <v/>
      </c>
      <c r="AZ51" s="135" t="str">
        <f t="shared" si="23"/>
        <v/>
      </c>
      <c r="BE51" s="53" t="str">
        <f t="shared" si="27"/>
        <v/>
      </c>
      <c r="BF51" s="53" t="str">
        <f t="shared" si="27"/>
        <v/>
      </c>
      <c r="BG51" s="94">
        <f t="shared" si="28"/>
        <v>0</v>
      </c>
      <c r="BH51" s="119">
        <f t="shared" si="29"/>
        <v>1</v>
      </c>
    </row>
    <row r="52" spans="2:60" hidden="1" x14ac:dyDescent="0.25">
      <c r="B52" s="106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359" t="str">
        <f>IF('תנאי סף'!AF52&lt;&gt;1,"",'תנאי סף'!F52)</f>
        <v/>
      </c>
      <c r="G52" s="134" t="str">
        <f>IF($F52="","",'התחשיב הבסיסי'!AH52)</f>
        <v/>
      </c>
      <c r="H52" s="263"/>
      <c r="I52" s="134" t="str">
        <f t="shared" si="24"/>
        <v/>
      </c>
      <c r="J52" s="120">
        <v>1</v>
      </c>
      <c r="K52" s="121" t="str">
        <f t="shared" si="1"/>
        <v/>
      </c>
      <c r="L52" s="365" t="str">
        <f t="shared" si="2"/>
        <v/>
      </c>
      <c r="M52" s="366" t="str">
        <f t="shared" si="25"/>
        <v/>
      </c>
      <c r="N52" s="366" t="str">
        <f t="shared" si="3"/>
        <v/>
      </c>
      <c r="O52" s="367" t="str">
        <f t="shared" si="4"/>
        <v/>
      </c>
      <c r="P52" s="367" t="str">
        <f t="shared" si="30"/>
        <v/>
      </c>
      <c r="Q52" s="368" t="str">
        <f t="shared" si="5"/>
        <v/>
      </c>
      <c r="R52" s="368" t="str">
        <f t="shared" si="31"/>
        <v/>
      </c>
      <c r="S52" s="367" t="str">
        <f t="shared" si="6"/>
        <v/>
      </c>
      <c r="T52" s="367" t="str">
        <f t="shared" si="32"/>
        <v/>
      </c>
      <c r="U52" s="368" t="str">
        <f t="shared" si="7"/>
        <v/>
      </c>
      <c r="V52" s="368" t="str">
        <f t="shared" si="33"/>
        <v/>
      </c>
      <c r="W52" s="367" t="str">
        <f t="shared" si="8"/>
        <v/>
      </c>
      <c r="X52" s="367" t="str">
        <f t="shared" si="34"/>
        <v/>
      </c>
      <c r="Y52" s="368" t="str">
        <f t="shared" si="9"/>
        <v/>
      </c>
      <c r="Z52" s="368" t="str">
        <f t="shared" si="35"/>
        <v/>
      </c>
      <c r="AA52" s="367" t="str">
        <f t="shared" si="10"/>
        <v/>
      </c>
      <c r="AB52" s="367" t="str">
        <f t="shared" si="36"/>
        <v/>
      </c>
      <c r="AC52" s="368" t="str">
        <f t="shared" si="11"/>
        <v/>
      </c>
      <c r="AD52" s="368" t="str">
        <f t="shared" si="37"/>
        <v/>
      </c>
      <c r="AE52" s="367" t="str">
        <f t="shared" si="12"/>
        <v/>
      </c>
      <c r="AF52" s="367" t="str">
        <f t="shared" si="38"/>
        <v/>
      </c>
      <c r="AG52" s="368" t="str">
        <f t="shared" si="13"/>
        <v/>
      </c>
      <c r="AH52" s="368" t="str">
        <f t="shared" si="39"/>
        <v/>
      </c>
      <c r="AI52" s="367" t="str">
        <f t="shared" si="14"/>
        <v/>
      </c>
      <c r="AJ52" s="367" t="str">
        <f t="shared" si="40"/>
        <v/>
      </c>
      <c r="AK52" s="368" t="str">
        <f t="shared" si="15"/>
        <v/>
      </c>
      <c r="AL52" s="368" t="str">
        <f t="shared" si="41"/>
        <v/>
      </c>
      <c r="AM52" s="367" t="str">
        <f t="shared" si="16"/>
        <v/>
      </c>
      <c r="AN52" s="367" t="str">
        <f t="shared" si="42"/>
        <v/>
      </c>
      <c r="AO52" s="368" t="str">
        <f t="shared" si="17"/>
        <v/>
      </c>
      <c r="AP52" s="368" t="str">
        <f t="shared" si="43"/>
        <v/>
      </c>
      <c r="AQ52" s="367" t="str">
        <f t="shared" si="18"/>
        <v/>
      </c>
      <c r="AR52" s="367" t="str">
        <f t="shared" si="44"/>
        <v/>
      </c>
      <c r="AS52" s="368" t="str">
        <f t="shared" si="19"/>
        <v/>
      </c>
      <c r="AT52" s="368" t="str">
        <f t="shared" si="45"/>
        <v/>
      </c>
      <c r="AU52" s="367" t="str">
        <f t="shared" si="20"/>
        <v/>
      </c>
      <c r="AV52" s="367" t="str">
        <f t="shared" si="46"/>
        <v/>
      </c>
      <c r="AW52" s="368" t="str">
        <f t="shared" si="21"/>
        <v/>
      </c>
      <c r="AX52" s="368" t="str">
        <f t="shared" si="26"/>
        <v/>
      </c>
      <c r="AY52" s="361" t="str">
        <f t="shared" si="22"/>
        <v/>
      </c>
      <c r="AZ52" s="135" t="str">
        <f t="shared" si="23"/>
        <v/>
      </c>
      <c r="BE52" s="53" t="str">
        <f t="shared" si="27"/>
        <v/>
      </c>
      <c r="BF52" s="53" t="str">
        <f t="shared" si="27"/>
        <v/>
      </c>
      <c r="BG52" s="94">
        <f t="shared" si="28"/>
        <v>0</v>
      </c>
      <c r="BH52" s="119">
        <f t="shared" si="29"/>
        <v>1</v>
      </c>
    </row>
    <row r="53" spans="2:60" hidden="1" x14ac:dyDescent="0.25">
      <c r="B53" s="106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359" t="str">
        <f>IF('תנאי סף'!AF53&lt;&gt;1,"",'תנאי סף'!F53)</f>
        <v/>
      </c>
      <c r="G53" s="134" t="str">
        <f>IF($F53="","",'התחשיב הבסיסי'!AH53)</f>
        <v/>
      </c>
      <c r="H53" s="263"/>
      <c r="I53" s="134" t="str">
        <f t="shared" si="24"/>
        <v/>
      </c>
      <c r="J53" s="120">
        <v>1</v>
      </c>
      <c r="K53" s="121" t="str">
        <f t="shared" si="1"/>
        <v/>
      </c>
      <c r="L53" s="365" t="str">
        <f t="shared" si="2"/>
        <v/>
      </c>
      <c r="M53" s="366" t="str">
        <f t="shared" si="25"/>
        <v/>
      </c>
      <c r="N53" s="366" t="str">
        <f t="shared" si="3"/>
        <v/>
      </c>
      <c r="O53" s="367" t="str">
        <f t="shared" si="4"/>
        <v/>
      </c>
      <c r="P53" s="367" t="str">
        <f t="shared" si="30"/>
        <v/>
      </c>
      <c r="Q53" s="368" t="str">
        <f t="shared" si="5"/>
        <v/>
      </c>
      <c r="R53" s="368" t="str">
        <f t="shared" si="31"/>
        <v/>
      </c>
      <c r="S53" s="367" t="str">
        <f t="shared" si="6"/>
        <v/>
      </c>
      <c r="T53" s="367" t="str">
        <f t="shared" si="32"/>
        <v/>
      </c>
      <c r="U53" s="368" t="str">
        <f t="shared" si="7"/>
        <v/>
      </c>
      <c r="V53" s="368" t="str">
        <f t="shared" si="33"/>
        <v/>
      </c>
      <c r="W53" s="367" t="str">
        <f t="shared" si="8"/>
        <v/>
      </c>
      <c r="X53" s="367" t="str">
        <f t="shared" si="34"/>
        <v/>
      </c>
      <c r="Y53" s="368" t="str">
        <f t="shared" si="9"/>
        <v/>
      </c>
      <c r="Z53" s="368" t="str">
        <f t="shared" si="35"/>
        <v/>
      </c>
      <c r="AA53" s="367" t="str">
        <f t="shared" si="10"/>
        <v/>
      </c>
      <c r="AB53" s="367" t="str">
        <f t="shared" si="36"/>
        <v/>
      </c>
      <c r="AC53" s="368" t="str">
        <f t="shared" si="11"/>
        <v/>
      </c>
      <c r="AD53" s="368" t="str">
        <f t="shared" si="37"/>
        <v/>
      </c>
      <c r="AE53" s="367" t="str">
        <f t="shared" si="12"/>
        <v/>
      </c>
      <c r="AF53" s="367" t="str">
        <f t="shared" si="38"/>
        <v/>
      </c>
      <c r="AG53" s="368" t="str">
        <f t="shared" si="13"/>
        <v/>
      </c>
      <c r="AH53" s="368" t="str">
        <f t="shared" si="39"/>
        <v/>
      </c>
      <c r="AI53" s="367" t="str">
        <f t="shared" si="14"/>
        <v/>
      </c>
      <c r="AJ53" s="367" t="str">
        <f t="shared" si="40"/>
        <v/>
      </c>
      <c r="AK53" s="368" t="str">
        <f t="shared" si="15"/>
        <v/>
      </c>
      <c r="AL53" s="368" t="str">
        <f t="shared" si="41"/>
        <v/>
      </c>
      <c r="AM53" s="367" t="str">
        <f t="shared" si="16"/>
        <v/>
      </c>
      <c r="AN53" s="367" t="str">
        <f t="shared" si="42"/>
        <v/>
      </c>
      <c r="AO53" s="368" t="str">
        <f t="shared" si="17"/>
        <v/>
      </c>
      <c r="AP53" s="368" t="str">
        <f t="shared" si="43"/>
        <v/>
      </c>
      <c r="AQ53" s="367" t="str">
        <f t="shared" si="18"/>
        <v/>
      </c>
      <c r="AR53" s="367" t="str">
        <f t="shared" si="44"/>
        <v/>
      </c>
      <c r="AS53" s="368" t="str">
        <f t="shared" si="19"/>
        <v/>
      </c>
      <c r="AT53" s="368" t="str">
        <f t="shared" si="45"/>
        <v/>
      </c>
      <c r="AU53" s="367" t="str">
        <f t="shared" si="20"/>
        <v/>
      </c>
      <c r="AV53" s="367" t="str">
        <f t="shared" si="46"/>
        <v/>
      </c>
      <c r="AW53" s="368" t="str">
        <f t="shared" si="21"/>
        <v/>
      </c>
      <c r="AX53" s="368" t="str">
        <f t="shared" si="26"/>
        <v/>
      </c>
      <c r="AY53" s="361" t="str">
        <f t="shared" si="22"/>
        <v/>
      </c>
      <c r="AZ53" s="135" t="str">
        <f t="shared" si="23"/>
        <v/>
      </c>
      <c r="BE53" s="53" t="str">
        <f t="shared" si="27"/>
        <v/>
      </c>
      <c r="BF53" s="53" t="str">
        <f t="shared" si="27"/>
        <v/>
      </c>
      <c r="BG53" s="94">
        <f t="shared" si="28"/>
        <v>0</v>
      </c>
      <c r="BH53" s="119">
        <f t="shared" si="29"/>
        <v>1</v>
      </c>
    </row>
    <row r="54" spans="2:60" hidden="1" x14ac:dyDescent="0.25">
      <c r="B54" s="106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359" t="str">
        <f>IF('תנאי סף'!AF54&lt;&gt;1,"",'תנאי סף'!F54)</f>
        <v/>
      </c>
      <c r="G54" s="134" t="str">
        <f>IF($F54="","",'התחשיב הבסיסי'!AH54)</f>
        <v/>
      </c>
      <c r="H54" s="263"/>
      <c r="I54" s="134" t="str">
        <f t="shared" si="24"/>
        <v/>
      </c>
      <c r="J54" s="120">
        <v>1</v>
      </c>
      <c r="K54" s="121" t="str">
        <f t="shared" si="1"/>
        <v/>
      </c>
      <c r="L54" s="365" t="str">
        <f t="shared" si="2"/>
        <v/>
      </c>
      <c r="M54" s="366" t="str">
        <f t="shared" si="25"/>
        <v/>
      </c>
      <c r="N54" s="366" t="str">
        <f t="shared" si="3"/>
        <v/>
      </c>
      <c r="O54" s="367" t="str">
        <f t="shared" si="4"/>
        <v/>
      </c>
      <c r="P54" s="367" t="str">
        <f t="shared" si="30"/>
        <v/>
      </c>
      <c r="Q54" s="368" t="str">
        <f t="shared" si="5"/>
        <v/>
      </c>
      <c r="R54" s="368" t="str">
        <f t="shared" si="31"/>
        <v/>
      </c>
      <c r="S54" s="367" t="str">
        <f t="shared" si="6"/>
        <v/>
      </c>
      <c r="T54" s="367" t="str">
        <f t="shared" si="32"/>
        <v/>
      </c>
      <c r="U54" s="368" t="str">
        <f t="shared" si="7"/>
        <v/>
      </c>
      <c r="V54" s="368" t="str">
        <f t="shared" si="33"/>
        <v/>
      </c>
      <c r="W54" s="367" t="str">
        <f t="shared" si="8"/>
        <v/>
      </c>
      <c r="X54" s="367" t="str">
        <f t="shared" si="34"/>
        <v/>
      </c>
      <c r="Y54" s="368" t="str">
        <f t="shared" si="9"/>
        <v/>
      </c>
      <c r="Z54" s="368" t="str">
        <f t="shared" si="35"/>
        <v/>
      </c>
      <c r="AA54" s="367" t="str">
        <f t="shared" si="10"/>
        <v/>
      </c>
      <c r="AB54" s="367" t="str">
        <f t="shared" si="36"/>
        <v/>
      </c>
      <c r="AC54" s="368" t="str">
        <f t="shared" si="11"/>
        <v/>
      </c>
      <c r="AD54" s="368" t="str">
        <f t="shared" si="37"/>
        <v/>
      </c>
      <c r="AE54" s="367" t="str">
        <f t="shared" si="12"/>
        <v/>
      </c>
      <c r="AF54" s="367" t="str">
        <f t="shared" si="38"/>
        <v/>
      </c>
      <c r="AG54" s="368" t="str">
        <f t="shared" si="13"/>
        <v/>
      </c>
      <c r="AH54" s="368" t="str">
        <f t="shared" si="39"/>
        <v/>
      </c>
      <c r="AI54" s="367" t="str">
        <f t="shared" si="14"/>
        <v/>
      </c>
      <c r="AJ54" s="367" t="str">
        <f t="shared" si="40"/>
        <v/>
      </c>
      <c r="AK54" s="368" t="str">
        <f t="shared" si="15"/>
        <v/>
      </c>
      <c r="AL54" s="368" t="str">
        <f t="shared" si="41"/>
        <v/>
      </c>
      <c r="AM54" s="367" t="str">
        <f t="shared" si="16"/>
        <v/>
      </c>
      <c r="AN54" s="367" t="str">
        <f t="shared" si="42"/>
        <v/>
      </c>
      <c r="AO54" s="368" t="str">
        <f t="shared" si="17"/>
        <v/>
      </c>
      <c r="AP54" s="368" t="str">
        <f t="shared" si="43"/>
        <v/>
      </c>
      <c r="AQ54" s="367" t="str">
        <f t="shared" si="18"/>
        <v/>
      </c>
      <c r="AR54" s="367" t="str">
        <f t="shared" si="44"/>
        <v/>
      </c>
      <c r="AS54" s="368" t="str">
        <f t="shared" si="19"/>
        <v/>
      </c>
      <c r="AT54" s="368" t="str">
        <f t="shared" si="45"/>
        <v/>
      </c>
      <c r="AU54" s="367" t="str">
        <f t="shared" si="20"/>
        <v/>
      </c>
      <c r="AV54" s="367" t="str">
        <f t="shared" si="46"/>
        <v/>
      </c>
      <c r="AW54" s="368" t="str">
        <f t="shared" si="21"/>
        <v/>
      </c>
      <c r="AX54" s="368" t="str">
        <f t="shared" si="26"/>
        <v/>
      </c>
      <c r="AY54" s="361" t="str">
        <f t="shared" si="22"/>
        <v/>
      </c>
      <c r="AZ54" s="135" t="str">
        <f t="shared" si="23"/>
        <v/>
      </c>
      <c r="BE54" s="53" t="str">
        <f t="shared" si="27"/>
        <v/>
      </c>
      <c r="BF54" s="53" t="str">
        <f t="shared" si="27"/>
        <v/>
      </c>
      <c r="BG54" s="94">
        <f t="shared" si="28"/>
        <v>0</v>
      </c>
      <c r="BH54" s="119">
        <f t="shared" si="29"/>
        <v>1</v>
      </c>
    </row>
    <row r="55" spans="2:60" hidden="1" x14ac:dyDescent="0.25">
      <c r="B55" s="106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359" t="str">
        <f>IF('תנאי סף'!AF55&lt;&gt;1,"",'תנאי סף'!F55)</f>
        <v/>
      </c>
      <c r="G55" s="134" t="str">
        <f>IF($F55="","",'התחשיב הבסיסי'!AH55)</f>
        <v/>
      </c>
      <c r="H55" s="263"/>
      <c r="I55" s="134" t="str">
        <f t="shared" si="24"/>
        <v/>
      </c>
      <c r="J55" s="120">
        <v>1</v>
      </c>
      <c r="K55" s="121" t="str">
        <f t="shared" si="1"/>
        <v/>
      </c>
      <c r="L55" s="365" t="str">
        <f t="shared" si="2"/>
        <v/>
      </c>
      <c r="M55" s="366" t="str">
        <f t="shared" si="25"/>
        <v/>
      </c>
      <c r="N55" s="366" t="str">
        <f t="shared" si="3"/>
        <v/>
      </c>
      <c r="O55" s="367" t="str">
        <f t="shared" si="4"/>
        <v/>
      </c>
      <c r="P55" s="367" t="str">
        <f t="shared" si="30"/>
        <v/>
      </c>
      <c r="Q55" s="368" t="str">
        <f t="shared" si="5"/>
        <v/>
      </c>
      <c r="R55" s="368" t="str">
        <f t="shared" si="31"/>
        <v/>
      </c>
      <c r="S55" s="367" t="str">
        <f t="shared" si="6"/>
        <v/>
      </c>
      <c r="T55" s="367" t="str">
        <f t="shared" si="32"/>
        <v/>
      </c>
      <c r="U55" s="368" t="str">
        <f t="shared" si="7"/>
        <v/>
      </c>
      <c r="V55" s="368" t="str">
        <f t="shared" si="33"/>
        <v/>
      </c>
      <c r="W55" s="367" t="str">
        <f t="shared" si="8"/>
        <v/>
      </c>
      <c r="X55" s="367" t="str">
        <f t="shared" si="34"/>
        <v/>
      </c>
      <c r="Y55" s="368" t="str">
        <f t="shared" si="9"/>
        <v/>
      </c>
      <c r="Z55" s="368" t="str">
        <f t="shared" si="35"/>
        <v/>
      </c>
      <c r="AA55" s="367" t="str">
        <f t="shared" si="10"/>
        <v/>
      </c>
      <c r="AB55" s="367" t="str">
        <f t="shared" si="36"/>
        <v/>
      </c>
      <c r="AC55" s="368" t="str">
        <f t="shared" si="11"/>
        <v/>
      </c>
      <c r="AD55" s="368" t="str">
        <f t="shared" si="37"/>
        <v/>
      </c>
      <c r="AE55" s="367" t="str">
        <f t="shared" si="12"/>
        <v/>
      </c>
      <c r="AF55" s="367" t="str">
        <f t="shared" si="38"/>
        <v/>
      </c>
      <c r="AG55" s="368" t="str">
        <f t="shared" si="13"/>
        <v/>
      </c>
      <c r="AH55" s="368" t="str">
        <f t="shared" si="39"/>
        <v/>
      </c>
      <c r="AI55" s="367" t="str">
        <f t="shared" si="14"/>
        <v/>
      </c>
      <c r="AJ55" s="367" t="str">
        <f t="shared" si="40"/>
        <v/>
      </c>
      <c r="AK55" s="368" t="str">
        <f t="shared" si="15"/>
        <v/>
      </c>
      <c r="AL55" s="368" t="str">
        <f t="shared" si="41"/>
        <v/>
      </c>
      <c r="AM55" s="367" t="str">
        <f t="shared" si="16"/>
        <v/>
      </c>
      <c r="AN55" s="367" t="str">
        <f t="shared" si="42"/>
        <v/>
      </c>
      <c r="AO55" s="368" t="str">
        <f t="shared" si="17"/>
        <v/>
      </c>
      <c r="AP55" s="368" t="str">
        <f t="shared" si="43"/>
        <v/>
      </c>
      <c r="AQ55" s="367" t="str">
        <f t="shared" si="18"/>
        <v/>
      </c>
      <c r="AR55" s="367" t="str">
        <f t="shared" si="44"/>
        <v/>
      </c>
      <c r="AS55" s="368" t="str">
        <f t="shared" si="19"/>
        <v/>
      </c>
      <c r="AT55" s="368" t="str">
        <f t="shared" si="45"/>
        <v/>
      </c>
      <c r="AU55" s="367" t="str">
        <f t="shared" si="20"/>
        <v/>
      </c>
      <c r="AV55" s="367" t="str">
        <f t="shared" si="46"/>
        <v/>
      </c>
      <c r="AW55" s="368" t="str">
        <f t="shared" si="21"/>
        <v/>
      </c>
      <c r="AX55" s="368" t="str">
        <f t="shared" si="26"/>
        <v/>
      </c>
      <c r="AY55" s="361" t="str">
        <f t="shared" si="22"/>
        <v/>
      </c>
      <c r="AZ55" s="135" t="str">
        <f t="shared" si="23"/>
        <v/>
      </c>
      <c r="BE55" s="53" t="str">
        <f t="shared" si="27"/>
        <v/>
      </c>
      <c r="BF55" s="53" t="str">
        <f t="shared" si="27"/>
        <v/>
      </c>
      <c r="BG55" s="94">
        <f t="shared" si="28"/>
        <v>0</v>
      </c>
      <c r="BH55" s="119">
        <f t="shared" si="29"/>
        <v>1</v>
      </c>
    </row>
    <row r="56" spans="2:60" hidden="1" x14ac:dyDescent="0.25">
      <c r="B56" s="106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359" t="str">
        <f>IF('תנאי סף'!AF56&lt;&gt;1,"",'תנאי סף'!F56)</f>
        <v/>
      </c>
      <c r="G56" s="134" t="str">
        <f>IF($F56="","",'התחשיב הבסיסי'!AH56)</f>
        <v/>
      </c>
      <c r="H56" s="263"/>
      <c r="I56" s="134" t="str">
        <f t="shared" si="24"/>
        <v/>
      </c>
      <c r="J56" s="120">
        <v>1</v>
      </c>
      <c r="K56" s="121" t="str">
        <f t="shared" si="1"/>
        <v/>
      </c>
      <c r="L56" s="365" t="str">
        <f t="shared" si="2"/>
        <v/>
      </c>
      <c r="M56" s="366" t="str">
        <f t="shared" si="25"/>
        <v/>
      </c>
      <c r="N56" s="366" t="str">
        <f t="shared" si="3"/>
        <v/>
      </c>
      <c r="O56" s="367" t="str">
        <f t="shared" si="4"/>
        <v/>
      </c>
      <c r="P56" s="367" t="str">
        <f t="shared" si="30"/>
        <v/>
      </c>
      <c r="Q56" s="368" t="str">
        <f t="shared" si="5"/>
        <v/>
      </c>
      <c r="R56" s="368" t="str">
        <f t="shared" si="31"/>
        <v/>
      </c>
      <c r="S56" s="367" t="str">
        <f t="shared" si="6"/>
        <v/>
      </c>
      <c r="T56" s="367" t="str">
        <f t="shared" si="32"/>
        <v/>
      </c>
      <c r="U56" s="368" t="str">
        <f t="shared" si="7"/>
        <v/>
      </c>
      <c r="V56" s="368" t="str">
        <f t="shared" si="33"/>
        <v/>
      </c>
      <c r="W56" s="367" t="str">
        <f t="shared" si="8"/>
        <v/>
      </c>
      <c r="X56" s="367" t="str">
        <f t="shared" si="34"/>
        <v/>
      </c>
      <c r="Y56" s="368" t="str">
        <f t="shared" si="9"/>
        <v/>
      </c>
      <c r="Z56" s="368" t="str">
        <f t="shared" si="35"/>
        <v/>
      </c>
      <c r="AA56" s="367" t="str">
        <f t="shared" si="10"/>
        <v/>
      </c>
      <c r="AB56" s="367" t="str">
        <f t="shared" si="36"/>
        <v/>
      </c>
      <c r="AC56" s="368" t="str">
        <f t="shared" si="11"/>
        <v/>
      </c>
      <c r="AD56" s="368" t="str">
        <f t="shared" si="37"/>
        <v/>
      </c>
      <c r="AE56" s="367" t="str">
        <f t="shared" si="12"/>
        <v/>
      </c>
      <c r="AF56" s="367" t="str">
        <f t="shared" si="38"/>
        <v/>
      </c>
      <c r="AG56" s="368" t="str">
        <f t="shared" si="13"/>
        <v/>
      </c>
      <c r="AH56" s="368" t="str">
        <f t="shared" si="39"/>
        <v/>
      </c>
      <c r="AI56" s="367" t="str">
        <f t="shared" si="14"/>
        <v/>
      </c>
      <c r="AJ56" s="367" t="str">
        <f t="shared" si="40"/>
        <v/>
      </c>
      <c r="AK56" s="368" t="str">
        <f t="shared" si="15"/>
        <v/>
      </c>
      <c r="AL56" s="368" t="str">
        <f t="shared" si="41"/>
        <v/>
      </c>
      <c r="AM56" s="367" t="str">
        <f t="shared" si="16"/>
        <v/>
      </c>
      <c r="AN56" s="367" t="str">
        <f t="shared" si="42"/>
        <v/>
      </c>
      <c r="AO56" s="368" t="str">
        <f t="shared" si="17"/>
        <v/>
      </c>
      <c r="AP56" s="368" t="str">
        <f t="shared" si="43"/>
        <v/>
      </c>
      <c r="AQ56" s="367" t="str">
        <f t="shared" si="18"/>
        <v/>
      </c>
      <c r="AR56" s="367" t="str">
        <f t="shared" si="44"/>
        <v/>
      </c>
      <c r="AS56" s="368" t="str">
        <f t="shared" si="19"/>
        <v/>
      </c>
      <c r="AT56" s="368" t="str">
        <f t="shared" si="45"/>
        <v/>
      </c>
      <c r="AU56" s="367" t="str">
        <f t="shared" si="20"/>
        <v/>
      </c>
      <c r="AV56" s="367" t="str">
        <f t="shared" si="46"/>
        <v/>
      </c>
      <c r="AW56" s="368" t="str">
        <f t="shared" si="21"/>
        <v/>
      </c>
      <c r="AX56" s="368" t="str">
        <f t="shared" si="26"/>
        <v/>
      </c>
      <c r="AY56" s="361" t="str">
        <f t="shared" si="22"/>
        <v/>
      </c>
      <c r="AZ56" s="135" t="str">
        <f t="shared" si="23"/>
        <v/>
      </c>
      <c r="BE56" s="53" t="str">
        <f t="shared" si="27"/>
        <v/>
      </c>
      <c r="BF56" s="53" t="str">
        <f t="shared" si="27"/>
        <v/>
      </c>
      <c r="BG56" s="94">
        <f t="shared" si="28"/>
        <v>0</v>
      </c>
      <c r="BH56" s="119">
        <f t="shared" si="29"/>
        <v>1</v>
      </c>
    </row>
    <row r="57" spans="2:60" hidden="1" x14ac:dyDescent="0.25">
      <c r="B57" s="106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359" t="str">
        <f>IF('תנאי סף'!AF57&lt;&gt;1,"",'תנאי סף'!F57)</f>
        <v/>
      </c>
      <c r="G57" s="134" t="str">
        <f>IF($F57="","",'התחשיב הבסיסי'!AH57)</f>
        <v/>
      </c>
      <c r="H57" s="263"/>
      <c r="I57" s="134" t="str">
        <f t="shared" si="24"/>
        <v/>
      </c>
      <c r="J57" s="120">
        <v>1</v>
      </c>
      <c r="K57" s="121" t="str">
        <f t="shared" si="1"/>
        <v/>
      </c>
      <c r="L57" s="365" t="str">
        <f t="shared" si="2"/>
        <v/>
      </c>
      <c r="M57" s="366" t="str">
        <f t="shared" si="25"/>
        <v/>
      </c>
      <c r="N57" s="366" t="str">
        <f t="shared" si="3"/>
        <v/>
      </c>
      <c r="O57" s="367" t="str">
        <f t="shared" si="4"/>
        <v/>
      </c>
      <c r="P57" s="367" t="str">
        <f t="shared" si="30"/>
        <v/>
      </c>
      <c r="Q57" s="368" t="str">
        <f t="shared" si="5"/>
        <v/>
      </c>
      <c r="R57" s="368" t="str">
        <f t="shared" si="31"/>
        <v/>
      </c>
      <c r="S57" s="367" t="str">
        <f t="shared" si="6"/>
        <v/>
      </c>
      <c r="T57" s="367" t="str">
        <f t="shared" si="32"/>
        <v/>
      </c>
      <c r="U57" s="368" t="str">
        <f t="shared" si="7"/>
        <v/>
      </c>
      <c r="V57" s="368" t="str">
        <f t="shared" si="33"/>
        <v/>
      </c>
      <c r="W57" s="367" t="str">
        <f t="shared" si="8"/>
        <v/>
      </c>
      <c r="X57" s="367" t="str">
        <f t="shared" si="34"/>
        <v/>
      </c>
      <c r="Y57" s="368" t="str">
        <f t="shared" si="9"/>
        <v/>
      </c>
      <c r="Z57" s="368" t="str">
        <f t="shared" si="35"/>
        <v/>
      </c>
      <c r="AA57" s="367" t="str">
        <f t="shared" si="10"/>
        <v/>
      </c>
      <c r="AB57" s="367" t="str">
        <f t="shared" si="36"/>
        <v/>
      </c>
      <c r="AC57" s="368" t="str">
        <f t="shared" si="11"/>
        <v/>
      </c>
      <c r="AD57" s="368" t="str">
        <f t="shared" si="37"/>
        <v/>
      </c>
      <c r="AE57" s="367" t="str">
        <f t="shared" si="12"/>
        <v/>
      </c>
      <c r="AF57" s="367" t="str">
        <f t="shared" si="38"/>
        <v/>
      </c>
      <c r="AG57" s="368" t="str">
        <f t="shared" si="13"/>
        <v/>
      </c>
      <c r="AH57" s="368" t="str">
        <f t="shared" si="39"/>
        <v/>
      </c>
      <c r="AI57" s="367" t="str">
        <f t="shared" si="14"/>
        <v/>
      </c>
      <c r="AJ57" s="367" t="str">
        <f t="shared" si="40"/>
        <v/>
      </c>
      <c r="AK57" s="368" t="str">
        <f t="shared" si="15"/>
        <v/>
      </c>
      <c r="AL57" s="368" t="str">
        <f t="shared" si="41"/>
        <v/>
      </c>
      <c r="AM57" s="367" t="str">
        <f t="shared" si="16"/>
        <v/>
      </c>
      <c r="AN57" s="367" t="str">
        <f t="shared" si="42"/>
        <v/>
      </c>
      <c r="AO57" s="368" t="str">
        <f t="shared" si="17"/>
        <v/>
      </c>
      <c r="AP57" s="368" t="str">
        <f t="shared" si="43"/>
        <v/>
      </c>
      <c r="AQ57" s="367" t="str">
        <f t="shared" si="18"/>
        <v/>
      </c>
      <c r="AR57" s="367" t="str">
        <f t="shared" si="44"/>
        <v/>
      </c>
      <c r="AS57" s="368" t="str">
        <f t="shared" si="19"/>
        <v/>
      </c>
      <c r="AT57" s="368" t="str">
        <f t="shared" si="45"/>
        <v/>
      </c>
      <c r="AU57" s="367" t="str">
        <f t="shared" si="20"/>
        <v/>
      </c>
      <c r="AV57" s="367" t="str">
        <f t="shared" si="46"/>
        <v/>
      </c>
      <c r="AW57" s="368" t="str">
        <f t="shared" si="21"/>
        <v/>
      </c>
      <c r="AX57" s="368" t="str">
        <f t="shared" si="26"/>
        <v/>
      </c>
      <c r="AY57" s="361" t="str">
        <f t="shared" si="22"/>
        <v/>
      </c>
      <c r="AZ57" s="135" t="str">
        <f t="shared" si="23"/>
        <v/>
      </c>
      <c r="BE57" s="53" t="str">
        <f t="shared" si="27"/>
        <v/>
      </c>
      <c r="BF57" s="53" t="str">
        <f t="shared" si="27"/>
        <v/>
      </c>
      <c r="BG57" s="94">
        <f t="shared" si="28"/>
        <v>0</v>
      </c>
      <c r="BH57" s="119">
        <f t="shared" si="29"/>
        <v>1</v>
      </c>
    </row>
    <row r="58" spans="2:60" hidden="1" x14ac:dyDescent="0.25">
      <c r="B58" s="106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359" t="str">
        <f>IF('תנאי סף'!AF58&lt;&gt;1,"",'תנאי סף'!F58)</f>
        <v/>
      </c>
      <c r="G58" s="134" t="str">
        <f>IF($F58="","",'התחשיב הבסיסי'!AH58)</f>
        <v/>
      </c>
      <c r="H58" s="263"/>
      <c r="I58" s="134" t="str">
        <f t="shared" si="24"/>
        <v/>
      </c>
      <c r="J58" s="120">
        <v>1</v>
      </c>
      <c r="K58" s="121" t="str">
        <f t="shared" si="1"/>
        <v/>
      </c>
      <c r="L58" s="365" t="str">
        <f t="shared" si="2"/>
        <v/>
      </c>
      <c r="M58" s="366" t="str">
        <f t="shared" si="25"/>
        <v/>
      </c>
      <c r="N58" s="366" t="str">
        <f t="shared" si="3"/>
        <v/>
      </c>
      <c r="O58" s="367" t="str">
        <f t="shared" si="4"/>
        <v/>
      </c>
      <c r="P58" s="367" t="str">
        <f t="shared" si="30"/>
        <v/>
      </c>
      <c r="Q58" s="368" t="str">
        <f t="shared" si="5"/>
        <v/>
      </c>
      <c r="R58" s="368" t="str">
        <f t="shared" si="31"/>
        <v/>
      </c>
      <c r="S58" s="367" t="str">
        <f t="shared" si="6"/>
        <v/>
      </c>
      <c r="T58" s="367" t="str">
        <f t="shared" si="32"/>
        <v/>
      </c>
      <c r="U58" s="368" t="str">
        <f t="shared" si="7"/>
        <v/>
      </c>
      <c r="V58" s="368" t="str">
        <f t="shared" si="33"/>
        <v/>
      </c>
      <c r="W58" s="367" t="str">
        <f t="shared" si="8"/>
        <v/>
      </c>
      <c r="X58" s="367" t="str">
        <f t="shared" si="34"/>
        <v/>
      </c>
      <c r="Y58" s="368" t="str">
        <f t="shared" si="9"/>
        <v/>
      </c>
      <c r="Z58" s="368" t="str">
        <f t="shared" si="35"/>
        <v/>
      </c>
      <c r="AA58" s="367" t="str">
        <f t="shared" si="10"/>
        <v/>
      </c>
      <c r="AB58" s="367" t="str">
        <f t="shared" si="36"/>
        <v/>
      </c>
      <c r="AC58" s="368" t="str">
        <f t="shared" si="11"/>
        <v/>
      </c>
      <c r="AD58" s="368" t="str">
        <f t="shared" si="37"/>
        <v/>
      </c>
      <c r="AE58" s="367" t="str">
        <f t="shared" si="12"/>
        <v/>
      </c>
      <c r="AF58" s="367" t="str">
        <f t="shared" si="38"/>
        <v/>
      </c>
      <c r="AG58" s="368" t="str">
        <f t="shared" si="13"/>
        <v/>
      </c>
      <c r="AH58" s="368" t="str">
        <f t="shared" si="39"/>
        <v/>
      </c>
      <c r="AI58" s="367" t="str">
        <f t="shared" si="14"/>
        <v/>
      </c>
      <c r="AJ58" s="367" t="str">
        <f t="shared" si="40"/>
        <v/>
      </c>
      <c r="AK58" s="368" t="str">
        <f t="shared" si="15"/>
        <v/>
      </c>
      <c r="AL58" s="368" t="str">
        <f t="shared" si="41"/>
        <v/>
      </c>
      <c r="AM58" s="367" t="str">
        <f t="shared" si="16"/>
        <v/>
      </c>
      <c r="AN58" s="367" t="str">
        <f t="shared" si="42"/>
        <v/>
      </c>
      <c r="AO58" s="368" t="str">
        <f t="shared" si="17"/>
        <v/>
      </c>
      <c r="AP58" s="368" t="str">
        <f t="shared" si="43"/>
        <v/>
      </c>
      <c r="AQ58" s="367" t="str">
        <f t="shared" si="18"/>
        <v/>
      </c>
      <c r="AR58" s="367" t="str">
        <f t="shared" si="44"/>
        <v/>
      </c>
      <c r="AS58" s="368" t="str">
        <f t="shared" si="19"/>
        <v/>
      </c>
      <c r="AT58" s="368" t="str">
        <f t="shared" si="45"/>
        <v/>
      </c>
      <c r="AU58" s="367" t="str">
        <f t="shared" si="20"/>
        <v/>
      </c>
      <c r="AV58" s="367" t="str">
        <f t="shared" si="46"/>
        <v/>
      </c>
      <c r="AW58" s="368" t="str">
        <f t="shared" si="21"/>
        <v/>
      </c>
      <c r="AX58" s="368" t="str">
        <f t="shared" si="26"/>
        <v/>
      </c>
      <c r="AY58" s="361" t="str">
        <f t="shared" si="22"/>
        <v/>
      </c>
      <c r="AZ58" s="135" t="str">
        <f t="shared" si="23"/>
        <v/>
      </c>
      <c r="BE58" s="53" t="str">
        <f t="shared" si="27"/>
        <v/>
      </c>
      <c r="BF58" s="53" t="str">
        <f t="shared" si="27"/>
        <v/>
      </c>
      <c r="BG58" s="94">
        <f t="shared" si="28"/>
        <v>0</v>
      </c>
      <c r="BH58" s="119">
        <f t="shared" si="29"/>
        <v>1</v>
      </c>
    </row>
    <row r="59" spans="2:60" hidden="1" x14ac:dyDescent="0.25">
      <c r="B59" s="106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359" t="str">
        <f>IF('תנאי סף'!AF59&lt;&gt;1,"",'תנאי סף'!F59)</f>
        <v/>
      </c>
      <c r="G59" s="134" t="str">
        <f>IF($F59="","",'התחשיב הבסיסי'!AH59)</f>
        <v/>
      </c>
      <c r="H59" s="263"/>
      <c r="I59" s="134" t="str">
        <f t="shared" si="24"/>
        <v/>
      </c>
      <c r="J59" s="120">
        <v>1</v>
      </c>
      <c r="K59" s="121" t="str">
        <f t="shared" si="1"/>
        <v/>
      </c>
      <c r="L59" s="365" t="str">
        <f t="shared" si="2"/>
        <v/>
      </c>
      <c r="M59" s="366" t="str">
        <f t="shared" si="25"/>
        <v/>
      </c>
      <c r="N59" s="366" t="str">
        <f t="shared" si="3"/>
        <v/>
      </c>
      <c r="O59" s="367" t="str">
        <f t="shared" si="4"/>
        <v/>
      </c>
      <c r="P59" s="367" t="str">
        <f t="shared" si="30"/>
        <v/>
      </c>
      <c r="Q59" s="368" t="str">
        <f t="shared" si="5"/>
        <v/>
      </c>
      <c r="R59" s="368" t="str">
        <f t="shared" si="31"/>
        <v/>
      </c>
      <c r="S59" s="367" t="str">
        <f t="shared" si="6"/>
        <v/>
      </c>
      <c r="T59" s="367" t="str">
        <f t="shared" si="32"/>
        <v/>
      </c>
      <c r="U59" s="368" t="str">
        <f t="shared" si="7"/>
        <v/>
      </c>
      <c r="V59" s="368" t="str">
        <f t="shared" si="33"/>
        <v/>
      </c>
      <c r="W59" s="367" t="str">
        <f t="shared" si="8"/>
        <v/>
      </c>
      <c r="X59" s="367" t="str">
        <f t="shared" si="34"/>
        <v/>
      </c>
      <c r="Y59" s="368" t="str">
        <f t="shared" si="9"/>
        <v/>
      </c>
      <c r="Z59" s="368" t="str">
        <f t="shared" si="35"/>
        <v/>
      </c>
      <c r="AA59" s="367" t="str">
        <f t="shared" si="10"/>
        <v/>
      </c>
      <c r="AB59" s="367" t="str">
        <f t="shared" si="36"/>
        <v/>
      </c>
      <c r="AC59" s="368" t="str">
        <f t="shared" si="11"/>
        <v/>
      </c>
      <c r="AD59" s="368" t="str">
        <f t="shared" si="37"/>
        <v/>
      </c>
      <c r="AE59" s="367" t="str">
        <f t="shared" si="12"/>
        <v/>
      </c>
      <c r="AF59" s="367" t="str">
        <f t="shared" si="38"/>
        <v/>
      </c>
      <c r="AG59" s="368" t="str">
        <f t="shared" si="13"/>
        <v/>
      </c>
      <c r="AH59" s="368" t="str">
        <f t="shared" si="39"/>
        <v/>
      </c>
      <c r="AI59" s="367" t="str">
        <f t="shared" si="14"/>
        <v/>
      </c>
      <c r="AJ59" s="367" t="str">
        <f t="shared" si="40"/>
        <v/>
      </c>
      <c r="AK59" s="368" t="str">
        <f t="shared" si="15"/>
        <v/>
      </c>
      <c r="AL59" s="368" t="str">
        <f t="shared" si="41"/>
        <v/>
      </c>
      <c r="AM59" s="367" t="str">
        <f t="shared" si="16"/>
        <v/>
      </c>
      <c r="AN59" s="367" t="str">
        <f t="shared" si="42"/>
        <v/>
      </c>
      <c r="AO59" s="368" t="str">
        <f t="shared" si="17"/>
        <v/>
      </c>
      <c r="AP59" s="368" t="str">
        <f t="shared" si="43"/>
        <v/>
      </c>
      <c r="AQ59" s="367" t="str">
        <f t="shared" si="18"/>
        <v/>
      </c>
      <c r="AR59" s="367" t="str">
        <f t="shared" si="44"/>
        <v/>
      </c>
      <c r="AS59" s="368" t="str">
        <f t="shared" si="19"/>
        <v/>
      </c>
      <c r="AT59" s="368" t="str">
        <f t="shared" si="45"/>
        <v/>
      </c>
      <c r="AU59" s="367" t="str">
        <f t="shared" si="20"/>
        <v/>
      </c>
      <c r="AV59" s="367" t="str">
        <f t="shared" si="46"/>
        <v/>
      </c>
      <c r="AW59" s="368" t="str">
        <f t="shared" si="21"/>
        <v/>
      </c>
      <c r="AX59" s="368" t="str">
        <f t="shared" si="26"/>
        <v/>
      </c>
      <c r="AY59" s="361" t="str">
        <f t="shared" si="22"/>
        <v/>
      </c>
      <c r="AZ59" s="135" t="str">
        <f t="shared" si="23"/>
        <v/>
      </c>
      <c r="BE59" s="53" t="str">
        <f t="shared" si="27"/>
        <v/>
      </c>
      <c r="BF59" s="53" t="str">
        <f t="shared" si="27"/>
        <v/>
      </c>
      <c r="BG59" s="94">
        <f t="shared" si="28"/>
        <v>0</v>
      </c>
      <c r="BH59" s="119">
        <f t="shared" si="29"/>
        <v>1</v>
      </c>
    </row>
    <row r="60" spans="2:60" hidden="1" x14ac:dyDescent="0.25">
      <c r="B60" s="106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359" t="str">
        <f>IF('תנאי סף'!AF60&lt;&gt;1,"",'תנאי סף'!F60)</f>
        <v/>
      </c>
      <c r="G60" s="134" t="str">
        <f>IF($F60="","",'התחשיב הבסיסי'!AH60)</f>
        <v/>
      </c>
      <c r="H60" s="263"/>
      <c r="I60" s="134" t="str">
        <f t="shared" si="24"/>
        <v/>
      </c>
      <c r="J60" s="120">
        <v>1</v>
      </c>
      <c r="K60" s="121" t="str">
        <f t="shared" si="1"/>
        <v/>
      </c>
      <c r="L60" s="365" t="str">
        <f t="shared" si="2"/>
        <v/>
      </c>
      <c r="M60" s="366" t="str">
        <f t="shared" si="25"/>
        <v/>
      </c>
      <c r="N60" s="366" t="str">
        <f t="shared" si="3"/>
        <v/>
      </c>
      <c r="O60" s="367" t="str">
        <f t="shared" si="4"/>
        <v/>
      </c>
      <c r="P60" s="367" t="str">
        <f t="shared" si="30"/>
        <v/>
      </c>
      <c r="Q60" s="368" t="str">
        <f t="shared" si="5"/>
        <v/>
      </c>
      <c r="R60" s="368" t="str">
        <f t="shared" si="31"/>
        <v/>
      </c>
      <c r="S60" s="367" t="str">
        <f t="shared" si="6"/>
        <v/>
      </c>
      <c r="T60" s="367" t="str">
        <f t="shared" si="32"/>
        <v/>
      </c>
      <c r="U60" s="368" t="str">
        <f t="shared" si="7"/>
        <v/>
      </c>
      <c r="V60" s="368" t="str">
        <f t="shared" si="33"/>
        <v/>
      </c>
      <c r="W60" s="367" t="str">
        <f t="shared" si="8"/>
        <v/>
      </c>
      <c r="X60" s="367" t="str">
        <f t="shared" si="34"/>
        <v/>
      </c>
      <c r="Y60" s="368" t="str">
        <f t="shared" si="9"/>
        <v/>
      </c>
      <c r="Z60" s="368" t="str">
        <f t="shared" si="35"/>
        <v/>
      </c>
      <c r="AA60" s="367" t="str">
        <f t="shared" si="10"/>
        <v/>
      </c>
      <c r="AB60" s="367" t="str">
        <f t="shared" si="36"/>
        <v/>
      </c>
      <c r="AC60" s="368" t="str">
        <f t="shared" si="11"/>
        <v/>
      </c>
      <c r="AD60" s="368" t="str">
        <f t="shared" si="37"/>
        <v/>
      </c>
      <c r="AE60" s="367" t="str">
        <f t="shared" si="12"/>
        <v/>
      </c>
      <c r="AF60" s="367" t="str">
        <f t="shared" si="38"/>
        <v/>
      </c>
      <c r="AG60" s="368" t="str">
        <f t="shared" si="13"/>
        <v/>
      </c>
      <c r="AH60" s="368" t="str">
        <f t="shared" si="39"/>
        <v/>
      </c>
      <c r="AI60" s="367" t="str">
        <f t="shared" si="14"/>
        <v/>
      </c>
      <c r="AJ60" s="367" t="str">
        <f t="shared" si="40"/>
        <v/>
      </c>
      <c r="AK60" s="368" t="str">
        <f t="shared" si="15"/>
        <v/>
      </c>
      <c r="AL60" s="368" t="str">
        <f t="shared" si="41"/>
        <v/>
      </c>
      <c r="AM60" s="367" t="str">
        <f t="shared" si="16"/>
        <v/>
      </c>
      <c r="AN60" s="367" t="str">
        <f t="shared" si="42"/>
        <v/>
      </c>
      <c r="AO60" s="368" t="str">
        <f t="shared" si="17"/>
        <v/>
      </c>
      <c r="AP60" s="368" t="str">
        <f t="shared" si="43"/>
        <v/>
      </c>
      <c r="AQ60" s="367" t="str">
        <f t="shared" si="18"/>
        <v/>
      </c>
      <c r="AR60" s="367" t="str">
        <f t="shared" si="44"/>
        <v/>
      </c>
      <c r="AS60" s="368" t="str">
        <f t="shared" si="19"/>
        <v/>
      </c>
      <c r="AT60" s="368" t="str">
        <f t="shared" si="45"/>
        <v/>
      </c>
      <c r="AU60" s="367" t="str">
        <f t="shared" si="20"/>
        <v/>
      </c>
      <c r="AV60" s="367" t="str">
        <f t="shared" si="46"/>
        <v/>
      </c>
      <c r="AW60" s="368" t="str">
        <f t="shared" si="21"/>
        <v/>
      </c>
      <c r="AX60" s="368" t="str">
        <f t="shared" si="26"/>
        <v/>
      </c>
      <c r="AY60" s="361" t="str">
        <f t="shared" si="22"/>
        <v/>
      </c>
      <c r="AZ60" s="135" t="str">
        <f t="shared" si="23"/>
        <v/>
      </c>
      <c r="BE60" s="53" t="str">
        <f t="shared" si="27"/>
        <v/>
      </c>
      <c r="BF60" s="53" t="str">
        <f t="shared" si="27"/>
        <v/>
      </c>
      <c r="BG60" s="94">
        <f t="shared" si="28"/>
        <v>0</v>
      </c>
      <c r="BH60" s="119">
        <f t="shared" si="29"/>
        <v>1</v>
      </c>
    </row>
    <row r="61" spans="2:60" hidden="1" x14ac:dyDescent="0.25">
      <c r="B61" s="106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359" t="str">
        <f>IF('תנאי סף'!AF61&lt;&gt;1,"",'תנאי סף'!F61)</f>
        <v/>
      </c>
      <c r="G61" s="134" t="str">
        <f>IF($F61="","",'התחשיב הבסיסי'!AH61)</f>
        <v/>
      </c>
      <c r="H61" s="263"/>
      <c r="I61" s="134" t="str">
        <f t="shared" si="24"/>
        <v/>
      </c>
      <c r="J61" s="120">
        <v>1</v>
      </c>
      <c r="K61" s="121" t="str">
        <f t="shared" si="1"/>
        <v/>
      </c>
      <c r="L61" s="365" t="str">
        <f t="shared" si="2"/>
        <v/>
      </c>
      <c r="M61" s="366" t="str">
        <f t="shared" si="25"/>
        <v/>
      </c>
      <c r="N61" s="366" t="str">
        <f t="shared" si="3"/>
        <v/>
      </c>
      <c r="O61" s="367" t="str">
        <f t="shared" si="4"/>
        <v/>
      </c>
      <c r="P61" s="367" t="str">
        <f t="shared" si="30"/>
        <v/>
      </c>
      <c r="Q61" s="368" t="str">
        <f t="shared" si="5"/>
        <v/>
      </c>
      <c r="R61" s="368" t="str">
        <f t="shared" si="31"/>
        <v/>
      </c>
      <c r="S61" s="367" t="str">
        <f t="shared" si="6"/>
        <v/>
      </c>
      <c r="T61" s="367" t="str">
        <f t="shared" si="32"/>
        <v/>
      </c>
      <c r="U61" s="368" t="str">
        <f t="shared" si="7"/>
        <v/>
      </c>
      <c r="V61" s="368" t="str">
        <f t="shared" si="33"/>
        <v/>
      </c>
      <c r="W61" s="367" t="str">
        <f t="shared" si="8"/>
        <v/>
      </c>
      <c r="X61" s="367" t="str">
        <f t="shared" si="34"/>
        <v/>
      </c>
      <c r="Y61" s="368" t="str">
        <f t="shared" si="9"/>
        <v/>
      </c>
      <c r="Z61" s="368" t="str">
        <f t="shared" si="35"/>
        <v/>
      </c>
      <c r="AA61" s="367" t="str">
        <f t="shared" si="10"/>
        <v/>
      </c>
      <c r="AB61" s="367" t="str">
        <f t="shared" si="36"/>
        <v/>
      </c>
      <c r="AC61" s="368" t="str">
        <f t="shared" si="11"/>
        <v/>
      </c>
      <c r="AD61" s="368" t="str">
        <f t="shared" si="37"/>
        <v/>
      </c>
      <c r="AE61" s="367" t="str">
        <f t="shared" si="12"/>
        <v/>
      </c>
      <c r="AF61" s="367" t="str">
        <f t="shared" si="38"/>
        <v/>
      </c>
      <c r="AG61" s="368" t="str">
        <f t="shared" si="13"/>
        <v/>
      </c>
      <c r="AH61" s="368" t="str">
        <f t="shared" si="39"/>
        <v/>
      </c>
      <c r="AI61" s="367" t="str">
        <f t="shared" si="14"/>
        <v/>
      </c>
      <c r="AJ61" s="367" t="str">
        <f t="shared" si="40"/>
        <v/>
      </c>
      <c r="AK61" s="368" t="str">
        <f t="shared" si="15"/>
        <v/>
      </c>
      <c r="AL61" s="368" t="str">
        <f t="shared" si="41"/>
        <v/>
      </c>
      <c r="AM61" s="367" t="str">
        <f t="shared" si="16"/>
        <v/>
      </c>
      <c r="AN61" s="367" t="str">
        <f t="shared" si="42"/>
        <v/>
      </c>
      <c r="AO61" s="368" t="str">
        <f t="shared" si="17"/>
        <v/>
      </c>
      <c r="AP61" s="368" t="str">
        <f t="shared" si="43"/>
        <v/>
      </c>
      <c r="AQ61" s="367" t="str">
        <f t="shared" si="18"/>
        <v/>
      </c>
      <c r="AR61" s="367" t="str">
        <f t="shared" si="44"/>
        <v/>
      </c>
      <c r="AS61" s="368" t="str">
        <f t="shared" si="19"/>
        <v/>
      </c>
      <c r="AT61" s="368" t="str">
        <f t="shared" si="45"/>
        <v/>
      </c>
      <c r="AU61" s="367" t="str">
        <f t="shared" si="20"/>
        <v/>
      </c>
      <c r="AV61" s="367" t="str">
        <f t="shared" si="46"/>
        <v/>
      </c>
      <c r="AW61" s="368" t="str">
        <f t="shared" si="21"/>
        <v/>
      </c>
      <c r="AX61" s="368" t="str">
        <f t="shared" si="26"/>
        <v/>
      </c>
      <c r="AY61" s="361" t="str">
        <f t="shared" si="22"/>
        <v/>
      </c>
      <c r="AZ61" s="135" t="str">
        <f t="shared" si="23"/>
        <v/>
      </c>
      <c r="BE61" s="53" t="str">
        <f t="shared" si="27"/>
        <v/>
      </c>
      <c r="BF61" s="53" t="str">
        <f t="shared" si="27"/>
        <v/>
      </c>
      <c r="BG61" s="94">
        <f t="shared" si="28"/>
        <v>0</v>
      </c>
      <c r="BH61" s="119">
        <f t="shared" si="29"/>
        <v>1</v>
      </c>
    </row>
    <row r="62" spans="2:60" hidden="1" x14ac:dyDescent="0.25">
      <c r="B62" s="106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359" t="str">
        <f>IF('תנאי סף'!AF62&lt;&gt;1,"",'תנאי סף'!F62)</f>
        <v/>
      </c>
      <c r="G62" s="134" t="str">
        <f>IF($F62="","",'התחשיב הבסיסי'!AH62)</f>
        <v/>
      </c>
      <c r="H62" s="263"/>
      <c r="I62" s="134" t="str">
        <f t="shared" si="24"/>
        <v/>
      </c>
      <c r="J62" s="120">
        <v>1</v>
      </c>
      <c r="K62" s="121" t="str">
        <f t="shared" si="1"/>
        <v/>
      </c>
      <c r="L62" s="365" t="str">
        <f t="shared" si="2"/>
        <v/>
      </c>
      <c r="M62" s="366" t="str">
        <f t="shared" si="25"/>
        <v/>
      </c>
      <c r="N62" s="366" t="str">
        <f t="shared" si="3"/>
        <v/>
      </c>
      <c r="O62" s="367" t="str">
        <f t="shared" si="4"/>
        <v/>
      </c>
      <c r="P62" s="367" t="str">
        <f t="shared" si="30"/>
        <v/>
      </c>
      <c r="Q62" s="368" t="str">
        <f t="shared" si="5"/>
        <v/>
      </c>
      <c r="R62" s="368" t="str">
        <f t="shared" si="31"/>
        <v/>
      </c>
      <c r="S62" s="367" t="str">
        <f t="shared" si="6"/>
        <v/>
      </c>
      <c r="T62" s="367" t="str">
        <f t="shared" si="32"/>
        <v/>
      </c>
      <c r="U62" s="368" t="str">
        <f t="shared" si="7"/>
        <v/>
      </c>
      <c r="V62" s="368" t="str">
        <f t="shared" si="33"/>
        <v/>
      </c>
      <c r="W62" s="367" t="str">
        <f t="shared" si="8"/>
        <v/>
      </c>
      <c r="X62" s="367" t="str">
        <f t="shared" si="34"/>
        <v/>
      </c>
      <c r="Y62" s="368" t="str">
        <f t="shared" si="9"/>
        <v/>
      </c>
      <c r="Z62" s="368" t="str">
        <f t="shared" si="35"/>
        <v/>
      </c>
      <c r="AA62" s="367" t="str">
        <f t="shared" si="10"/>
        <v/>
      </c>
      <c r="AB62" s="367" t="str">
        <f t="shared" si="36"/>
        <v/>
      </c>
      <c r="AC62" s="368" t="str">
        <f t="shared" si="11"/>
        <v/>
      </c>
      <c r="AD62" s="368" t="str">
        <f t="shared" si="37"/>
        <v/>
      </c>
      <c r="AE62" s="367" t="str">
        <f t="shared" si="12"/>
        <v/>
      </c>
      <c r="AF62" s="367" t="str">
        <f t="shared" si="38"/>
        <v/>
      </c>
      <c r="AG62" s="368" t="str">
        <f t="shared" si="13"/>
        <v/>
      </c>
      <c r="AH62" s="368" t="str">
        <f t="shared" si="39"/>
        <v/>
      </c>
      <c r="AI62" s="367" t="str">
        <f t="shared" si="14"/>
        <v/>
      </c>
      <c r="AJ62" s="367" t="str">
        <f t="shared" si="40"/>
        <v/>
      </c>
      <c r="AK62" s="368" t="str">
        <f t="shared" si="15"/>
        <v/>
      </c>
      <c r="AL62" s="368" t="str">
        <f t="shared" si="41"/>
        <v/>
      </c>
      <c r="AM62" s="367" t="str">
        <f t="shared" si="16"/>
        <v/>
      </c>
      <c r="AN62" s="367" t="str">
        <f t="shared" si="42"/>
        <v/>
      </c>
      <c r="AO62" s="368" t="str">
        <f t="shared" si="17"/>
        <v/>
      </c>
      <c r="AP62" s="368" t="str">
        <f t="shared" si="43"/>
        <v/>
      </c>
      <c r="AQ62" s="367" t="str">
        <f t="shared" si="18"/>
        <v/>
      </c>
      <c r="AR62" s="367" t="str">
        <f t="shared" si="44"/>
        <v/>
      </c>
      <c r="AS62" s="368" t="str">
        <f t="shared" si="19"/>
        <v/>
      </c>
      <c r="AT62" s="368" t="str">
        <f t="shared" si="45"/>
        <v/>
      </c>
      <c r="AU62" s="367" t="str">
        <f t="shared" si="20"/>
        <v/>
      </c>
      <c r="AV62" s="367" t="str">
        <f t="shared" si="46"/>
        <v/>
      </c>
      <c r="AW62" s="368" t="str">
        <f t="shared" si="21"/>
        <v/>
      </c>
      <c r="AX62" s="368" t="str">
        <f t="shared" si="26"/>
        <v/>
      </c>
      <c r="AY62" s="361" t="str">
        <f t="shared" si="22"/>
        <v/>
      </c>
      <c r="AZ62" s="135" t="str">
        <f t="shared" si="23"/>
        <v/>
      </c>
      <c r="BE62" s="53" t="str">
        <f t="shared" si="27"/>
        <v/>
      </c>
      <c r="BF62" s="53" t="str">
        <f t="shared" si="27"/>
        <v/>
      </c>
      <c r="BG62" s="94">
        <f t="shared" si="28"/>
        <v>0</v>
      </c>
      <c r="BH62" s="119">
        <f t="shared" si="29"/>
        <v>1</v>
      </c>
    </row>
    <row r="63" spans="2:60" hidden="1" x14ac:dyDescent="0.25">
      <c r="B63" s="106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359" t="str">
        <f>IF('תנאי סף'!AF63&lt;&gt;1,"",'תנאי סף'!F63)</f>
        <v/>
      </c>
      <c r="G63" s="134" t="str">
        <f>IF($F63="","",'התחשיב הבסיסי'!AH63)</f>
        <v/>
      </c>
      <c r="H63" s="263"/>
      <c r="I63" s="134" t="str">
        <f t="shared" si="24"/>
        <v/>
      </c>
      <c r="J63" s="120">
        <v>1</v>
      </c>
      <c r="K63" s="121" t="str">
        <f t="shared" ref="K63:K94" si="47">IF($F63="","",IF(OR(G63="",I63="",BH63&lt;&gt;1),$BE$1,IF($G63&lt;$I63*$M$5,1,0)))</f>
        <v/>
      </c>
      <c r="L63" s="365" t="str">
        <f t="shared" si="2"/>
        <v/>
      </c>
      <c r="M63" s="366" t="str">
        <f t="shared" ref="M63:M94" si="48">IF($F63="","",IF(L63=1,$I63*$M$5,$G63))</f>
        <v/>
      </c>
      <c r="N63" s="366" t="str">
        <f t="shared" si="3"/>
        <v/>
      </c>
      <c r="O63" s="367" t="str">
        <f t="shared" ref="O63:O94" si="49">IF($F63="","",IF(N63&lt;$I63*$M$5,1,0))</f>
        <v/>
      </c>
      <c r="P63" s="367" t="str">
        <f t="shared" si="30"/>
        <v/>
      </c>
      <c r="Q63" s="368" t="str">
        <f t="shared" ref="Q63:Q94" si="50">IF($F63="","",IF(P63=1,$I63*$M$5,$M63))</f>
        <v/>
      </c>
      <c r="R63" s="368" t="str">
        <f t="shared" si="31"/>
        <v/>
      </c>
      <c r="S63" s="367" t="str">
        <f t="shared" ref="S63:S94" si="51">IF($F63="","",IF(R63&lt;$I63*$M$5,1,0))</f>
        <v/>
      </c>
      <c r="T63" s="367" t="str">
        <f t="shared" si="32"/>
        <v/>
      </c>
      <c r="U63" s="368" t="str">
        <f t="shared" ref="U63:U94" si="52">IF($F63="","",IF(T63=1,$I63*$M$5,$Q63))</f>
        <v/>
      </c>
      <c r="V63" s="368" t="str">
        <f t="shared" si="33"/>
        <v/>
      </c>
      <c r="W63" s="367" t="str">
        <f t="shared" ref="W63:W94" si="53">IF($F63="","",IF(V63&lt;$I63*$M$5,1,0))</f>
        <v/>
      </c>
      <c r="X63" s="367" t="str">
        <f t="shared" si="34"/>
        <v/>
      </c>
      <c r="Y63" s="368" t="str">
        <f t="shared" ref="Y63:Y94" si="54">IF($F63="","",IF(X63=1,$I63*$M$5,V63))</f>
        <v/>
      </c>
      <c r="Z63" s="368" t="str">
        <f t="shared" si="35"/>
        <v/>
      </c>
      <c r="AA63" s="367" t="str">
        <f t="shared" ref="AA63:AA94" si="55">IF($F63="","",IF(Z63&lt;$I63*$M$5,1,0))</f>
        <v/>
      </c>
      <c r="AB63" s="367" t="str">
        <f t="shared" si="36"/>
        <v/>
      </c>
      <c r="AC63" s="368" t="str">
        <f t="shared" ref="AC63:AC94" si="56">IF($F63="","",IF(AB63=1,$I63*$M$5,Z63))</f>
        <v/>
      </c>
      <c r="AD63" s="368" t="str">
        <f t="shared" si="37"/>
        <v/>
      </c>
      <c r="AE63" s="367" t="str">
        <f t="shared" ref="AE63:AE94" si="57">IF($F63="","",IF(AD63&lt;$I63*$M$5,1,0))</f>
        <v/>
      </c>
      <c r="AF63" s="367" t="str">
        <f t="shared" si="38"/>
        <v/>
      </c>
      <c r="AG63" s="368" t="str">
        <f t="shared" ref="AG63:AG94" si="58">IF($F63="","",IF(AF63=1,$I63*$M$5,AD63))</f>
        <v/>
      </c>
      <c r="AH63" s="368" t="str">
        <f t="shared" si="39"/>
        <v/>
      </c>
      <c r="AI63" s="367" t="str">
        <f t="shared" ref="AI63:AI94" si="59">IF($F63="","",IF(AH63&lt;$I63*$M$5,1,0))</f>
        <v/>
      </c>
      <c r="AJ63" s="367" t="str">
        <f t="shared" si="40"/>
        <v/>
      </c>
      <c r="AK63" s="368" t="str">
        <f t="shared" ref="AK63:AK94" si="60">IF($F63="","",IF(AJ63=1,$I63*$M$5,AH63))</f>
        <v/>
      </c>
      <c r="AL63" s="368" t="str">
        <f t="shared" si="41"/>
        <v/>
      </c>
      <c r="AM63" s="367" t="str">
        <f t="shared" ref="AM63:AM94" si="61">IF($F63="","",IF(AL63&lt;$I63*$M$5,1,0))</f>
        <v/>
      </c>
      <c r="AN63" s="367" t="str">
        <f t="shared" si="42"/>
        <v/>
      </c>
      <c r="AO63" s="368" t="str">
        <f t="shared" ref="AO63:AO94" si="62">IF($F63="","",IF(AN63=1,$I63*$M$5,AL63))</f>
        <v/>
      </c>
      <c r="AP63" s="368" t="str">
        <f t="shared" si="43"/>
        <v/>
      </c>
      <c r="AQ63" s="367" t="str">
        <f t="shared" ref="AQ63:AQ94" si="63">IF($F63="","",IF(AP63&lt;$I63*$M$5,1,0))</f>
        <v/>
      </c>
      <c r="AR63" s="367" t="str">
        <f t="shared" si="44"/>
        <v/>
      </c>
      <c r="AS63" s="368" t="str">
        <f t="shared" ref="AS63:AS94" si="64">IF($F63="","",IF(AR63=1,$I63*$M$5,AP63))</f>
        <v/>
      </c>
      <c r="AT63" s="368" t="str">
        <f t="shared" si="45"/>
        <v/>
      </c>
      <c r="AU63" s="367" t="str">
        <f t="shared" ref="AU63:AU94" si="65">IF($F63="","",IF(OR(AT63&lt;$I63*$M$5,AR63=1,AN63=1,AJ63=1,AF63=1,AB63=1,X63=1,T63=1,P63=1,L63=1),1,0))</f>
        <v/>
      </c>
      <c r="AV63" s="367" t="str">
        <f t="shared" si="46"/>
        <v/>
      </c>
      <c r="AW63" s="368" t="str">
        <f t="shared" ref="AW63:AW94" si="66">IF($F63="","",IF(AV63=1,$I63*$M$5,AT63))</f>
        <v/>
      </c>
      <c r="AX63" s="368" t="str">
        <f t="shared" si="26"/>
        <v/>
      </c>
      <c r="AY63" s="361" t="str">
        <f t="shared" ref="AY63:AY126" si="67">IF(F63="","",IFERROR(AX63/SUM($AX$31:$AX$130),$BE$1))</f>
        <v/>
      </c>
      <c r="AZ63" s="135" t="str">
        <f t="shared" ref="AZ63:AZ94" si="68">IF(F63="","",IFERROR(AY63*$C$2,$BE$1))</f>
        <v/>
      </c>
      <c r="BE63" s="53" t="str">
        <f t="shared" si="27"/>
        <v/>
      </c>
      <c r="BF63" s="53" t="str">
        <f t="shared" si="27"/>
        <v/>
      </c>
      <c r="BG63" s="94">
        <f t="shared" si="28"/>
        <v>0</v>
      </c>
      <c r="BH63" s="119">
        <f t="shared" si="29"/>
        <v>1</v>
      </c>
    </row>
    <row r="64" spans="2:60" hidden="1" x14ac:dyDescent="0.25">
      <c r="B64" s="106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359" t="str">
        <f>IF('תנאי סף'!AF64&lt;&gt;1,"",'תנאי סף'!F64)</f>
        <v/>
      </c>
      <c r="G64" s="134" t="str">
        <f>IF($F64="","",'התחשיב הבסיסי'!AH64)</f>
        <v/>
      </c>
      <c r="H64" s="263"/>
      <c r="I64" s="134" t="str">
        <f t="shared" si="24"/>
        <v/>
      </c>
      <c r="J64" s="120">
        <v>1</v>
      </c>
      <c r="K64" s="121" t="str">
        <f t="shared" si="47"/>
        <v/>
      </c>
      <c r="L64" s="365" t="str">
        <f t="shared" si="2"/>
        <v/>
      </c>
      <c r="M64" s="366" t="str">
        <f t="shared" si="48"/>
        <v/>
      </c>
      <c r="N64" s="366" t="str">
        <f t="shared" si="3"/>
        <v/>
      </c>
      <c r="O64" s="367" t="str">
        <f t="shared" si="49"/>
        <v/>
      </c>
      <c r="P64" s="367" t="str">
        <f t="shared" si="30"/>
        <v/>
      </c>
      <c r="Q64" s="368" t="str">
        <f t="shared" si="50"/>
        <v/>
      </c>
      <c r="R64" s="368" t="str">
        <f t="shared" si="31"/>
        <v/>
      </c>
      <c r="S64" s="367" t="str">
        <f t="shared" si="51"/>
        <v/>
      </c>
      <c r="T64" s="367" t="str">
        <f t="shared" si="32"/>
        <v/>
      </c>
      <c r="U64" s="368" t="str">
        <f t="shared" si="52"/>
        <v/>
      </c>
      <c r="V64" s="368" t="str">
        <f t="shared" si="33"/>
        <v/>
      </c>
      <c r="W64" s="367" t="str">
        <f t="shared" si="53"/>
        <v/>
      </c>
      <c r="X64" s="367" t="str">
        <f t="shared" si="34"/>
        <v/>
      </c>
      <c r="Y64" s="368" t="str">
        <f t="shared" si="54"/>
        <v/>
      </c>
      <c r="Z64" s="368" t="str">
        <f t="shared" si="35"/>
        <v/>
      </c>
      <c r="AA64" s="367" t="str">
        <f t="shared" si="55"/>
        <v/>
      </c>
      <c r="AB64" s="367" t="str">
        <f t="shared" si="36"/>
        <v/>
      </c>
      <c r="AC64" s="368" t="str">
        <f t="shared" si="56"/>
        <v/>
      </c>
      <c r="AD64" s="368" t="str">
        <f t="shared" si="37"/>
        <v/>
      </c>
      <c r="AE64" s="367" t="str">
        <f t="shared" si="57"/>
        <v/>
      </c>
      <c r="AF64" s="367" t="str">
        <f t="shared" si="38"/>
        <v/>
      </c>
      <c r="AG64" s="368" t="str">
        <f t="shared" si="58"/>
        <v/>
      </c>
      <c r="AH64" s="368" t="str">
        <f t="shared" si="39"/>
        <v/>
      </c>
      <c r="AI64" s="367" t="str">
        <f t="shared" si="59"/>
        <v/>
      </c>
      <c r="AJ64" s="367" t="str">
        <f t="shared" si="40"/>
        <v/>
      </c>
      <c r="AK64" s="368" t="str">
        <f t="shared" si="60"/>
        <v/>
      </c>
      <c r="AL64" s="368" t="str">
        <f t="shared" si="41"/>
        <v/>
      </c>
      <c r="AM64" s="367" t="str">
        <f t="shared" si="61"/>
        <v/>
      </c>
      <c r="AN64" s="367" t="str">
        <f t="shared" si="42"/>
        <v/>
      </c>
      <c r="AO64" s="368" t="str">
        <f t="shared" si="62"/>
        <v/>
      </c>
      <c r="AP64" s="368" t="str">
        <f t="shared" si="43"/>
        <v/>
      </c>
      <c r="AQ64" s="367" t="str">
        <f t="shared" si="63"/>
        <v/>
      </c>
      <c r="AR64" s="367" t="str">
        <f t="shared" si="44"/>
        <v/>
      </c>
      <c r="AS64" s="368" t="str">
        <f t="shared" si="64"/>
        <v/>
      </c>
      <c r="AT64" s="368" t="str">
        <f t="shared" si="45"/>
        <v/>
      </c>
      <c r="AU64" s="367" t="str">
        <f t="shared" si="65"/>
        <v/>
      </c>
      <c r="AV64" s="367" t="str">
        <f t="shared" si="46"/>
        <v/>
      </c>
      <c r="AW64" s="368" t="str">
        <f t="shared" si="66"/>
        <v/>
      </c>
      <c r="AX64" s="368" t="str">
        <f t="shared" si="26"/>
        <v/>
      </c>
      <c r="AY64" s="361" t="str">
        <f t="shared" si="67"/>
        <v/>
      </c>
      <c r="AZ64" s="135" t="str">
        <f t="shared" si="68"/>
        <v/>
      </c>
      <c r="BE64" s="53" t="str">
        <f t="shared" ref="BE64:BF95" si="69">IF($F64="","",BE$30)</f>
        <v/>
      </c>
      <c r="BF64" s="53" t="str">
        <f t="shared" si="69"/>
        <v/>
      </c>
      <c r="BG64" s="94">
        <f t="shared" si="28"/>
        <v>0</v>
      </c>
      <c r="BH64" s="119">
        <f t="shared" si="29"/>
        <v>1</v>
      </c>
    </row>
    <row r="65" spans="2:60" hidden="1" x14ac:dyDescent="0.25">
      <c r="B65" s="106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359" t="str">
        <f>IF('תנאי סף'!AF65&lt;&gt;1,"",'תנאי סף'!F65)</f>
        <v/>
      </c>
      <c r="G65" s="134" t="str">
        <f>IF($F65="","",'התחשיב הבסיסי'!AH65)</f>
        <v/>
      </c>
      <c r="H65" s="263"/>
      <c r="I65" s="134" t="str">
        <f t="shared" si="24"/>
        <v/>
      </c>
      <c r="J65" s="120">
        <v>1</v>
      </c>
      <c r="K65" s="121" t="str">
        <f t="shared" si="47"/>
        <v/>
      </c>
      <c r="L65" s="365" t="str">
        <f t="shared" si="2"/>
        <v/>
      </c>
      <c r="M65" s="366" t="str">
        <f t="shared" si="48"/>
        <v/>
      </c>
      <c r="N65" s="366" t="str">
        <f t="shared" si="3"/>
        <v/>
      </c>
      <c r="O65" s="367" t="str">
        <f t="shared" si="49"/>
        <v/>
      </c>
      <c r="P65" s="367" t="str">
        <f t="shared" si="30"/>
        <v/>
      </c>
      <c r="Q65" s="368" t="str">
        <f t="shared" si="50"/>
        <v/>
      </c>
      <c r="R65" s="368" t="str">
        <f t="shared" si="31"/>
        <v/>
      </c>
      <c r="S65" s="367" t="str">
        <f t="shared" si="51"/>
        <v/>
      </c>
      <c r="T65" s="367" t="str">
        <f t="shared" si="32"/>
        <v/>
      </c>
      <c r="U65" s="368" t="str">
        <f t="shared" si="52"/>
        <v/>
      </c>
      <c r="V65" s="368" t="str">
        <f t="shared" si="33"/>
        <v/>
      </c>
      <c r="W65" s="367" t="str">
        <f t="shared" si="53"/>
        <v/>
      </c>
      <c r="X65" s="367" t="str">
        <f t="shared" si="34"/>
        <v/>
      </c>
      <c r="Y65" s="368" t="str">
        <f t="shared" si="54"/>
        <v/>
      </c>
      <c r="Z65" s="368" t="str">
        <f t="shared" si="35"/>
        <v/>
      </c>
      <c r="AA65" s="367" t="str">
        <f t="shared" si="55"/>
        <v/>
      </c>
      <c r="AB65" s="367" t="str">
        <f t="shared" si="36"/>
        <v/>
      </c>
      <c r="AC65" s="368" t="str">
        <f t="shared" si="56"/>
        <v/>
      </c>
      <c r="AD65" s="368" t="str">
        <f t="shared" si="37"/>
        <v/>
      </c>
      <c r="AE65" s="367" t="str">
        <f t="shared" si="57"/>
        <v/>
      </c>
      <c r="AF65" s="367" t="str">
        <f t="shared" si="38"/>
        <v/>
      </c>
      <c r="AG65" s="368" t="str">
        <f t="shared" si="58"/>
        <v/>
      </c>
      <c r="AH65" s="368" t="str">
        <f t="shared" si="39"/>
        <v/>
      </c>
      <c r="AI65" s="367" t="str">
        <f t="shared" si="59"/>
        <v/>
      </c>
      <c r="AJ65" s="367" t="str">
        <f t="shared" si="40"/>
        <v/>
      </c>
      <c r="AK65" s="368" t="str">
        <f t="shared" si="60"/>
        <v/>
      </c>
      <c r="AL65" s="368" t="str">
        <f t="shared" si="41"/>
        <v/>
      </c>
      <c r="AM65" s="367" t="str">
        <f t="shared" si="61"/>
        <v/>
      </c>
      <c r="AN65" s="367" t="str">
        <f t="shared" si="42"/>
        <v/>
      </c>
      <c r="AO65" s="368" t="str">
        <f t="shared" si="62"/>
        <v/>
      </c>
      <c r="AP65" s="368" t="str">
        <f t="shared" si="43"/>
        <v/>
      </c>
      <c r="AQ65" s="367" t="str">
        <f t="shared" si="63"/>
        <v/>
      </c>
      <c r="AR65" s="367" t="str">
        <f t="shared" si="44"/>
        <v/>
      </c>
      <c r="AS65" s="368" t="str">
        <f t="shared" si="64"/>
        <v/>
      </c>
      <c r="AT65" s="368" t="str">
        <f t="shared" si="45"/>
        <v/>
      </c>
      <c r="AU65" s="367" t="str">
        <f t="shared" si="65"/>
        <v/>
      </c>
      <c r="AV65" s="367" t="str">
        <f t="shared" si="46"/>
        <v/>
      </c>
      <c r="AW65" s="368" t="str">
        <f t="shared" si="66"/>
        <v/>
      </c>
      <c r="AX65" s="368" t="str">
        <f t="shared" si="26"/>
        <v/>
      </c>
      <c r="AY65" s="361" t="str">
        <f t="shared" si="67"/>
        <v/>
      </c>
      <c r="AZ65" s="135" t="str">
        <f t="shared" si="68"/>
        <v/>
      </c>
      <c r="BE65" s="53" t="str">
        <f t="shared" si="69"/>
        <v/>
      </c>
      <c r="BF65" s="53" t="str">
        <f t="shared" si="69"/>
        <v/>
      </c>
      <c r="BG65" s="94">
        <f t="shared" si="28"/>
        <v>0</v>
      </c>
      <c r="BH65" s="119">
        <f t="shared" si="29"/>
        <v>1</v>
      </c>
    </row>
    <row r="66" spans="2:60" hidden="1" x14ac:dyDescent="0.25">
      <c r="B66" s="106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359" t="str">
        <f>IF('תנאי סף'!AF66&lt;&gt;1,"",'תנאי סף'!F66)</f>
        <v/>
      </c>
      <c r="G66" s="134" t="str">
        <f>IF($F66="","",'התחשיב הבסיסי'!AH66)</f>
        <v/>
      </c>
      <c r="H66" s="263"/>
      <c r="I66" s="134" t="str">
        <f t="shared" si="24"/>
        <v/>
      </c>
      <c r="J66" s="120">
        <v>1</v>
      </c>
      <c r="K66" s="121" t="str">
        <f t="shared" si="47"/>
        <v/>
      </c>
      <c r="L66" s="365" t="str">
        <f t="shared" si="2"/>
        <v/>
      </c>
      <c r="M66" s="366" t="str">
        <f t="shared" si="48"/>
        <v/>
      </c>
      <c r="N66" s="366" t="str">
        <f t="shared" si="3"/>
        <v/>
      </c>
      <c r="O66" s="367" t="str">
        <f t="shared" si="49"/>
        <v/>
      </c>
      <c r="P66" s="367" t="str">
        <f t="shared" si="30"/>
        <v/>
      </c>
      <c r="Q66" s="368" t="str">
        <f t="shared" si="50"/>
        <v/>
      </c>
      <c r="R66" s="368" t="str">
        <f t="shared" si="31"/>
        <v/>
      </c>
      <c r="S66" s="367" t="str">
        <f t="shared" si="51"/>
        <v/>
      </c>
      <c r="T66" s="367" t="str">
        <f t="shared" si="32"/>
        <v/>
      </c>
      <c r="U66" s="368" t="str">
        <f t="shared" si="52"/>
        <v/>
      </c>
      <c r="V66" s="368" t="str">
        <f t="shared" si="33"/>
        <v/>
      </c>
      <c r="W66" s="367" t="str">
        <f t="shared" si="53"/>
        <v/>
      </c>
      <c r="X66" s="367" t="str">
        <f t="shared" si="34"/>
        <v/>
      </c>
      <c r="Y66" s="368" t="str">
        <f t="shared" si="54"/>
        <v/>
      </c>
      <c r="Z66" s="368" t="str">
        <f t="shared" si="35"/>
        <v/>
      </c>
      <c r="AA66" s="367" t="str">
        <f t="shared" si="55"/>
        <v/>
      </c>
      <c r="AB66" s="367" t="str">
        <f t="shared" si="36"/>
        <v/>
      </c>
      <c r="AC66" s="368" t="str">
        <f t="shared" si="56"/>
        <v/>
      </c>
      <c r="AD66" s="368" t="str">
        <f t="shared" si="37"/>
        <v/>
      </c>
      <c r="AE66" s="367" t="str">
        <f t="shared" si="57"/>
        <v/>
      </c>
      <c r="AF66" s="367" t="str">
        <f t="shared" si="38"/>
        <v/>
      </c>
      <c r="AG66" s="368" t="str">
        <f t="shared" si="58"/>
        <v/>
      </c>
      <c r="AH66" s="368" t="str">
        <f t="shared" si="39"/>
        <v/>
      </c>
      <c r="AI66" s="367" t="str">
        <f t="shared" si="59"/>
        <v/>
      </c>
      <c r="AJ66" s="367" t="str">
        <f t="shared" si="40"/>
        <v/>
      </c>
      <c r="AK66" s="368" t="str">
        <f t="shared" si="60"/>
        <v/>
      </c>
      <c r="AL66" s="368" t="str">
        <f t="shared" si="41"/>
        <v/>
      </c>
      <c r="AM66" s="367" t="str">
        <f t="shared" si="61"/>
        <v/>
      </c>
      <c r="AN66" s="367" t="str">
        <f t="shared" si="42"/>
        <v/>
      </c>
      <c r="AO66" s="368" t="str">
        <f t="shared" si="62"/>
        <v/>
      </c>
      <c r="AP66" s="368" t="str">
        <f t="shared" si="43"/>
        <v/>
      </c>
      <c r="AQ66" s="367" t="str">
        <f t="shared" si="63"/>
        <v/>
      </c>
      <c r="AR66" s="367" t="str">
        <f t="shared" si="44"/>
        <v/>
      </c>
      <c r="AS66" s="368" t="str">
        <f t="shared" si="64"/>
        <v/>
      </c>
      <c r="AT66" s="368" t="str">
        <f t="shared" si="45"/>
        <v/>
      </c>
      <c r="AU66" s="367" t="str">
        <f t="shared" si="65"/>
        <v/>
      </c>
      <c r="AV66" s="367" t="str">
        <f t="shared" si="46"/>
        <v/>
      </c>
      <c r="AW66" s="368" t="str">
        <f t="shared" si="66"/>
        <v/>
      </c>
      <c r="AX66" s="368" t="str">
        <f t="shared" si="26"/>
        <v/>
      </c>
      <c r="AY66" s="361" t="str">
        <f t="shared" si="67"/>
        <v/>
      </c>
      <c r="AZ66" s="135" t="str">
        <f t="shared" si="68"/>
        <v/>
      </c>
      <c r="BE66" s="53" t="str">
        <f t="shared" si="69"/>
        <v/>
      </c>
      <c r="BF66" s="53" t="str">
        <f t="shared" si="69"/>
        <v/>
      </c>
      <c r="BG66" s="94">
        <f t="shared" si="28"/>
        <v>0</v>
      </c>
      <c r="BH66" s="119">
        <f t="shared" si="29"/>
        <v>1</v>
      </c>
    </row>
    <row r="67" spans="2:60" hidden="1" x14ac:dyDescent="0.25">
      <c r="B67" s="106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359" t="str">
        <f>IF('תנאי סף'!AF67&lt;&gt;1,"",'תנאי סף'!F67)</f>
        <v/>
      </c>
      <c r="G67" s="134" t="str">
        <f>IF($F67="","",'התחשיב הבסיסי'!AH67)</f>
        <v/>
      </c>
      <c r="H67" s="263"/>
      <c r="I67" s="134" t="str">
        <f t="shared" si="24"/>
        <v/>
      </c>
      <c r="J67" s="120">
        <v>1</v>
      </c>
      <c r="K67" s="121" t="str">
        <f t="shared" si="47"/>
        <v/>
      </c>
      <c r="L67" s="365" t="str">
        <f t="shared" si="2"/>
        <v/>
      </c>
      <c r="M67" s="366" t="str">
        <f t="shared" si="48"/>
        <v/>
      </c>
      <c r="N67" s="366" t="str">
        <f t="shared" si="3"/>
        <v/>
      </c>
      <c r="O67" s="367" t="str">
        <f t="shared" si="49"/>
        <v/>
      </c>
      <c r="P67" s="367" t="str">
        <f t="shared" si="30"/>
        <v/>
      </c>
      <c r="Q67" s="368" t="str">
        <f t="shared" si="50"/>
        <v/>
      </c>
      <c r="R67" s="368" t="str">
        <f t="shared" si="31"/>
        <v/>
      </c>
      <c r="S67" s="367" t="str">
        <f t="shared" si="51"/>
        <v/>
      </c>
      <c r="T67" s="367" t="str">
        <f t="shared" si="32"/>
        <v/>
      </c>
      <c r="U67" s="368" t="str">
        <f t="shared" si="52"/>
        <v/>
      </c>
      <c r="V67" s="368" t="str">
        <f t="shared" si="33"/>
        <v/>
      </c>
      <c r="W67" s="367" t="str">
        <f t="shared" si="53"/>
        <v/>
      </c>
      <c r="X67" s="367" t="str">
        <f t="shared" si="34"/>
        <v/>
      </c>
      <c r="Y67" s="368" t="str">
        <f t="shared" si="54"/>
        <v/>
      </c>
      <c r="Z67" s="368" t="str">
        <f t="shared" si="35"/>
        <v/>
      </c>
      <c r="AA67" s="367" t="str">
        <f t="shared" si="55"/>
        <v/>
      </c>
      <c r="AB67" s="367" t="str">
        <f t="shared" si="36"/>
        <v/>
      </c>
      <c r="AC67" s="368" t="str">
        <f t="shared" si="56"/>
        <v/>
      </c>
      <c r="AD67" s="368" t="str">
        <f t="shared" si="37"/>
        <v/>
      </c>
      <c r="AE67" s="367" t="str">
        <f t="shared" si="57"/>
        <v/>
      </c>
      <c r="AF67" s="367" t="str">
        <f t="shared" si="38"/>
        <v/>
      </c>
      <c r="AG67" s="368" t="str">
        <f t="shared" si="58"/>
        <v/>
      </c>
      <c r="AH67" s="368" t="str">
        <f t="shared" si="39"/>
        <v/>
      </c>
      <c r="AI67" s="367" t="str">
        <f t="shared" si="59"/>
        <v/>
      </c>
      <c r="AJ67" s="367" t="str">
        <f t="shared" si="40"/>
        <v/>
      </c>
      <c r="AK67" s="368" t="str">
        <f t="shared" si="60"/>
        <v/>
      </c>
      <c r="AL67" s="368" t="str">
        <f t="shared" si="41"/>
        <v/>
      </c>
      <c r="AM67" s="367" t="str">
        <f t="shared" si="61"/>
        <v/>
      </c>
      <c r="AN67" s="367" t="str">
        <f t="shared" si="42"/>
        <v/>
      </c>
      <c r="AO67" s="368" t="str">
        <f t="shared" si="62"/>
        <v/>
      </c>
      <c r="AP67" s="368" t="str">
        <f t="shared" si="43"/>
        <v/>
      </c>
      <c r="AQ67" s="367" t="str">
        <f t="shared" si="63"/>
        <v/>
      </c>
      <c r="AR67" s="367" t="str">
        <f t="shared" si="44"/>
        <v/>
      </c>
      <c r="AS67" s="368" t="str">
        <f t="shared" si="64"/>
        <v/>
      </c>
      <c r="AT67" s="368" t="str">
        <f t="shared" si="45"/>
        <v/>
      </c>
      <c r="AU67" s="367" t="str">
        <f t="shared" si="65"/>
        <v/>
      </c>
      <c r="AV67" s="367" t="str">
        <f t="shared" si="46"/>
        <v/>
      </c>
      <c r="AW67" s="368" t="str">
        <f t="shared" si="66"/>
        <v/>
      </c>
      <c r="AX67" s="368" t="str">
        <f t="shared" si="26"/>
        <v/>
      </c>
      <c r="AY67" s="361" t="str">
        <f t="shared" si="67"/>
        <v/>
      </c>
      <c r="AZ67" s="135" t="str">
        <f t="shared" si="68"/>
        <v/>
      </c>
      <c r="BE67" s="53" t="str">
        <f t="shared" si="69"/>
        <v/>
      </c>
      <c r="BF67" s="53" t="str">
        <f t="shared" si="69"/>
        <v/>
      </c>
      <c r="BG67" s="94">
        <f t="shared" si="28"/>
        <v>0</v>
      </c>
      <c r="BH67" s="119">
        <f t="shared" si="29"/>
        <v>1</v>
      </c>
    </row>
    <row r="68" spans="2:60" hidden="1" x14ac:dyDescent="0.25">
      <c r="B68" s="106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359" t="str">
        <f>IF('תנאי סף'!AF68&lt;&gt;1,"",'תנאי סף'!F68)</f>
        <v/>
      </c>
      <c r="G68" s="134" t="str">
        <f>IF($F68="","",'התחשיב הבסיסי'!AH68)</f>
        <v/>
      </c>
      <c r="H68" s="263"/>
      <c r="I68" s="134" t="str">
        <f t="shared" si="24"/>
        <v/>
      </c>
      <c r="J68" s="120">
        <v>1</v>
      </c>
      <c r="K68" s="121" t="str">
        <f t="shared" si="47"/>
        <v/>
      </c>
      <c r="L68" s="365" t="str">
        <f t="shared" si="2"/>
        <v/>
      </c>
      <c r="M68" s="366" t="str">
        <f t="shared" si="48"/>
        <v/>
      </c>
      <c r="N68" s="366" t="str">
        <f t="shared" si="3"/>
        <v/>
      </c>
      <c r="O68" s="367" t="str">
        <f t="shared" si="49"/>
        <v/>
      </c>
      <c r="P68" s="367" t="str">
        <f t="shared" si="30"/>
        <v/>
      </c>
      <c r="Q68" s="368" t="str">
        <f t="shared" si="50"/>
        <v/>
      </c>
      <c r="R68" s="368" t="str">
        <f t="shared" si="31"/>
        <v/>
      </c>
      <c r="S68" s="367" t="str">
        <f t="shared" si="51"/>
        <v/>
      </c>
      <c r="T68" s="367" t="str">
        <f t="shared" si="32"/>
        <v/>
      </c>
      <c r="U68" s="368" t="str">
        <f t="shared" si="52"/>
        <v/>
      </c>
      <c r="V68" s="368" t="str">
        <f t="shared" si="33"/>
        <v/>
      </c>
      <c r="W68" s="367" t="str">
        <f t="shared" si="53"/>
        <v/>
      </c>
      <c r="X68" s="367" t="str">
        <f t="shared" si="34"/>
        <v/>
      </c>
      <c r="Y68" s="368" t="str">
        <f t="shared" si="54"/>
        <v/>
      </c>
      <c r="Z68" s="368" t="str">
        <f t="shared" si="35"/>
        <v/>
      </c>
      <c r="AA68" s="367" t="str">
        <f t="shared" si="55"/>
        <v/>
      </c>
      <c r="AB68" s="367" t="str">
        <f t="shared" si="36"/>
        <v/>
      </c>
      <c r="AC68" s="368" t="str">
        <f t="shared" si="56"/>
        <v/>
      </c>
      <c r="AD68" s="368" t="str">
        <f t="shared" si="37"/>
        <v/>
      </c>
      <c r="AE68" s="367" t="str">
        <f t="shared" si="57"/>
        <v/>
      </c>
      <c r="AF68" s="367" t="str">
        <f t="shared" si="38"/>
        <v/>
      </c>
      <c r="AG68" s="368" t="str">
        <f t="shared" si="58"/>
        <v/>
      </c>
      <c r="AH68" s="368" t="str">
        <f t="shared" si="39"/>
        <v/>
      </c>
      <c r="AI68" s="367" t="str">
        <f t="shared" si="59"/>
        <v/>
      </c>
      <c r="AJ68" s="367" t="str">
        <f t="shared" si="40"/>
        <v/>
      </c>
      <c r="AK68" s="368" t="str">
        <f t="shared" si="60"/>
        <v/>
      </c>
      <c r="AL68" s="368" t="str">
        <f t="shared" si="41"/>
        <v/>
      </c>
      <c r="AM68" s="367" t="str">
        <f t="shared" si="61"/>
        <v/>
      </c>
      <c r="AN68" s="367" t="str">
        <f t="shared" si="42"/>
        <v/>
      </c>
      <c r="AO68" s="368" t="str">
        <f t="shared" si="62"/>
        <v/>
      </c>
      <c r="AP68" s="368" t="str">
        <f t="shared" si="43"/>
        <v/>
      </c>
      <c r="AQ68" s="367" t="str">
        <f t="shared" si="63"/>
        <v/>
      </c>
      <c r="AR68" s="367" t="str">
        <f t="shared" si="44"/>
        <v/>
      </c>
      <c r="AS68" s="368" t="str">
        <f t="shared" si="64"/>
        <v/>
      </c>
      <c r="AT68" s="368" t="str">
        <f t="shared" si="45"/>
        <v/>
      </c>
      <c r="AU68" s="367" t="str">
        <f t="shared" si="65"/>
        <v/>
      </c>
      <c r="AV68" s="367" t="str">
        <f t="shared" si="46"/>
        <v/>
      </c>
      <c r="AW68" s="368" t="str">
        <f t="shared" si="66"/>
        <v/>
      </c>
      <c r="AX68" s="368" t="str">
        <f t="shared" si="26"/>
        <v/>
      </c>
      <c r="AY68" s="361" t="str">
        <f t="shared" si="67"/>
        <v/>
      </c>
      <c r="AZ68" s="135" t="str">
        <f t="shared" si="68"/>
        <v/>
      </c>
      <c r="BE68" s="53" t="str">
        <f t="shared" si="69"/>
        <v/>
      </c>
      <c r="BF68" s="53" t="str">
        <f t="shared" si="69"/>
        <v/>
      </c>
      <c r="BG68" s="94">
        <f t="shared" si="28"/>
        <v>0</v>
      </c>
      <c r="BH68" s="119">
        <f t="shared" si="29"/>
        <v>1</v>
      </c>
    </row>
    <row r="69" spans="2:60" hidden="1" x14ac:dyDescent="0.25">
      <c r="B69" s="106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359" t="str">
        <f>IF('תנאי סף'!AF69&lt;&gt;1,"",'תנאי סף'!F69)</f>
        <v/>
      </c>
      <c r="G69" s="134" t="str">
        <f>IF($F69="","",'התחשיב הבסיסי'!AH69)</f>
        <v/>
      </c>
      <c r="H69" s="263"/>
      <c r="I69" s="134" t="str">
        <f t="shared" si="24"/>
        <v/>
      </c>
      <c r="J69" s="120">
        <v>1</v>
      </c>
      <c r="K69" s="121" t="str">
        <f t="shared" si="47"/>
        <v/>
      </c>
      <c r="L69" s="365" t="str">
        <f t="shared" si="2"/>
        <v/>
      </c>
      <c r="M69" s="366" t="str">
        <f t="shared" si="48"/>
        <v/>
      </c>
      <c r="N69" s="366" t="str">
        <f t="shared" si="3"/>
        <v/>
      </c>
      <c r="O69" s="367" t="str">
        <f t="shared" si="49"/>
        <v/>
      </c>
      <c r="P69" s="367" t="str">
        <f t="shared" si="30"/>
        <v/>
      </c>
      <c r="Q69" s="368" t="str">
        <f t="shared" si="50"/>
        <v/>
      </c>
      <c r="R69" s="368" t="str">
        <f t="shared" si="31"/>
        <v/>
      </c>
      <c r="S69" s="367" t="str">
        <f t="shared" si="51"/>
        <v/>
      </c>
      <c r="T69" s="367" t="str">
        <f t="shared" si="32"/>
        <v/>
      </c>
      <c r="U69" s="368" t="str">
        <f t="shared" si="52"/>
        <v/>
      </c>
      <c r="V69" s="368" t="str">
        <f t="shared" si="33"/>
        <v/>
      </c>
      <c r="W69" s="367" t="str">
        <f t="shared" si="53"/>
        <v/>
      </c>
      <c r="X69" s="367" t="str">
        <f t="shared" si="34"/>
        <v/>
      </c>
      <c r="Y69" s="368" t="str">
        <f t="shared" si="54"/>
        <v/>
      </c>
      <c r="Z69" s="368" t="str">
        <f t="shared" si="35"/>
        <v/>
      </c>
      <c r="AA69" s="367" t="str">
        <f t="shared" si="55"/>
        <v/>
      </c>
      <c r="AB69" s="367" t="str">
        <f t="shared" si="36"/>
        <v/>
      </c>
      <c r="AC69" s="368" t="str">
        <f t="shared" si="56"/>
        <v/>
      </c>
      <c r="AD69" s="368" t="str">
        <f t="shared" si="37"/>
        <v/>
      </c>
      <c r="AE69" s="367" t="str">
        <f t="shared" si="57"/>
        <v/>
      </c>
      <c r="AF69" s="367" t="str">
        <f t="shared" si="38"/>
        <v/>
      </c>
      <c r="AG69" s="368" t="str">
        <f t="shared" si="58"/>
        <v/>
      </c>
      <c r="AH69" s="368" t="str">
        <f t="shared" si="39"/>
        <v/>
      </c>
      <c r="AI69" s="367" t="str">
        <f t="shared" si="59"/>
        <v/>
      </c>
      <c r="AJ69" s="367" t="str">
        <f t="shared" si="40"/>
        <v/>
      </c>
      <c r="AK69" s="368" t="str">
        <f t="shared" si="60"/>
        <v/>
      </c>
      <c r="AL69" s="368" t="str">
        <f t="shared" si="41"/>
        <v/>
      </c>
      <c r="AM69" s="367" t="str">
        <f t="shared" si="61"/>
        <v/>
      </c>
      <c r="AN69" s="367" t="str">
        <f t="shared" si="42"/>
        <v/>
      </c>
      <c r="AO69" s="368" t="str">
        <f t="shared" si="62"/>
        <v/>
      </c>
      <c r="AP69" s="368" t="str">
        <f t="shared" si="43"/>
        <v/>
      </c>
      <c r="AQ69" s="367" t="str">
        <f t="shared" si="63"/>
        <v/>
      </c>
      <c r="AR69" s="367" t="str">
        <f t="shared" si="44"/>
        <v/>
      </c>
      <c r="AS69" s="368" t="str">
        <f t="shared" si="64"/>
        <v/>
      </c>
      <c r="AT69" s="368" t="str">
        <f t="shared" si="45"/>
        <v/>
      </c>
      <c r="AU69" s="367" t="str">
        <f t="shared" si="65"/>
        <v/>
      </c>
      <c r="AV69" s="367" t="str">
        <f t="shared" si="46"/>
        <v/>
      </c>
      <c r="AW69" s="368" t="str">
        <f t="shared" si="66"/>
        <v/>
      </c>
      <c r="AX69" s="368" t="str">
        <f t="shared" si="26"/>
        <v/>
      </c>
      <c r="AY69" s="361" t="str">
        <f t="shared" si="67"/>
        <v/>
      </c>
      <c r="AZ69" s="135" t="str">
        <f t="shared" si="68"/>
        <v/>
      </c>
      <c r="BE69" s="53" t="str">
        <f t="shared" si="69"/>
        <v/>
      </c>
      <c r="BF69" s="53" t="str">
        <f t="shared" si="69"/>
        <v/>
      </c>
      <c r="BG69" s="94">
        <f t="shared" si="28"/>
        <v>0</v>
      </c>
      <c r="BH69" s="119">
        <f t="shared" si="29"/>
        <v>1</v>
      </c>
    </row>
    <row r="70" spans="2:60" hidden="1" x14ac:dyDescent="0.25">
      <c r="B70" s="106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359" t="str">
        <f>IF('תנאי סף'!AF70&lt;&gt;1,"",'תנאי סף'!F70)</f>
        <v/>
      </c>
      <c r="G70" s="134" t="str">
        <f>IF($F70="","",'התחשיב הבסיסי'!AH70)</f>
        <v/>
      </c>
      <c r="H70" s="263"/>
      <c r="I70" s="134" t="str">
        <f t="shared" si="24"/>
        <v/>
      </c>
      <c r="J70" s="120">
        <v>1</v>
      </c>
      <c r="K70" s="121" t="str">
        <f t="shared" si="47"/>
        <v/>
      </c>
      <c r="L70" s="365" t="str">
        <f t="shared" si="2"/>
        <v/>
      </c>
      <c r="M70" s="366" t="str">
        <f t="shared" si="48"/>
        <v/>
      </c>
      <c r="N70" s="366" t="str">
        <f t="shared" si="3"/>
        <v/>
      </c>
      <c r="O70" s="367" t="str">
        <f t="shared" si="49"/>
        <v/>
      </c>
      <c r="P70" s="367" t="str">
        <f t="shared" si="30"/>
        <v/>
      </c>
      <c r="Q70" s="368" t="str">
        <f t="shared" si="50"/>
        <v/>
      </c>
      <c r="R70" s="368" t="str">
        <f t="shared" si="31"/>
        <v/>
      </c>
      <c r="S70" s="367" t="str">
        <f t="shared" si="51"/>
        <v/>
      </c>
      <c r="T70" s="367" t="str">
        <f t="shared" si="32"/>
        <v/>
      </c>
      <c r="U70" s="368" t="str">
        <f t="shared" si="52"/>
        <v/>
      </c>
      <c r="V70" s="368" t="str">
        <f t="shared" si="33"/>
        <v/>
      </c>
      <c r="W70" s="367" t="str">
        <f t="shared" si="53"/>
        <v/>
      </c>
      <c r="X70" s="367" t="str">
        <f t="shared" si="34"/>
        <v/>
      </c>
      <c r="Y70" s="368" t="str">
        <f t="shared" si="54"/>
        <v/>
      </c>
      <c r="Z70" s="368" t="str">
        <f t="shared" si="35"/>
        <v/>
      </c>
      <c r="AA70" s="367" t="str">
        <f t="shared" si="55"/>
        <v/>
      </c>
      <c r="AB70" s="367" t="str">
        <f t="shared" si="36"/>
        <v/>
      </c>
      <c r="AC70" s="368" t="str">
        <f t="shared" si="56"/>
        <v/>
      </c>
      <c r="AD70" s="368" t="str">
        <f t="shared" si="37"/>
        <v/>
      </c>
      <c r="AE70" s="367" t="str">
        <f t="shared" si="57"/>
        <v/>
      </c>
      <c r="AF70" s="367" t="str">
        <f t="shared" si="38"/>
        <v/>
      </c>
      <c r="AG70" s="368" t="str">
        <f t="shared" si="58"/>
        <v/>
      </c>
      <c r="AH70" s="368" t="str">
        <f t="shared" si="39"/>
        <v/>
      </c>
      <c r="AI70" s="367" t="str">
        <f t="shared" si="59"/>
        <v/>
      </c>
      <c r="AJ70" s="367" t="str">
        <f t="shared" si="40"/>
        <v/>
      </c>
      <c r="AK70" s="368" t="str">
        <f t="shared" si="60"/>
        <v/>
      </c>
      <c r="AL70" s="368" t="str">
        <f t="shared" si="41"/>
        <v/>
      </c>
      <c r="AM70" s="367" t="str">
        <f t="shared" si="61"/>
        <v/>
      </c>
      <c r="AN70" s="367" t="str">
        <f t="shared" si="42"/>
        <v/>
      </c>
      <c r="AO70" s="368" t="str">
        <f t="shared" si="62"/>
        <v/>
      </c>
      <c r="AP70" s="368" t="str">
        <f t="shared" si="43"/>
        <v/>
      </c>
      <c r="AQ70" s="367" t="str">
        <f t="shared" si="63"/>
        <v/>
      </c>
      <c r="AR70" s="367" t="str">
        <f t="shared" si="44"/>
        <v/>
      </c>
      <c r="AS70" s="368" t="str">
        <f t="shared" si="64"/>
        <v/>
      </c>
      <c r="AT70" s="368" t="str">
        <f t="shared" si="45"/>
        <v/>
      </c>
      <c r="AU70" s="367" t="str">
        <f t="shared" si="65"/>
        <v/>
      </c>
      <c r="AV70" s="367" t="str">
        <f t="shared" si="46"/>
        <v/>
      </c>
      <c r="AW70" s="368" t="str">
        <f t="shared" si="66"/>
        <v/>
      </c>
      <c r="AX70" s="368" t="str">
        <f t="shared" si="26"/>
        <v/>
      </c>
      <c r="AY70" s="361" t="str">
        <f t="shared" si="67"/>
        <v/>
      </c>
      <c r="AZ70" s="135" t="str">
        <f t="shared" si="68"/>
        <v/>
      </c>
      <c r="BE70" s="53" t="str">
        <f t="shared" si="69"/>
        <v/>
      </c>
      <c r="BF70" s="53" t="str">
        <f t="shared" si="69"/>
        <v/>
      </c>
      <c r="BG70" s="94">
        <f t="shared" si="28"/>
        <v>0</v>
      </c>
      <c r="BH70" s="119">
        <f t="shared" si="29"/>
        <v>1</v>
      </c>
    </row>
    <row r="71" spans="2:60" hidden="1" x14ac:dyDescent="0.25">
      <c r="B71" s="106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359" t="str">
        <f>IF('תנאי סף'!AF71&lt;&gt;1,"",'תנאי סף'!F71)</f>
        <v/>
      </c>
      <c r="G71" s="134" t="str">
        <f>IF($F71="","",'התחשיב הבסיסי'!AH71)</f>
        <v/>
      </c>
      <c r="H71" s="263"/>
      <c r="I71" s="134" t="str">
        <f t="shared" si="24"/>
        <v/>
      </c>
      <c r="J71" s="120">
        <v>1</v>
      </c>
      <c r="K71" s="121" t="str">
        <f t="shared" si="47"/>
        <v/>
      </c>
      <c r="L71" s="365" t="str">
        <f t="shared" si="2"/>
        <v/>
      </c>
      <c r="M71" s="366" t="str">
        <f t="shared" si="48"/>
        <v/>
      </c>
      <c r="N71" s="366" t="str">
        <f t="shared" si="3"/>
        <v/>
      </c>
      <c r="O71" s="367" t="str">
        <f t="shared" si="49"/>
        <v/>
      </c>
      <c r="P71" s="367" t="str">
        <f t="shared" si="30"/>
        <v/>
      </c>
      <c r="Q71" s="368" t="str">
        <f t="shared" si="50"/>
        <v/>
      </c>
      <c r="R71" s="368" t="str">
        <f t="shared" si="31"/>
        <v/>
      </c>
      <c r="S71" s="367" t="str">
        <f t="shared" si="51"/>
        <v/>
      </c>
      <c r="T71" s="367" t="str">
        <f t="shared" si="32"/>
        <v/>
      </c>
      <c r="U71" s="368" t="str">
        <f t="shared" si="52"/>
        <v/>
      </c>
      <c r="V71" s="368" t="str">
        <f t="shared" si="33"/>
        <v/>
      </c>
      <c r="W71" s="367" t="str">
        <f t="shared" si="53"/>
        <v/>
      </c>
      <c r="X71" s="367" t="str">
        <f t="shared" si="34"/>
        <v/>
      </c>
      <c r="Y71" s="368" t="str">
        <f t="shared" si="54"/>
        <v/>
      </c>
      <c r="Z71" s="368" t="str">
        <f t="shared" si="35"/>
        <v/>
      </c>
      <c r="AA71" s="367" t="str">
        <f t="shared" si="55"/>
        <v/>
      </c>
      <c r="AB71" s="367" t="str">
        <f t="shared" si="36"/>
        <v/>
      </c>
      <c r="AC71" s="368" t="str">
        <f t="shared" si="56"/>
        <v/>
      </c>
      <c r="AD71" s="368" t="str">
        <f t="shared" si="37"/>
        <v/>
      </c>
      <c r="AE71" s="367" t="str">
        <f t="shared" si="57"/>
        <v/>
      </c>
      <c r="AF71" s="367" t="str">
        <f t="shared" si="38"/>
        <v/>
      </c>
      <c r="AG71" s="368" t="str">
        <f t="shared" si="58"/>
        <v/>
      </c>
      <c r="AH71" s="368" t="str">
        <f t="shared" si="39"/>
        <v/>
      </c>
      <c r="AI71" s="367" t="str">
        <f t="shared" si="59"/>
        <v/>
      </c>
      <c r="AJ71" s="367" t="str">
        <f t="shared" si="40"/>
        <v/>
      </c>
      <c r="AK71" s="368" t="str">
        <f t="shared" si="60"/>
        <v/>
      </c>
      <c r="AL71" s="368" t="str">
        <f t="shared" si="41"/>
        <v/>
      </c>
      <c r="AM71" s="367" t="str">
        <f t="shared" si="61"/>
        <v/>
      </c>
      <c r="AN71" s="367" t="str">
        <f t="shared" si="42"/>
        <v/>
      </c>
      <c r="AO71" s="368" t="str">
        <f t="shared" si="62"/>
        <v/>
      </c>
      <c r="AP71" s="368" t="str">
        <f t="shared" si="43"/>
        <v/>
      </c>
      <c r="AQ71" s="367" t="str">
        <f t="shared" si="63"/>
        <v/>
      </c>
      <c r="AR71" s="367" t="str">
        <f t="shared" si="44"/>
        <v/>
      </c>
      <c r="AS71" s="368" t="str">
        <f t="shared" si="64"/>
        <v/>
      </c>
      <c r="AT71" s="368" t="str">
        <f t="shared" si="45"/>
        <v/>
      </c>
      <c r="AU71" s="367" t="str">
        <f t="shared" si="65"/>
        <v/>
      </c>
      <c r="AV71" s="367" t="str">
        <f t="shared" si="46"/>
        <v/>
      </c>
      <c r="AW71" s="368" t="str">
        <f t="shared" si="66"/>
        <v/>
      </c>
      <c r="AX71" s="368" t="str">
        <f t="shared" si="26"/>
        <v/>
      </c>
      <c r="AY71" s="361" t="str">
        <f t="shared" si="67"/>
        <v/>
      </c>
      <c r="AZ71" s="135" t="str">
        <f t="shared" si="68"/>
        <v/>
      </c>
      <c r="BE71" s="53" t="str">
        <f t="shared" si="69"/>
        <v/>
      </c>
      <c r="BF71" s="53" t="str">
        <f t="shared" si="69"/>
        <v/>
      </c>
      <c r="BG71" s="94">
        <f t="shared" si="28"/>
        <v>0</v>
      </c>
      <c r="BH71" s="119">
        <f t="shared" si="29"/>
        <v>1</v>
      </c>
    </row>
    <row r="72" spans="2:60" hidden="1" x14ac:dyDescent="0.25">
      <c r="B72" s="106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359" t="str">
        <f>IF('תנאי סף'!AF72&lt;&gt;1,"",'תנאי סף'!F72)</f>
        <v/>
      </c>
      <c r="G72" s="134" t="str">
        <f>IF($F72="","",'התחשיב הבסיסי'!AH72)</f>
        <v/>
      </c>
      <c r="H72" s="263"/>
      <c r="I72" s="134" t="str">
        <f t="shared" si="24"/>
        <v/>
      </c>
      <c r="J72" s="120">
        <v>1</v>
      </c>
      <c r="K72" s="121" t="str">
        <f t="shared" si="47"/>
        <v/>
      </c>
      <c r="L72" s="365" t="str">
        <f t="shared" si="2"/>
        <v/>
      </c>
      <c r="M72" s="366" t="str">
        <f t="shared" si="48"/>
        <v/>
      </c>
      <c r="N72" s="366" t="str">
        <f t="shared" si="3"/>
        <v/>
      </c>
      <c r="O72" s="367" t="str">
        <f t="shared" si="49"/>
        <v/>
      </c>
      <c r="P72" s="367" t="str">
        <f t="shared" si="30"/>
        <v/>
      </c>
      <c r="Q72" s="368" t="str">
        <f t="shared" si="50"/>
        <v/>
      </c>
      <c r="R72" s="368" t="str">
        <f t="shared" si="31"/>
        <v/>
      </c>
      <c r="S72" s="367" t="str">
        <f t="shared" si="51"/>
        <v/>
      </c>
      <c r="T72" s="367" t="str">
        <f t="shared" si="32"/>
        <v/>
      </c>
      <c r="U72" s="368" t="str">
        <f t="shared" si="52"/>
        <v/>
      </c>
      <c r="V72" s="368" t="str">
        <f t="shared" si="33"/>
        <v/>
      </c>
      <c r="W72" s="367" t="str">
        <f t="shared" si="53"/>
        <v/>
      </c>
      <c r="X72" s="367" t="str">
        <f t="shared" si="34"/>
        <v/>
      </c>
      <c r="Y72" s="368" t="str">
        <f t="shared" si="54"/>
        <v/>
      </c>
      <c r="Z72" s="368" t="str">
        <f t="shared" si="35"/>
        <v/>
      </c>
      <c r="AA72" s="367" t="str">
        <f t="shared" si="55"/>
        <v/>
      </c>
      <c r="AB72" s="367" t="str">
        <f t="shared" si="36"/>
        <v/>
      </c>
      <c r="AC72" s="368" t="str">
        <f t="shared" si="56"/>
        <v/>
      </c>
      <c r="AD72" s="368" t="str">
        <f t="shared" si="37"/>
        <v/>
      </c>
      <c r="AE72" s="367" t="str">
        <f t="shared" si="57"/>
        <v/>
      </c>
      <c r="AF72" s="367" t="str">
        <f t="shared" si="38"/>
        <v/>
      </c>
      <c r="AG72" s="368" t="str">
        <f t="shared" si="58"/>
        <v/>
      </c>
      <c r="AH72" s="368" t="str">
        <f t="shared" si="39"/>
        <v/>
      </c>
      <c r="AI72" s="367" t="str">
        <f t="shared" si="59"/>
        <v/>
      </c>
      <c r="AJ72" s="367" t="str">
        <f t="shared" si="40"/>
        <v/>
      </c>
      <c r="AK72" s="368" t="str">
        <f t="shared" si="60"/>
        <v/>
      </c>
      <c r="AL72" s="368" t="str">
        <f t="shared" si="41"/>
        <v/>
      </c>
      <c r="AM72" s="367" t="str">
        <f t="shared" si="61"/>
        <v/>
      </c>
      <c r="AN72" s="367" t="str">
        <f t="shared" si="42"/>
        <v/>
      </c>
      <c r="AO72" s="368" t="str">
        <f t="shared" si="62"/>
        <v/>
      </c>
      <c r="AP72" s="368" t="str">
        <f t="shared" si="43"/>
        <v/>
      </c>
      <c r="AQ72" s="367" t="str">
        <f t="shared" si="63"/>
        <v/>
      </c>
      <c r="AR72" s="367" t="str">
        <f t="shared" si="44"/>
        <v/>
      </c>
      <c r="AS72" s="368" t="str">
        <f t="shared" si="64"/>
        <v/>
      </c>
      <c r="AT72" s="368" t="str">
        <f t="shared" si="45"/>
        <v/>
      </c>
      <c r="AU72" s="367" t="str">
        <f t="shared" si="65"/>
        <v/>
      </c>
      <c r="AV72" s="367" t="str">
        <f t="shared" si="46"/>
        <v/>
      </c>
      <c r="AW72" s="368" t="str">
        <f t="shared" si="66"/>
        <v/>
      </c>
      <c r="AX72" s="368" t="str">
        <f t="shared" si="26"/>
        <v/>
      </c>
      <c r="AY72" s="361" t="str">
        <f t="shared" si="67"/>
        <v/>
      </c>
      <c r="AZ72" s="135" t="str">
        <f t="shared" si="68"/>
        <v/>
      </c>
      <c r="BE72" s="53" t="str">
        <f t="shared" si="69"/>
        <v/>
      </c>
      <c r="BF72" s="53" t="str">
        <f t="shared" si="69"/>
        <v/>
      </c>
      <c r="BG72" s="94">
        <f t="shared" si="28"/>
        <v>0</v>
      </c>
      <c r="BH72" s="119">
        <f t="shared" si="29"/>
        <v>1</v>
      </c>
    </row>
    <row r="73" spans="2:60" hidden="1" x14ac:dyDescent="0.25">
      <c r="B73" s="106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359" t="str">
        <f>IF('תנאי סף'!AF73&lt;&gt;1,"",'תנאי סף'!F73)</f>
        <v/>
      </c>
      <c r="G73" s="134" t="str">
        <f>IF($F73="","",'התחשיב הבסיסי'!AH73)</f>
        <v/>
      </c>
      <c r="H73" s="263"/>
      <c r="I73" s="134" t="str">
        <f t="shared" si="24"/>
        <v/>
      </c>
      <c r="J73" s="120">
        <v>1</v>
      </c>
      <c r="K73" s="121" t="str">
        <f t="shared" si="47"/>
        <v/>
      </c>
      <c r="L73" s="365" t="str">
        <f t="shared" si="2"/>
        <v/>
      </c>
      <c r="M73" s="366" t="str">
        <f t="shared" si="48"/>
        <v/>
      </c>
      <c r="N73" s="366" t="str">
        <f t="shared" si="3"/>
        <v/>
      </c>
      <c r="O73" s="367" t="str">
        <f t="shared" si="49"/>
        <v/>
      </c>
      <c r="P73" s="367" t="str">
        <f t="shared" si="30"/>
        <v/>
      </c>
      <c r="Q73" s="368" t="str">
        <f t="shared" si="50"/>
        <v/>
      </c>
      <c r="R73" s="368" t="str">
        <f t="shared" si="31"/>
        <v/>
      </c>
      <c r="S73" s="367" t="str">
        <f t="shared" si="51"/>
        <v/>
      </c>
      <c r="T73" s="367" t="str">
        <f t="shared" si="32"/>
        <v/>
      </c>
      <c r="U73" s="368" t="str">
        <f t="shared" si="52"/>
        <v/>
      </c>
      <c r="V73" s="368" t="str">
        <f t="shared" si="33"/>
        <v/>
      </c>
      <c r="W73" s="367" t="str">
        <f t="shared" si="53"/>
        <v/>
      </c>
      <c r="X73" s="367" t="str">
        <f t="shared" si="34"/>
        <v/>
      </c>
      <c r="Y73" s="368" t="str">
        <f t="shared" si="54"/>
        <v/>
      </c>
      <c r="Z73" s="368" t="str">
        <f t="shared" si="35"/>
        <v/>
      </c>
      <c r="AA73" s="367" t="str">
        <f t="shared" si="55"/>
        <v/>
      </c>
      <c r="AB73" s="367" t="str">
        <f t="shared" si="36"/>
        <v/>
      </c>
      <c r="AC73" s="368" t="str">
        <f t="shared" si="56"/>
        <v/>
      </c>
      <c r="AD73" s="368" t="str">
        <f t="shared" si="37"/>
        <v/>
      </c>
      <c r="AE73" s="367" t="str">
        <f t="shared" si="57"/>
        <v/>
      </c>
      <c r="AF73" s="367" t="str">
        <f t="shared" si="38"/>
        <v/>
      </c>
      <c r="AG73" s="368" t="str">
        <f t="shared" si="58"/>
        <v/>
      </c>
      <c r="AH73" s="368" t="str">
        <f t="shared" si="39"/>
        <v/>
      </c>
      <c r="AI73" s="367" t="str">
        <f t="shared" si="59"/>
        <v/>
      </c>
      <c r="AJ73" s="367" t="str">
        <f t="shared" si="40"/>
        <v/>
      </c>
      <c r="AK73" s="368" t="str">
        <f t="shared" si="60"/>
        <v/>
      </c>
      <c r="AL73" s="368" t="str">
        <f t="shared" si="41"/>
        <v/>
      </c>
      <c r="AM73" s="367" t="str">
        <f t="shared" si="61"/>
        <v/>
      </c>
      <c r="AN73" s="367" t="str">
        <f t="shared" si="42"/>
        <v/>
      </c>
      <c r="AO73" s="368" t="str">
        <f t="shared" si="62"/>
        <v/>
      </c>
      <c r="AP73" s="368" t="str">
        <f t="shared" si="43"/>
        <v/>
      </c>
      <c r="AQ73" s="367" t="str">
        <f t="shared" si="63"/>
        <v/>
      </c>
      <c r="AR73" s="367" t="str">
        <f t="shared" si="44"/>
        <v/>
      </c>
      <c r="AS73" s="368" t="str">
        <f t="shared" si="64"/>
        <v/>
      </c>
      <c r="AT73" s="368" t="str">
        <f t="shared" si="45"/>
        <v/>
      </c>
      <c r="AU73" s="367" t="str">
        <f t="shared" si="65"/>
        <v/>
      </c>
      <c r="AV73" s="367" t="str">
        <f t="shared" si="46"/>
        <v/>
      </c>
      <c r="AW73" s="368" t="str">
        <f t="shared" si="66"/>
        <v/>
      </c>
      <c r="AX73" s="368" t="str">
        <f t="shared" si="26"/>
        <v/>
      </c>
      <c r="AY73" s="361" t="str">
        <f t="shared" si="67"/>
        <v/>
      </c>
      <c r="AZ73" s="135" t="str">
        <f t="shared" si="68"/>
        <v/>
      </c>
      <c r="BE73" s="53" t="str">
        <f t="shared" si="69"/>
        <v/>
      </c>
      <c r="BF73" s="53" t="str">
        <f t="shared" si="69"/>
        <v/>
      </c>
      <c r="BG73" s="94">
        <f t="shared" si="28"/>
        <v>0</v>
      </c>
      <c r="BH73" s="119">
        <f t="shared" si="29"/>
        <v>1</v>
      </c>
    </row>
    <row r="74" spans="2:60" hidden="1" x14ac:dyDescent="0.25">
      <c r="B74" s="106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359" t="str">
        <f>IF('תנאי סף'!AF74&lt;&gt;1,"",'תנאי סף'!F74)</f>
        <v/>
      </c>
      <c r="G74" s="134" t="str">
        <f>IF($F74="","",'התחשיב הבסיסי'!AH74)</f>
        <v/>
      </c>
      <c r="H74" s="263"/>
      <c r="I74" s="134" t="str">
        <f t="shared" si="24"/>
        <v/>
      </c>
      <c r="J74" s="120">
        <v>1</v>
      </c>
      <c r="K74" s="121" t="str">
        <f t="shared" si="47"/>
        <v/>
      </c>
      <c r="L74" s="365" t="str">
        <f t="shared" si="2"/>
        <v/>
      </c>
      <c r="M74" s="366" t="str">
        <f t="shared" si="48"/>
        <v/>
      </c>
      <c r="N74" s="366" t="str">
        <f t="shared" si="3"/>
        <v/>
      </c>
      <c r="O74" s="367" t="str">
        <f t="shared" si="49"/>
        <v/>
      </c>
      <c r="P74" s="367" t="str">
        <f t="shared" si="30"/>
        <v/>
      </c>
      <c r="Q74" s="368" t="str">
        <f t="shared" si="50"/>
        <v/>
      </c>
      <c r="R74" s="368" t="str">
        <f t="shared" si="31"/>
        <v/>
      </c>
      <c r="S74" s="367" t="str">
        <f t="shared" si="51"/>
        <v/>
      </c>
      <c r="T74" s="367" t="str">
        <f t="shared" si="32"/>
        <v/>
      </c>
      <c r="U74" s="368" t="str">
        <f t="shared" si="52"/>
        <v/>
      </c>
      <c r="V74" s="368" t="str">
        <f t="shared" si="33"/>
        <v/>
      </c>
      <c r="W74" s="367" t="str">
        <f t="shared" si="53"/>
        <v/>
      </c>
      <c r="X74" s="367" t="str">
        <f t="shared" si="34"/>
        <v/>
      </c>
      <c r="Y74" s="368" t="str">
        <f t="shared" si="54"/>
        <v/>
      </c>
      <c r="Z74" s="368" t="str">
        <f t="shared" si="35"/>
        <v/>
      </c>
      <c r="AA74" s="367" t="str">
        <f t="shared" si="55"/>
        <v/>
      </c>
      <c r="AB74" s="367" t="str">
        <f t="shared" si="36"/>
        <v/>
      </c>
      <c r="AC74" s="368" t="str">
        <f t="shared" si="56"/>
        <v/>
      </c>
      <c r="AD74" s="368" t="str">
        <f t="shared" si="37"/>
        <v/>
      </c>
      <c r="AE74" s="367" t="str">
        <f t="shared" si="57"/>
        <v/>
      </c>
      <c r="AF74" s="367" t="str">
        <f t="shared" si="38"/>
        <v/>
      </c>
      <c r="AG74" s="368" t="str">
        <f t="shared" si="58"/>
        <v/>
      </c>
      <c r="AH74" s="368" t="str">
        <f t="shared" si="39"/>
        <v/>
      </c>
      <c r="AI74" s="367" t="str">
        <f t="shared" si="59"/>
        <v/>
      </c>
      <c r="AJ74" s="367" t="str">
        <f t="shared" si="40"/>
        <v/>
      </c>
      <c r="AK74" s="368" t="str">
        <f t="shared" si="60"/>
        <v/>
      </c>
      <c r="AL74" s="368" t="str">
        <f t="shared" si="41"/>
        <v/>
      </c>
      <c r="AM74" s="367" t="str">
        <f t="shared" si="61"/>
        <v/>
      </c>
      <c r="AN74" s="367" t="str">
        <f t="shared" si="42"/>
        <v/>
      </c>
      <c r="AO74" s="368" t="str">
        <f t="shared" si="62"/>
        <v/>
      </c>
      <c r="AP74" s="368" t="str">
        <f t="shared" si="43"/>
        <v/>
      </c>
      <c r="AQ74" s="367" t="str">
        <f t="shared" si="63"/>
        <v/>
      </c>
      <c r="AR74" s="367" t="str">
        <f t="shared" si="44"/>
        <v/>
      </c>
      <c r="AS74" s="368" t="str">
        <f t="shared" si="64"/>
        <v/>
      </c>
      <c r="AT74" s="368" t="str">
        <f t="shared" si="45"/>
        <v/>
      </c>
      <c r="AU74" s="367" t="str">
        <f t="shared" si="65"/>
        <v/>
      </c>
      <c r="AV74" s="367" t="str">
        <f t="shared" si="46"/>
        <v/>
      </c>
      <c r="AW74" s="368" t="str">
        <f t="shared" si="66"/>
        <v/>
      </c>
      <c r="AX74" s="368" t="str">
        <f t="shared" si="26"/>
        <v/>
      </c>
      <c r="AY74" s="361" t="str">
        <f t="shared" si="67"/>
        <v/>
      </c>
      <c r="AZ74" s="135" t="str">
        <f t="shared" si="68"/>
        <v/>
      </c>
      <c r="BE74" s="53" t="str">
        <f t="shared" si="69"/>
        <v/>
      </c>
      <c r="BF74" s="53" t="str">
        <f t="shared" si="69"/>
        <v/>
      </c>
      <c r="BG74" s="94">
        <f t="shared" si="28"/>
        <v>0</v>
      </c>
      <c r="BH74" s="119">
        <f t="shared" si="29"/>
        <v>1</v>
      </c>
    </row>
    <row r="75" spans="2:60" hidden="1" x14ac:dyDescent="0.25">
      <c r="B75" s="106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359" t="str">
        <f>IF('תנאי סף'!AF75&lt;&gt;1,"",'תנאי סף'!F75)</f>
        <v/>
      </c>
      <c r="G75" s="134" t="str">
        <f>IF($F75="","",'התחשיב הבסיסי'!AH75)</f>
        <v/>
      </c>
      <c r="H75" s="263"/>
      <c r="I75" s="134" t="str">
        <f t="shared" si="24"/>
        <v/>
      </c>
      <c r="J75" s="120">
        <v>1</v>
      </c>
      <c r="K75" s="121" t="str">
        <f t="shared" si="47"/>
        <v/>
      </c>
      <c r="L75" s="365" t="str">
        <f t="shared" si="2"/>
        <v/>
      </c>
      <c r="M75" s="366" t="str">
        <f t="shared" si="48"/>
        <v/>
      </c>
      <c r="N75" s="366" t="str">
        <f t="shared" si="3"/>
        <v/>
      </c>
      <c r="O75" s="367" t="str">
        <f t="shared" si="49"/>
        <v/>
      </c>
      <c r="P75" s="367" t="str">
        <f t="shared" si="30"/>
        <v/>
      </c>
      <c r="Q75" s="368" t="str">
        <f t="shared" si="50"/>
        <v/>
      </c>
      <c r="R75" s="368" t="str">
        <f t="shared" si="31"/>
        <v/>
      </c>
      <c r="S75" s="367" t="str">
        <f t="shared" si="51"/>
        <v/>
      </c>
      <c r="T75" s="367" t="str">
        <f t="shared" si="32"/>
        <v/>
      </c>
      <c r="U75" s="368" t="str">
        <f t="shared" si="52"/>
        <v/>
      </c>
      <c r="V75" s="368" t="str">
        <f t="shared" si="33"/>
        <v/>
      </c>
      <c r="W75" s="367" t="str">
        <f t="shared" si="53"/>
        <v/>
      </c>
      <c r="X75" s="367" t="str">
        <f t="shared" si="34"/>
        <v/>
      </c>
      <c r="Y75" s="368" t="str">
        <f t="shared" si="54"/>
        <v/>
      </c>
      <c r="Z75" s="368" t="str">
        <f t="shared" si="35"/>
        <v/>
      </c>
      <c r="AA75" s="367" t="str">
        <f t="shared" si="55"/>
        <v/>
      </c>
      <c r="AB75" s="367" t="str">
        <f t="shared" si="36"/>
        <v/>
      </c>
      <c r="AC75" s="368" t="str">
        <f t="shared" si="56"/>
        <v/>
      </c>
      <c r="AD75" s="368" t="str">
        <f t="shared" si="37"/>
        <v/>
      </c>
      <c r="AE75" s="367" t="str">
        <f t="shared" si="57"/>
        <v/>
      </c>
      <c r="AF75" s="367" t="str">
        <f t="shared" si="38"/>
        <v/>
      </c>
      <c r="AG75" s="368" t="str">
        <f t="shared" si="58"/>
        <v/>
      </c>
      <c r="AH75" s="368" t="str">
        <f t="shared" si="39"/>
        <v/>
      </c>
      <c r="AI75" s="367" t="str">
        <f t="shared" si="59"/>
        <v/>
      </c>
      <c r="AJ75" s="367" t="str">
        <f t="shared" si="40"/>
        <v/>
      </c>
      <c r="AK75" s="368" t="str">
        <f t="shared" si="60"/>
        <v/>
      </c>
      <c r="AL75" s="368" t="str">
        <f t="shared" si="41"/>
        <v/>
      </c>
      <c r="AM75" s="367" t="str">
        <f t="shared" si="61"/>
        <v/>
      </c>
      <c r="AN75" s="367" t="str">
        <f t="shared" si="42"/>
        <v/>
      </c>
      <c r="AO75" s="368" t="str">
        <f t="shared" si="62"/>
        <v/>
      </c>
      <c r="AP75" s="368" t="str">
        <f t="shared" si="43"/>
        <v/>
      </c>
      <c r="AQ75" s="367" t="str">
        <f t="shared" si="63"/>
        <v/>
      </c>
      <c r="AR75" s="367" t="str">
        <f t="shared" si="44"/>
        <v/>
      </c>
      <c r="AS75" s="368" t="str">
        <f t="shared" si="64"/>
        <v/>
      </c>
      <c r="AT75" s="368" t="str">
        <f t="shared" si="45"/>
        <v/>
      </c>
      <c r="AU75" s="367" t="str">
        <f t="shared" si="65"/>
        <v/>
      </c>
      <c r="AV75" s="367" t="str">
        <f t="shared" si="46"/>
        <v/>
      </c>
      <c r="AW75" s="368" t="str">
        <f t="shared" si="66"/>
        <v/>
      </c>
      <c r="AX75" s="368" t="str">
        <f t="shared" si="26"/>
        <v/>
      </c>
      <c r="AY75" s="361" t="str">
        <f t="shared" si="67"/>
        <v/>
      </c>
      <c r="AZ75" s="135" t="str">
        <f t="shared" si="68"/>
        <v/>
      </c>
      <c r="BE75" s="53" t="str">
        <f t="shared" si="69"/>
        <v/>
      </c>
      <c r="BF75" s="53" t="str">
        <f t="shared" si="69"/>
        <v/>
      </c>
      <c r="BG75" s="94">
        <f t="shared" si="28"/>
        <v>0</v>
      </c>
      <c r="BH75" s="119">
        <f t="shared" si="29"/>
        <v>1</v>
      </c>
    </row>
    <row r="76" spans="2:60" hidden="1" x14ac:dyDescent="0.25">
      <c r="B76" s="106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359" t="str">
        <f>IF('תנאי סף'!AF76&lt;&gt;1,"",'תנאי סף'!F76)</f>
        <v/>
      </c>
      <c r="G76" s="134" t="str">
        <f>IF($F76="","",'התחשיב הבסיסי'!AH76)</f>
        <v/>
      </c>
      <c r="H76" s="263"/>
      <c r="I76" s="134" t="str">
        <f t="shared" si="24"/>
        <v/>
      </c>
      <c r="J76" s="120">
        <v>1</v>
      </c>
      <c r="K76" s="121" t="str">
        <f t="shared" si="47"/>
        <v/>
      </c>
      <c r="L76" s="365" t="str">
        <f t="shared" si="2"/>
        <v/>
      </c>
      <c r="M76" s="366" t="str">
        <f t="shared" si="48"/>
        <v/>
      </c>
      <c r="N76" s="366" t="str">
        <f t="shared" si="3"/>
        <v/>
      </c>
      <c r="O76" s="367" t="str">
        <f t="shared" si="49"/>
        <v/>
      </c>
      <c r="P76" s="367" t="str">
        <f t="shared" si="30"/>
        <v/>
      </c>
      <c r="Q76" s="368" t="str">
        <f t="shared" si="50"/>
        <v/>
      </c>
      <c r="R76" s="368" t="str">
        <f t="shared" si="31"/>
        <v/>
      </c>
      <c r="S76" s="367" t="str">
        <f t="shared" si="51"/>
        <v/>
      </c>
      <c r="T76" s="367" t="str">
        <f t="shared" si="32"/>
        <v/>
      </c>
      <c r="U76" s="368" t="str">
        <f t="shared" si="52"/>
        <v/>
      </c>
      <c r="V76" s="368" t="str">
        <f t="shared" si="33"/>
        <v/>
      </c>
      <c r="W76" s="367" t="str">
        <f t="shared" si="53"/>
        <v/>
      </c>
      <c r="X76" s="367" t="str">
        <f t="shared" si="34"/>
        <v/>
      </c>
      <c r="Y76" s="368" t="str">
        <f t="shared" si="54"/>
        <v/>
      </c>
      <c r="Z76" s="368" t="str">
        <f t="shared" si="35"/>
        <v/>
      </c>
      <c r="AA76" s="367" t="str">
        <f t="shared" si="55"/>
        <v/>
      </c>
      <c r="AB76" s="367" t="str">
        <f t="shared" si="36"/>
        <v/>
      </c>
      <c r="AC76" s="368" t="str">
        <f t="shared" si="56"/>
        <v/>
      </c>
      <c r="AD76" s="368" t="str">
        <f t="shared" si="37"/>
        <v/>
      </c>
      <c r="AE76" s="367" t="str">
        <f t="shared" si="57"/>
        <v/>
      </c>
      <c r="AF76" s="367" t="str">
        <f t="shared" si="38"/>
        <v/>
      </c>
      <c r="AG76" s="368" t="str">
        <f t="shared" si="58"/>
        <v/>
      </c>
      <c r="AH76" s="368" t="str">
        <f t="shared" si="39"/>
        <v/>
      </c>
      <c r="AI76" s="367" t="str">
        <f t="shared" si="59"/>
        <v/>
      </c>
      <c r="AJ76" s="367" t="str">
        <f t="shared" si="40"/>
        <v/>
      </c>
      <c r="AK76" s="368" t="str">
        <f t="shared" si="60"/>
        <v/>
      </c>
      <c r="AL76" s="368" t="str">
        <f t="shared" si="41"/>
        <v/>
      </c>
      <c r="AM76" s="367" t="str">
        <f t="shared" si="61"/>
        <v/>
      </c>
      <c r="AN76" s="367" t="str">
        <f t="shared" si="42"/>
        <v/>
      </c>
      <c r="AO76" s="368" t="str">
        <f t="shared" si="62"/>
        <v/>
      </c>
      <c r="AP76" s="368" t="str">
        <f t="shared" si="43"/>
        <v/>
      </c>
      <c r="AQ76" s="367" t="str">
        <f t="shared" si="63"/>
        <v/>
      </c>
      <c r="AR76" s="367" t="str">
        <f t="shared" si="44"/>
        <v/>
      </c>
      <c r="AS76" s="368" t="str">
        <f t="shared" si="64"/>
        <v/>
      </c>
      <c r="AT76" s="368" t="str">
        <f t="shared" si="45"/>
        <v/>
      </c>
      <c r="AU76" s="367" t="str">
        <f t="shared" si="65"/>
        <v/>
      </c>
      <c r="AV76" s="367" t="str">
        <f t="shared" si="46"/>
        <v/>
      </c>
      <c r="AW76" s="368" t="str">
        <f t="shared" si="66"/>
        <v/>
      </c>
      <c r="AX76" s="368" t="str">
        <f t="shared" si="26"/>
        <v/>
      </c>
      <c r="AY76" s="361" t="str">
        <f t="shared" si="67"/>
        <v/>
      </c>
      <c r="AZ76" s="135" t="str">
        <f t="shared" si="68"/>
        <v/>
      </c>
      <c r="BE76" s="53" t="str">
        <f t="shared" si="69"/>
        <v/>
      </c>
      <c r="BF76" s="53" t="str">
        <f t="shared" si="69"/>
        <v/>
      </c>
      <c r="BG76" s="94">
        <f t="shared" si="28"/>
        <v>0</v>
      </c>
      <c r="BH76" s="119">
        <f t="shared" si="29"/>
        <v>1</v>
      </c>
    </row>
    <row r="77" spans="2:60" hidden="1" x14ac:dyDescent="0.25">
      <c r="B77" s="106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359" t="str">
        <f>IF('תנאי סף'!AF77&lt;&gt;1,"",'תנאי סף'!F77)</f>
        <v/>
      </c>
      <c r="G77" s="134" t="str">
        <f>IF($F77="","",'התחשיב הבסיסי'!AH77)</f>
        <v/>
      </c>
      <c r="H77" s="263"/>
      <c r="I77" s="134" t="str">
        <f t="shared" si="24"/>
        <v/>
      </c>
      <c r="J77" s="120">
        <v>1</v>
      </c>
      <c r="K77" s="121" t="str">
        <f t="shared" si="47"/>
        <v/>
      </c>
      <c r="L77" s="365" t="str">
        <f t="shared" si="2"/>
        <v/>
      </c>
      <c r="M77" s="366" t="str">
        <f t="shared" si="48"/>
        <v/>
      </c>
      <c r="N77" s="366" t="str">
        <f t="shared" si="3"/>
        <v/>
      </c>
      <c r="O77" s="367" t="str">
        <f t="shared" si="49"/>
        <v/>
      </c>
      <c r="P77" s="367" t="str">
        <f t="shared" si="30"/>
        <v/>
      </c>
      <c r="Q77" s="368" t="str">
        <f t="shared" si="50"/>
        <v/>
      </c>
      <c r="R77" s="368" t="str">
        <f t="shared" si="31"/>
        <v/>
      </c>
      <c r="S77" s="367" t="str">
        <f t="shared" si="51"/>
        <v/>
      </c>
      <c r="T77" s="367" t="str">
        <f t="shared" si="32"/>
        <v/>
      </c>
      <c r="U77" s="368" t="str">
        <f t="shared" si="52"/>
        <v/>
      </c>
      <c r="V77" s="368" t="str">
        <f t="shared" si="33"/>
        <v/>
      </c>
      <c r="W77" s="367" t="str">
        <f t="shared" si="53"/>
        <v/>
      </c>
      <c r="X77" s="367" t="str">
        <f t="shared" si="34"/>
        <v/>
      </c>
      <c r="Y77" s="368" t="str">
        <f t="shared" si="54"/>
        <v/>
      </c>
      <c r="Z77" s="368" t="str">
        <f t="shared" si="35"/>
        <v/>
      </c>
      <c r="AA77" s="367" t="str">
        <f t="shared" si="55"/>
        <v/>
      </c>
      <c r="AB77" s="367" t="str">
        <f t="shared" si="36"/>
        <v/>
      </c>
      <c r="AC77" s="368" t="str">
        <f t="shared" si="56"/>
        <v/>
      </c>
      <c r="AD77" s="368" t="str">
        <f t="shared" si="37"/>
        <v/>
      </c>
      <c r="AE77" s="367" t="str">
        <f t="shared" si="57"/>
        <v/>
      </c>
      <c r="AF77" s="367" t="str">
        <f t="shared" si="38"/>
        <v/>
      </c>
      <c r="AG77" s="368" t="str">
        <f t="shared" si="58"/>
        <v/>
      </c>
      <c r="AH77" s="368" t="str">
        <f t="shared" si="39"/>
        <v/>
      </c>
      <c r="AI77" s="367" t="str">
        <f t="shared" si="59"/>
        <v/>
      </c>
      <c r="AJ77" s="367" t="str">
        <f t="shared" si="40"/>
        <v/>
      </c>
      <c r="AK77" s="368" t="str">
        <f t="shared" si="60"/>
        <v/>
      </c>
      <c r="AL77" s="368" t="str">
        <f t="shared" si="41"/>
        <v/>
      </c>
      <c r="AM77" s="367" t="str">
        <f t="shared" si="61"/>
        <v/>
      </c>
      <c r="AN77" s="367" t="str">
        <f t="shared" si="42"/>
        <v/>
      </c>
      <c r="AO77" s="368" t="str">
        <f t="shared" si="62"/>
        <v/>
      </c>
      <c r="AP77" s="368" t="str">
        <f t="shared" si="43"/>
        <v/>
      </c>
      <c r="AQ77" s="367" t="str">
        <f t="shared" si="63"/>
        <v/>
      </c>
      <c r="AR77" s="367" t="str">
        <f t="shared" si="44"/>
        <v/>
      </c>
      <c r="AS77" s="368" t="str">
        <f t="shared" si="64"/>
        <v/>
      </c>
      <c r="AT77" s="368" t="str">
        <f t="shared" si="45"/>
        <v/>
      </c>
      <c r="AU77" s="367" t="str">
        <f t="shared" si="65"/>
        <v/>
      </c>
      <c r="AV77" s="367" t="str">
        <f t="shared" si="46"/>
        <v/>
      </c>
      <c r="AW77" s="368" t="str">
        <f t="shared" si="66"/>
        <v/>
      </c>
      <c r="AX77" s="368" t="str">
        <f t="shared" si="26"/>
        <v/>
      </c>
      <c r="AY77" s="361" t="str">
        <f t="shared" si="67"/>
        <v/>
      </c>
      <c r="AZ77" s="135" t="str">
        <f t="shared" si="68"/>
        <v/>
      </c>
      <c r="BE77" s="53" t="str">
        <f t="shared" si="69"/>
        <v/>
      </c>
      <c r="BF77" s="53" t="str">
        <f t="shared" si="69"/>
        <v/>
      </c>
      <c r="BG77" s="94">
        <f t="shared" si="28"/>
        <v>0</v>
      </c>
      <c r="BH77" s="119">
        <f t="shared" si="29"/>
        <v>1</v>
      </c>
    </row>
    <row r="78" spans="2:60" hidden="1" x14ac:dyDescent="0.25">
      <c r="B78" s="106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359" t="str">
        <f>IF('תנאי סף'!AF78&lt;&gt;1,"",'תנאי סף'!F78)</f>
        <v/>
      </c>
      <c r="G78" s="134" t="str">
        <f>IF($F78="","",'התחשיב הבסיסי'!AH78)</f>
        <v/>
      </c>
      <c r="H78" s="263"/>
      <c r="I78" s="134" t="str">
        <f t="shared" si="24"/>
        <v/>
      </c>
      <c r="J78" s="120">
        <v>1</v>
      </c>
      <c r="K78" s="121" t="str">
        <f t="shared" si="47"/>
        <v/>
      </c>
      <c r="L78" s="365" t="str">
        <f t="shared" si="2"/>
        <v/>
      </c>
      <c r="M78" s="366" t="str">
        <f t="shared" si="48"/>
        <v/>
      </c>
      <c r="N78" s="366" t="str">
        <f t="shared" si="3"/>
        <v/>
      </c>
      <c r="O78" s="367" t="str">
        <f t="shared" si="49"/>
        <v/>
      </c>
      <c r="P78" s="367" t="str">
        <f t="shared" si="30"/>
        <v/>
      </c>
      <c r="Q78" s="368" t="str">
        <f t="shared" si="50"/>
        <v/>
      </c>
      <c r="R78" s="368" t="str">
        <f t="shared" si="31"/>
        <v/>
      </c>
      <c r="S78" s="367" t="str">
        <f t="shared" si="51"/>
        <v/>
      </c>
      <c r="T78" s="367" t="str">
        <f t="shared" si="32"/>
        <v/>
      </c>
      <c r="U78" s="368" t="str">
        <f t="shared" si="52"/>
        <v/>
      </c>
      <c r="V78" s="368" t="str">
        <f t="shared" si="33"/>
        <v/>
      </c>
      <c r="W78" s="367" t="str">
        <f t="shared" si="53"/>
        <v/>
      </c>
      <c r="X78" s="367" t="str">
        <f t="shared" si="34"/>
        <v/>
      </c>
      <c r="Y78" s="368" t="str">
        <f t="shared" si="54"/>
        <v/>
      </c>
      <c r="Z78" s="368" t="str">
        <f t="shared" si="35"/>
        <v/>
      </c>
      <c r="AA78" s="367" t="str">
        <f t="shared" si="55"/>
        <v/>
      </c>
      <c r="AB78" s="367" t="str">
        <f t="shared" si="36"/>
        <v/>
      </c>
      <c r="AC78" s="368" t="str">
        <f t="shared" si="56"/>
        <v/>
      </c>
      <c r="AD78" s="368" t="str">
        <f t="shared" si="37"/>
        <v/>
      </c>
      <c r="AE78" s="367" t="str">
        <f t="shared" si="57"/>
        <v/>
      </c>
      <c r="AF78" s="367" t="str">
        <f t="shared" si="38"/>
        <v/>
      </c>
      <c r="AG78" s="368" t="str">
        <f t="shared" si="58"/>
        <v/>
      </c>
      <c r="AH78" s="368" t="str">
        <f t="shared" si="39"/>
        <v/>
      </c>
      <c r="AI78" s="367" t="str">
        <f t="shared" si="59"/>
        <v/>
      </c>
      <c r="AJ78" s="367" t="str">
        <f t="shared" si="40"/>
        <v/>
      </c>
      <c r="AK78" s="368" t="str">
        <f t="shared" si="60"/>
        <v/>
      </c>
      <c r="AL78" s="368" t="str">
        <f t="shared" si="41"/>
        <v/>
      </c>
      <c r="AM78" s="367" t="str">
        <f t="shared" si="61"/>
        <v/>
      </c>
      <c r="AN78" s="367" t="str">
        <f t="shared" si="42"/>
        <v/>
      </c>
      <c r="AO78" s="368" t="str">
        <f t="shared" si="62"/>
        <v/>
      </c>
      <c r="AP78" s="368" t="str">
        <f t="shared" si="43"/>
        <v/>
      </c>
      <c r="AQ78" s="367" t="str">
        <f t="shared" si="63"/>
        <v/>
      </c>
      <c r="AR78" s="367" t="str">
        <f t="shared" si="44"/>
        <v/>
      </c>
      <c r="AS78" s="368" t="str">
        <f t="shared" si="64"/>
        <v/>
      </c>
      <c r="AT78" s="368" t="str">
        <f t="shared" si="45"/>
        <v/>
      </c>
      <c r="AU78" s="367" t="str">
        <f t="shared" si="65"/>
        <v/>
      </c>
      <c r="AV78" s="367" t="str">
        <f t="shared" si="46"/>
        <v/>
      </c>
      <c r="AW78" s="368" t="str">
        <f t="shared" si="66"/>
        <v/>
      </c>
      <c r="AX78" s="368" t="str">
        <f t="shared" si="26"/>
        <v/>
      </c>
      <c r="AY78" s="361" t="str">
        <f t="shared" si="67"/>
        <v/>
      </c>
      <c r="AZ78" s="135" t="str">
        <f t="shared" si="68"/>
        <v/>
      </c>
      <c r="BE78" s="53" t="str">
        <f t="shared" si="69"/>
        <v/>
      </c>
      <c r="BF78" s="53" t="str">
        <f t="shared" si="69"/>
        <v/>
      </c>
      <c r="BG78" s="94">
        <f t="shared" si="28"/>
        <v>0</v>
      </c>
      <c r="BH78" s="119">
        <f t="shared" si="29"/>
        <v>1</v>
      </c>
    </row>
    <row r="79" spans="2:60" hidden="1" x14ac:dyDescent="0.25">
      <c r="B79" s="106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359" t="str">
        <f>IF('תנאי סף'!AF79&lt;&gt;1,"",'תנאי סף'!F79)</f>
        <v/>
      </c>
      <c r="G79" s="134" t="str">
        <f>IF($F79="","",'התחשיב הבסיסי'!AH79)</f>
        <v/>
      </c>
      <c r="H79" s="263"/>
      <c r="I79" s="134" t="str">
        <f t="shared" si="24"/>
        <v/>
      </c>
      <c r="J79" s="120">
        <v>1</v>
      </c>
      <c r="K79" s="121" t="str">
        <f t="shared" si="47"/>
        <v/>
      </c>
      <c r="L79" s="365" t="str">
        <f t="shared" si="2"/>
        <v/>
      </c>
      <c r="M79" s="366" t="str">
        <f t="shared" si="48"/>
        <v/>
      </c>
      <c r="N79" s="366" t="str">
        <f t="shared" si="3"/>
        <v/>
      </c>
      <c r="O79" s="367" t="str">
        <f t="shared" si="49"/>
        <v/>
      </c>
      <c r="P79" s="367" t="str">
        <f t="shared" si="30"/>
        <v/>
      </c>
      <c r="Q79" s="368" t="str">
        <f t="shared" si="50"/>
        <v/>
      </c>
      <c r="R79" s="368" t="str">
        <f t="shared" si="31"/>
        <v/>
      </c>
      <c r="S79" s="367" t="str">
        <f t="shared" si="51"/>
        <v/>
      </c>
      <c r="T79" s="367" t="str">
        <f t="shared" si="32"/>
        <v/>
      </c>
      <c r="U79" s="368" t="str">
        <f t="shared" si="52"/>
        <v/>
      </c>
      <c r="V79" s="368" t="str">
        <f t="shared" si="33"/>
        <v/>
      </c>
      <c r="W79" s="367" t="str">
        <f t="shared" si="53"/>
        <v/>
      </c>
      <c r="X79" s="367" t="str">
        <f t="shared" si="34"/>
        <v/>
      </c>
      <c r="Y79" s="368" t="str">
        <f t="shared" si="54"/>
        <v/>
      </c>
      <c r="Z79" s="368" t="str">
        <f t="shared" si="35"/>
        <v/>
      </c>
      <c r="AA79" s="367" t="str">
        <f t="shared" si="55"/>
        <v/>
      </c>
      <c r="AB79" s="367" t="str">
        <f t="shared" si="36"/>
        <v/>
      </c>
      <c r="AC79" s="368" t="str">
        <f t="shared" si="56"/>
        <v/>
      </c>
      <c r="AD79" s="368" t="str">
        <f t="shared" si="37"/>
        <v/>
      </c>
      <c r="AE79" s="367" t="str">
        <f t="shared" si="57"/>
        <v/>
      </c>
      <c r="AF79" s="367" t="str">
        <f t="shared" si="38"/>
        <v/>
      </c>
      <c r="AG79" s="368" t="str">
        <f t="shared" si="58"/>
        <v/>
      </c>
      <c r="AH79" s="368" t="str">
        <f t="shared" si="39"/>
        <v/>
      </c>
      <c r="AI79" s="367" t="str">
        <f t="shared" si="59"/>
        <v/>
      </c>
      <c r="AJ79" s="367" t="str">
        <f t="shared" si="40"/>
        <v/>
      </c>
      <c r="AK79" s="368" t="str">
        <f t="shared" si="60"/>
        <v/>
      </c>
      <c r="AL79" s="368" t="str">
        <f t="shared" si="41"/>
        <v/>
      </c>
      <c r="AM79" s="367" t="str">
        <f t="shared" si="61"/>
        <v/>
      </c>
      <c r="AN79" s="367" t="str">
        <f t="shared" si="42"/>
        <v/>
      </c>
      <c r="AO79" s="368" t="str">
        <f t="shared" si="62"/>
        <v/>
      </c>
      <c r="AP79" s="368" t="str">
        <f t="shared" si="43"/>
        <v/>
      </c>
      <c r="AQ79" s="367" t="str">
        <f t="shared" si="63"/>
        <v/>
      </c>
      <c r="AR79" s="367" t="str">
        <f t="shared" si="44"/>
        <v/>
      </c>
      <c r="AS79" s="368" t="str">
        <f t="shared" si="64"/>
        <v/>
      </c>
      <c r="AT79" s="368" t="str">
        <f t="shared" si="45"/>
        <v/>
      </c>
      <c r="AU79" s="367" t="str">
        <f t="shared" si="65"/>
        <v/>
      </c>
      <c r="AV79" s="367" t="str">
        <f t="shared" si="46"/>
        <v/>
      </c>
      <c r="AW79" s="368" t="str">
        <f t="shared" si="66"/>
        <v/>
      </c>
      <c r="AX79" s="368" t="str">
        <f t="shared" si="26"/>
        <v/>
      </c>
      <c r="AY79" s="361" t="str">
        <f t="shared" si="67"/>
        <v/>
      </c>
      <c r="AZ79" s="135" t="str">
        <f t="shared" si="68"/>
        <v/>
      </c>
      <c r="BE79" s="53" t="str">
        <f t="shared" si="69"/>
        <v/>
      </c>
      <c r="BF79" s="53" t="str">
        <f t="shared" si="69"/>
        <v/>
      </c>
      <c r="BG79" s="94">
        <f t="shared" si="28"/>
        <v>0</v>
      </c>
      <c r="BH79" s="119">
        <f t="shared" si="29"/>
        <v>1</v>
      </c>
    </row>
    <row r="80" spans="2:60" hidden="1" x14ac:dyDescent="0.25">
      <c r="B80" s="106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359" t="str">
        <f>IF('תנאי סף'!AF80&lt;&gt;1,"",'תנאי סף'!F80)</f>
        <v/>
      </c>
      <c r="G80" s="134" t="str">
        <f>IF($F80="","",'התחשיב הבסיסי'!AH80)</f>
        <v/>
      </c>
      <c r="H80" s="263"/>
      <c r="I80" s="134" t="str">
        <f t="shared" si="24"/>
        <v/>
      </c>
      <c r="J80" s="120">
        <v>1</v>
      </c>
      <c r="K80" s="121" t="str">
        <f t="shared" si="47"/>
        <v/>
      </c>
      <c r="L80" s="365" t="str">
        <f t="shared" si="2"/>
        <v/>
      </c>
      <c r="M80" s="366" t="str">
        <f t="shared" si="48"/>
        <v/>
      </c>
      <c r="N80" s="366" t="str">
        <f t="shared" si="3"/>
        <v/>
      </c>
      <c r="O80" s="367" t="str">
        <f t="shared" si="49"/>
        <v/>
      </c>
      <c r="P80" s="367" t="str">
        <f t="shared" si="30"/>
        <v/>
      </c>
      <c r="Q80" s="368" t="str">
        <f t="shared" si="50"/>
        <v/>
      </c>
      <c r="R80" s="368" t="str">
        <f t="shared" si="31"/>
        <v/>
      </c>
      <c r="S80" s="367" t="str">
        <f t="shared" si="51"/>
        <v/>
      </c>
      <c r="T80" s="367" t="str">
        <f t="shared" si="32"/>
        <v/>
      </c>
      <c r="U80" s="368" t="str">
        <f t="shared" si="52"/>
        <v/>
      </c>
      <c r="V80" s="368" t="str">
        <f t="shared" si="33"/>
        <v/>
      </c>
      <c r="W80" s="367" t="str">
        <f t="shared" si="53"/>
        <v/>
      </c>
      <c r="X80" s="367" t="str">
        <f t="shared" si="34"/>
        <v/>
      </c>
      <c r="Y80" s="368" t="str">
        <f t="shared" si="54"/>
        <v/>
      </c>
      <c r="Z80" s="368" t="str">
        <f t="shared" si="35"/>
        <v/>
      </c>
      <c r="AA80" s="367" t="str">
        <f t="shared" si="55"/>
        <v/>
      </c>
      <c r="AB80" s="367" t="str">
        <f t="shared" si="36"/>
        <v/>
      </c>
      <c r="AC80" s="368" t="str">
        <f t="shared" si="56"/>
        <v/>
      </c>
      <c r="AD80" s="368" t="str">
        <f t="shared" si="37"/>
        <v/>
      </c>
      <c r="AE80" s="367" t="str">
        <f t="shared" si="57"/>
        <v/>
      </c>
      <c r="AF80" s="367" t="str">
        <f t="shared" si="38"/>
        <v/>
      </c>
      <c r="AG80" s="368" t="str">
        <f t="shared" si="58"/>
        <v/>
      </c>
      <c r="AH80" s="368" t="str">
        <f t="shared" si="39"/>
        <v/>
      </c>
      <c r="AI80" s="367" t="str">
        <f t="shared" si="59"/>
        <v/>
      </c>
      <c r="AJ80" s="367" t="str">
        <f t="shared" si="40"/>
        <v/>
      </c>
      <c r="AK80" s="368" t="str">
        <f t="shared" si="60"/>
        <v/>
      </c>
      <c r="AL80" s="368" t="str">
        <f t="shared" si="41"/>
        <v/>
      </c>
      <c r="AM80" s="367" t="str">
        <f t="shared" si="61"/>
        <v/>
      </c>
      <c r="AN80" s="367" t="str">
        <f t="shared" si="42"/>
        <v/>
      </c>
      <c r="AO80" s="368" t="str">
        <f t="shared" si="62"/>
        <v/>
      </c>
      <c r="AP80" s="368" t="str">
        <f t="shared" si="43"/>
        <v/>
      </c>
      <c r="AQ80" s="367" t="str">
        <f t="shared" si="63"/>
        <v/>
      </c>
      <c r="AR80" s="367" t="str">
        <f t="shared" si="44"/>
        <v/>
      </c>
      <c r="AS80" s="368" t="str">
        <f t="shared" si="64"/>
        <v/>
      </c>
      <c r="AT80" s="368" t="str">
        <f t="shared" si="45"/>
        <v/>
      </c>
      <c r="AU80" s="367" t="str">
        <f t="shared" si="65"/>
        <v/>
      </c>
      <c r="AV80" s="367" t="str">
        <f t="shared" si="46"/>
        <v/>
      </c>
      <c r="AW80" s="368" t="str">
        <f t="shared" si="66"/>
        <v/>
      </c>
      <c r="AX80" s="368" t="str">
        <f t="shared" si="26"/>
        <v/>
      </c>
      <c r="AY80" s="361" t="str">
        <f t="shared" si="67"/>
        <v/>
      </c>
      <c r="AZ80" s="135" t="str">
        <f t="shared" si="68"/>
        <v/>
      </c>
      <c r="BE80" s="53" t="str">
        <f t="shared" si="69"/>
        <v/>
      </c>
      <c r="BF80" s="53" t="str">
        <f t="shared" si="69"/>
        <v/>
      </c>
      <c r="BG80" s="94">
        <f t="shared" si="28"/>
        <v>0</v>
      </c>
      <c r="BH80" s="119">
        <f t="shared" si="29"/>
        <v>1</v>
      </c>
    </row>
    <row r="81" spans="2:60" hidden="1" x14ac:dyDescent="0.25">
      <c r="B81" s="106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359" t="str">
        <f>IF('תנאי סף'!AF81&lt;&gt;1,"",'תנאי סף'!F81)</f>
        <v/>
      </c>
      <c r="G81" s="134" t="str">
        <f>IF($F81="","",'התחשיב הבסיסי'!AH81)</f>
        <v/>
      </c>
      <c r="H81" s="263"/>
      <c r="I81" s="134" t="str">
        <f t="shared" si="24"/>
        <v/>
      </c>
      <c r="J81" s="120">
        <v>1</v>
      </c>
      <c r="K81" s="121" t="str">
        <f t="shared" si="47"/>
        <v/>
      </c>
      <c r="L81" s="365" t="str">
        <f t="shared" si="2"/>
        <v/>
      </c>
      <c r="M81" s="366" t="str">
        <f t="shared" si="48"/>
        <v/>
      </c>
      <c r="N81" s="366" t="str">
        <f t="shared" si="3"/>
        <v/>
      </c>
      <c r="O81" s="367" t="str">
        <f t="shared" si="49"/>
        <v/>
      </c>
      <c r="P81" s="367" t="str">
        <f t="shared" si="30"/>
        <v/>
      </c>
      <c r="Q81" s="368" t="str">
        <f t="shared" si="50"/>
        <v/>
      </c>
      <c r="R81" s="368" t="str">
        <f t="shared" si="31"/>
        <v/>
      </c>
      <c r="S81" s="367" t="str">
        <f t="shared" si="51"/>
        <v/>
      </c>
      <c r="T81" s="367" t="str">
        <f t="shared" si="32"/>
        <v/>
      </c>
      <c r="U81" s="368" t="str">
        <f t="shared" si="52"/>
        <v/>
      </c>
      <c r="V81" s="368" t="str">
        <f t="shared" si="33"/>
        <v/>
      </c>
      <c r="W81" s="367" t="str">
        <f t="shared" si="53"/>
        <v/>
      </c>
      <c r="X81" s="367" t="str">
        <f t="shared" si="34"/>
        <v/>
      </c>
      <c r="Y81" s="368" t="str">
        <f t="shared" si="54"/>
        <v/>
      </c>
      <c r="Z81" s="368" t="str">
        <f t="shared" si="35"/>
        <v/>
      </c>
      <c r="AA81" s="367" t="str">
        <f t="shared" si="55"/>
        <v/>
      </c>
      <c r="AB81" s="367" t="str">
        <f t="shared" si="36"/>
        <v/>
      </c>
      <c r="AC81" s="368" t="str">
        <f t="shared" si="56"/>
        <v/>
      </c>
      <c r="AD81" s="368" t="str">
        <f t="shared" si="37"/>
        <v/>
      </c>
      <c r="AE81" s="367" t="str">
        <f t="shared" si="57"/>
        <v/>
      </c>
      <c r="AF81" s="367" t="str">
        <f t="shared" si="38"/>
        <v/>
      </c>
      <c r="AG81" s="368" t="str">
        <f t="shared" si="58"/>
        <v/>
      </c>
      <c r="AH81" s="368" t="str">
        <f t="shared" si="39"/>
        <v/>
      </c>
      <c r="AI81" s="367" t="str">
        <f t="shared" si="59"/>
        <v/>
      </c>
      <c r="AJ81" s="367" t="str">
        <f t="shared" si="40"/>
        <v/>
      </c>
      <c r="AK81" s="368" t="str">
        <f t="shared" si="60"/>
        <v/>
      </c>
      <c r="AL81" s="368" t="str">
        <f t="shared" si="41"/>
        <v/>
      </c>
      <c r="AM81" s="367" t="str">
        <f t="shared" si="61"/>
        <v/>
      </c>
      <c r="AN81" s="367" t="str">
        <f t="shared" si="42"/>
        <v/>
      </c>
      <c r="AO81" s="368" t="str">
        <f t="shared" si="62"/>
        <v/>
      </c>
      <c r="AP81" s="368" t="str">
        <f t="shared" si="43"/>
        <v/>
      </c>
      <c r="AQ81" s="367" t="str">
        <f t="shared" si="63"/>
        <v/>
      </c>
      <c r="AR81" s="367" t="str">
        <f t="shared" si="44"/>
        <v/>
      </c>
      <c r="AS81" s="368" t="str">
        <f t="shared" si="64"/>
        <v/>
      </c>
      <c r="AT81" s="368" t="str">
        <f t="shared" si="45"/>
        <v/>
      </c>
      <c r="AU81" s="367" t="str">
        <f t="shared" si="65"/>
        <v/>
      </c>
      <c r="AV81" s="367" t="str">
        <f t="shared" si="46"/>
        <v/>
      </c>
      <c r="AW81" s="368" t="str">
        <f t="shared" si="66"/>
        <v/>
      </c>
      <c r="AX81" s="368" t="str">
        <f t="shared" si="26"/>
        <v/>
      </c>
      <c r="AY81" s="361" t="str">
        <f t="shared" si="67"/>
        <v/>
      </c>
      <c r="AZ81" s="135" t="str">
        <f t="shared" si="68"/>
        <v/>
      </c>
      <c r="BE81" s="53" t="str">
        <f t="shared" si="69"/>
        <v/>
      </c>
      <c r="BF81" s="53" t="str">
        <f t="shared" si="69"/>
        <v/>
      </c>
      <c r="BG81" s="94">
        <f t="shared" si="28"/>
        <v>0</v>
      </c>
      <c r="BH81" s="119">
        <f t="shared" si="29"/>
        <v>1</v>
      </c>
    </row>
    <row r="82" spans="2:60" hidden="1" x14ac:dyDescent="0.25">
      <c r="B82" s="106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359" t="str">
        <f>IF('תנאי סף'!AF82&lt;&gt;1,"",'תנאי סף'!F82)</f>
        <v/>
      </c>
      <c r="G82" s="134" t="str">
        <f>IF($F82="","",'התחשיב הבסיסי'!AH82)</f>
        <v/>
      </c>
      <c r="H82" s="263"/>
      <c r="I82" s="134" t="str">
        <f t="shared" si="24"/>
        <v/>
      </c>
      <c r="J82" s="120">
        <v>1</v>
      </c>
      <c r="K82" s="121" t="str">
        <f t="shared" si="47"/>
        <v/>
      </c>
      <c r="L82" s="365" t="str">
        <f t="shared" si="2"/>
        <v/>
      </c>
      <c r="M82" s="366" t="str">
        <f t="shared" si="48"/>
        <v/>
      </c>
      <c r="N82" s="366" t="str">
        <f t="shared" si="3"/>
        <v/>
      </c>
      <c r="O82" s="367" t="str">
        <f t="shared" si="49"/>
        <v/>
      </c>
      <c r="P82" s="367" t="str">
        <f t="shared" si="30"/>
        <v/>
      </c>
      <c r="Q82" s="368" t="str">
        <f t="shared" si="50"/>
        <v/>
      </c>
      <c r="R82" s="368" t="str">
        <f t="shared" si="31"/>
        <v/>
      </c>
      <c r="S82" s="367" t="str">
        <f t="shared" si="51"/>
        <v/>
      </c>
      <c r="T82" s="367" t="str">
        <f t="shared" si="32"/>
        <v/>
      </c>
      <c r="U82" s="368" t="str">
        <f t="shared" si="52"/>
        <v/>
      </c>
      <c r="V82" s="368" t="str">
        <f t="shared" si="33"/>
        <v/>
      </c>
      <c r="W82" s="367" t="str">
        <f t="shared" si="53"/>
        <v/>
      </c>
      <c r="X82" s="367" t="str">
        <f t="shared" si="34"/>
        <v/>
      </c>
      <c r="Y82" s="368" t="str">
        <f t="shared" si="54"/>
        <v/>
      </c>
      <c r="Z82" s="368" t="str">
        <f t="shared" si="35"/>
        <v/>
      </c>
      <c r="AA82" s="367" t="str">
        <f t="shared" si="55"/>
        <v/>
      </c>
      <c r="AB82" s="367" t="str">
        <f t="shared" si="36"/>
        <v/>
      </c>
      <c r="AC82" s="368" t="str">
        <f t="shared" si="56"/>
        <v/>
      </c>
      <c r="AD82" s="368" t="str">
        <f t="shared" si="37"/>
        <v/>
      </c>
      <c r="AE82" s="367" t="str">
        <f t="shared" si="57"/>
        <v/>
      </c>
      <c r="AF82" s="367" t="str">
        <f t="shared" si="38"/>
        <v/>
      </c>
      <c r="AG82" s="368" t="str">
        <f t="shared" si="58"/>
        <v/>
      </c>
      <c r="AH82" s="368" t="str">
        <f t="shared" si="39"/>
        <v/>
      </c>
      <c r="AI82" s="367" t="str">
        <f t="shared" si="59"/>
        <v/>
      </c>
      <c r="AJ82" s="367" t="str">
        <f t="shared" si="40"/>
        <v/>
      </c>
      <c r="AK82" s="368" t="str">
        <f t="shared" si="60"/>
        <v/>
      </c>
      <c r="AL82" s="368" t="str">
        <f t="shared" si="41"/>
        <v/>
      </c>
      <c r="AM82" s="367" t="str">
        <f t="shared" si="61"/>
        <v/>
      </c>
      <c r="AN82" s="367" t="str">
        <f t="shared" si="42"/>
        <v/>
      </c>
      <c r="AO82" s="368" t="str">
        <f t="shared" si="62"/>
        <v/>
      </c>
      <c r="AP82" s="368" t="str">
        <f t="shared" si="43"/>
        <v/>
      </c>
      <c r="AQ82" s="367" t="str">
        <f t="shared" si="63"/>
        <v/>
      </c>
      <c r="AR82" s="367" t="str">
        <f t="shared" si="44"/>
        <v/>
      </c>
      <c r="AS82" s="368" t="str">
        <f t="shared" si="64"/>
        <v/>
      </c>
      <c r="AT82" s="368" t="str">
        <f t="shared" si="45"/>
        <v/>
      </c>
      <c r="AU82" s="367" t="str">
        <f t="shared" si="65"/>
        <v/>
      </c>
      <c r="AV82" s="367" t="str">
        <f t="shared" si="46"/>
        <v/>
      </c>
      <c r="AW82" s="368" t="str">
        <f t="shared" si="66"/>
        <v/>
      </c>
      <c r="AX82" s="368" t="str">
        <f t="shared" si="26"/>
        <v/>
      </c>
      <c r="AY82" s="361" t="str">
        <f t="shared" si="67"/>
        <v/>
      </c>
      <c r="AZ82" s="135" t="str">
        <f t="shared" si="68"/>
        <v/>
      </c>
      <c r="BE82" s="53" t="str">
        <f t="shared" si="69"/>
        <v/>
      </c>
      <c r="BF82" s="53" t="str">
        <f t="shared" si="69"/>
        <v/>
      </c>
      <c r="BG82" s="94">
        <f t="shared" si="28"/>
        <v>0</v>
      </c>
      <c r="BH82" s="119">
        <f t="shared" si="29"/>
        <v>1</v>
      </c>
    </row>
    <row r="83" spans="2:60" hidden="1" x14ac:dyDescent="0.25">
      <c r="B83" s="106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359" t="str">
        <f>IF('תנאי סף'!AF83&lt;&gt;1,"",'תנאי סף'!F83)</f>
        <v/>
      </c>
      <c r="G83" s="134" t="str">
        <f>IF($F83="","",'התחשיב הבסיסי'!AH83)</f>
        <v/>
      </c>
      <c r="H83" s="263"/>
      <c r="I83" s="134" t="str">
        <f t="shared" si="24"/>
        <v/>
      </c>
      <c r="J83" s="120">
        <v>1</v>
      </c>
      <c r="K83" s="121" t="str">
        <f t="shared" si="47"/>
        <v/>
      </c>
      <c r="L83" s="365" t="str">
        <f t="shared" si="2"/>
        <v/>
      </c>
      <c r="M83" s="366" t="str">
        <f t="shared" si="48"/>
        <v/>
      </c>
      <c r="N83" s="366" t="str">
        <f t="shared" si="3"/>
        <v/>
      </c>
      <c r="O83" s="367" t="str">
        <f t="shared" si="49"/>
        <v/>
      </c>
      <c r="P83" s="367" t="str">
        <f t="shared" si="30"/>
        <v/>
      </c>
      <c r="Q83" s="368" t="str">
        <f t="shared" si="50"/>
        <v/>
      </c>
      <c r="R83" s="368" t="str">
        <f t="shared" si="31"/>
        <v/>
      </c>
      <c r="S83" s="367" t="str">
        <f t="shared" si="51"/>
        <v/>
      </c>
      <c r="T83" s="367" t="str">
        <f t="shared" si="32"/>
        <v/>
      </c>
      <c r="U83" s="368" t="str">
        <f t="shared" si="52"/>
        <v/>
      </c>
      <c r="V83" s="368" t="str">
        <f t="shared" si="33"/>
        <v/>
      </c>
      <c r="W83" s="367" t="str">
        <f t="shared" si="53"/>
        <v/>
      </c>
      <c r="X83" s="367" t="str">
        <f t="shared" si="34"/>
        <v/>
      </c>
      <c r="Y83" s="368" t="str">
        <f t="shared" si="54"/>
        <v/>
      </c>
      <c r="Z83" s="368" t="str">
        <f t="shared" si="35"/>
        <v/>
      </c>
      <c r="AA83" s="367" t="str">
        <f t="shared" si="55"/>
        <v/>
      </c>
      <c r="AB83" s="367" t="str">
        <f t="shared" si="36"/>
        <v/>
      </c>
      <c r="AC83" s="368" t="str">
        <f t="shared" si="56"/>
        <v/>
      </c>
      <c r="AD83" s="368" t="str">
        <f t="shared" si="37"/>
        <v/>
      </c>
      <c r="AE83" s="367" t="str">
        <f t="shared" si="57"/>
        <v/>
      </c>
      <c r="AF83" s="367" t="str">
        <f t="shared" si="38"/>
        <v/>
      </c>
      <c r="AG83" s="368" t="str">
        <f t="shared" si="58"/>
        <v/>
      </c>
      <c r="AH83" s="368" t="str">
        <f t="shared" si="39"/>
        <v/>
      </c>
      <c r="AI83" s="367" t="str">
        <f t="shared" si="59"/>
        <v/>
      </c>
      <c r="AJ83" s="367" t="str">
        <f t="shared" si="40"/>
        <v/>
      </c>
      <c r="AK83" s="368" t="str">
        <f t="shared" si="60"/>
        <v/>
      </c>
      <c r="AL83" s="368" t="str">
        <f t="shared" si="41"/>
        <v/>
      </c>
      <c r="AM83" s="367" t="str">
        <f t="shared" si="61"/>
        <v/>
      </c>
      <c r="AN83" s="367" t="str">
        <f t="shared" si="42"/>
        <v/>
      </c>
      <c r="AO83" s="368" t="str">
        <f t="shared" si="62"/>
        <v/>
      </c>
      <c r="AP83" s="368" t="str">
        <f t="shared" si="43"/>
        <v/>
      </c>
      <c r="AQ83" s="367" t="str">
        <f t="shared" si="63"/>
        <v/>
      </c>
      <c r="AR83" s="367" t="str">
        <f t="shared" si="44"/>
        <v/>
      </c>
      <c r="AS83" s="368" t="str">
        <f t="shared" si="64"/>
        <v/>
      </c>
      <c r="AT83" s="368" t="str">
        <f t="shared" si="45"/>
        <v/>
      </c>
      <c r="AU83" s="367" t="str">
        <f t="shared" si="65"/>
        <v/>
      </c>
      <c r="AV83" s="367" t="str">
        <f t="shared" si="46"/>
        <v/>
      </c>
      <c r="AW83" s="368" t="str">
        <f t="shared" si="66"/>
        <v/>
      </c>
      <c r="AX83" s="368" t="str">
        <f t="shared" si="26"/>
        <v/>
      </c>
      <c r="AY83" s="361" t="str">
        <f t="shared" si="67"/>
        <v/>
      </c>
      <c r="AZ83" s="135" t="str">
        <f t="shared" si="68"/>
        <v/>
      </c>
      <c r="BE83" s="53" t="str">
        <f t="shared" si="69"/>
        <v/>
      </c>
      <c r="BF83" s="53" t="str">
        <f t="shared" si="69"/>
        <v/>
      </c>
      <c r="BG83" s="94">
        <f t="shared" si="28"/>
        <v>0</v>
      </c>
      <c r="BH83" s="119">
        <f t="shared" si="29"/>
        <v>1</v>
      </c>
    </row>
    <row r="84" spans="2:60" hidden="1" x14ac:dyDescent="0.25">
      <c r="B84" s="106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359" t="str">
        <f>IF('תנאי סף'!AF84&lt;&gt;1,"",'תנאי סף'!F84)</f>
        <v/>
      </c>
      <c r="G84" s="134" t="str">
        <f>IF($F84="","",'התחשיב הבסיסי'!AH84)</f>
        <v/>
      </c>
      <c r="H84" s="263"/>
      <c r="I84" s="134" t="str">
        <f t="shared" si="24"/>
        <v/>
      </c>
      <c r="J84" s="120">
        <v>1</v>
      </c>
      <c r="K84" s="121" t="str">
        <f t="shared" si="47"/>
        <v/>
      </c>
      <c r="L84" s="365" t="str">
        <f t="shared" si="2"/>
        <v/>
      </c>
      <c r="M84" s="366" t="str">
        <f t="shared" si="48"/>
        <v/>
      </c>
      <c r="N84" s="366" t="str">
        <f t="shared" si="3"/>
        <v/>
      </c>
      <c r="O84" s="367" t="str">
        <f t="shared" si="49"/>
        <v/>
      </c>
      <c r="P84" s="367" t="str">
        <f t="shared" si="30"/>
        <v/>
      </c>
      <c r="Q84" s="368" t="str">
        <f t="shared" si="50"/>
        <v/>
      </c>
      <c r="R84" s="368" t="str">
        <f t="shared" si="31"/>
        <v/>
      </c>
      <c r="S84" s="367" t="str">
        <f t="shared" si="51"/>
        <v/>
      </c>
      <c r="T84" s="367" t="str">
        <f t="shared" si="32"/>
        <v/>
      </c>
      <c r="U84" s="368" t="str">
        <f t="shared" si="52"/>
        <v/>
      </c>
      <c r="V84" s="368" t="str">
        <f t="shared" si="33"/>
        <v/>
      </c>
      <c r="W84" s="367" t="str">
        <f t="shared" si="53"/>
        <v/>
      </c>
      <c r="X84" s="367" t="str">
        <f t="shared" si="34"/>
        <v/>
      </c>
      <c r="Y84" s="368" t="str">
        <f t="shared" si="54"/>
        <v/>
      </c>
      <c r="Z84" s="368" t="str">
        <f t="shared" si="35"/>
        <v/>
      </c>
      <c r="AA84" s="367" t="str">
        <f t="shared" si="55"/>
        <v/>
      </c>
      <c r="AB84" s="367" t="str">
        <f t="shared" si="36"/>
        <v/>
      </c>
      <c r="AC84" s="368" t="str">
        <f t="shared" si="56"/>
        <v/>
      </c>
      <c r="AD84" s="368" t="str">
        <f t="shared" si="37"/>
        <v/>
      </c>
      <c r="AE84" s="367" t="str">
        <f t="shared" si="57"/>
        <v/>
      </c>
      <c r="AF84" s="367" t="str">
        <f t="shared" si="38"/>
        <v/>
      </c>
      <c r="AG84" s="368" t="str">
        <f t="shared" si="58"/>
        <v/>
      </c>
      <c r="AH84" s="368" t="str">
        <f t="shared" si="39"/>
        <v/>
      </c>
      <c r="AI84" s="367" t="str">
        <f t="shared" si="59"/>
        <v/>
      </c>
      <c r="AJ84" s="367" t="str">
        <f t="shared" si="40"/>
        <v/>
      </c>
      <c r="AK84" s="368" t="str">
        <f t="shared" si="60"/>
        <v/>
      </c>
      <c r="AL84" s="368" t="str">
        <f t="shared" si="41"/>
        <v/>
      </c>
      <c r="AM84" s="367" t="str">
        <f t="shared" si="61"/>
        <v/>
      </c>
      <c r="AN84" s="367" t="str">
        <f t="shared" si="42"/>
        <v/>
      </c>
      <c r="AO84" s="368" t="str">
        <f t="shared" si="62"/>
        <v/>
      </c>
      <c r="AP84" s="368" t="str">
        <f t="shared" si="43"/>
        <v/>
      </c>
      <c r="AQ84" s="367" t="str">
        <f t="shared" si="63"/>
        <v/>
      </c>
      <c r="AR84" s="367" t="str">
        <f t="shared" si="44"/>
        <v/>
      </c>
      <c r="AS84" s="368" t="str">
        <f t="shared" si="64"/>
        <v/>
      </c>
      <c r="AT84" s="368" t="str">
        <f t="shared" si="45"/>
        <v/>
      </c>
      <c r="AU84" s="367" t="str">
        <f t="shared" si="65"/>
        <v/>
      </c>
      <c r="AV84" s="367" t="str">
        <f t="shared" si="46"/>
        <v/>
      </c>
      <c r="AW84" s="368" t="str">
        <f t="shared" si="66"/>
        <v/>
      </c>
      <c r="AX84" s="368" t="str">
        <f t="shared" si="26"/>
        <v/>
      </c>
      <c r="AY84" s="361" t="str">
        <f t="shared" si="67"/>
        <v/>
      </c>
      <c r="AZ84" s="135" t="str">
        <f t="shared" si="68"/>
        <v/>
      </c>
      <c r="BE84" s="53" t="str">
        <f t="shared" si="69"/>
        <v/>
      </c>
      <c r="BF84" s="53" t="str">
        <f t="shared" si="69"/>
        <v/>
      </c>
      <c r="BG84" s="94">
        <f t="shared" si="28"/>
        <v>0</v>
      </c>
      <c r="BH84" s="119">
        <f t="shared" si="29"/>
        <v>1</v>
      </c>
    </row>
    <row r="85" spans="2:60" hidden="1" x14ac:dyDescent="0.25">
      <c r="B85" s="106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359" t="str">
        <f>IF('תנאי סף'!AF85&lt;&gt;1,"",'תנאי סף'!F85)</f>
        <v/>
      </c>
      <c r="G85" s="134" t="str">
        <f>IF($F85="","",'התחשיב הבסיסי'!AH85)</f>
        <v/>
      </c>
      <c r="H85" s="263"/>
      <c r="I85" s="134" t="str">
        <f t="shared" si="24"/>
        <v/>
      </c>
      <c r="J85" s="120">
        <v>1</v>
      </c>
      <c r="K85" s="121" t="str">
        <f t="shared" si="47"/>
        <v/>
      </c>
      <c r="L85" s="365" t="str">
        <f t="shared" si="2"/>
        <v/>
      </c>
      <c r="M85" s="366" t="str">
        <f t="shared" si="48"/>
        <v/>
      </c>
      <c r="N85" s="366" t="str">
        <f t="shared" si="3"/>
        <v/>
      </c>
      <c r="O85" s="367" t="str">
        <f t="shared" si="49"/>
        <v/>
      </c>
      <c r="P85" s="367" t="str">
        <f t="shared" si="30"/>
        <v/>
      </c>
      <c r="Q85" s="368" t="str">
        <f t="shared" si="50"/>
        <v/>
      </c>
      <c r="R85" s="368" t="str">
        <f t="shared" si="31"/>
        <v/>
      </c>
      <c r="S85" s="367" t="str">
        <f t="shared" si="51"/>
        <v/>
      </c>
      <c r="T85" s="367" t="str">
        <f t="shared" si="32"/>
        <v/>
      </c>
      <c r="U85" s="368" t="str">
        <f t="shared" si="52"/>
        <v/>
      </c>
      <c r="V85" s="368" t="str">
        <f t="shared" si="33"/>
        <v/>
      </c>
      <c r="W85" s="367" t="str">
        <f t="shared" si="53"/>
        <v/>
      </c>
      <c r="X85" s="367" t="str">
        <f t="shared" si="34"/>
        <v/>
      </c>
      <c r="Y85" s="368" t="str">
        <f t="shared" si="54"/>
        <v/>
      </c>
      <c r="Z85" s="368" t="str">
        <f t="shared" si="35"/>
        <v/>
      </c>
      <c r="AA85" s="367" t="str">
        <f t="shared" si="55"/>
        <v/>
      </c>
      <c r="AB85" s="367" t="str">
        <f t="shared" si="36"/>
        <v/>
      </c>
      <c r="AC85" s="368" t="str">
        <f t="shared" si="56"/>
        <v/>
      </c>
      <c r="AD85" s="368" t="str">
        <f t="shared" si="37"/>
        <v/>
      </c>
      <c r="AE85" s="367" t="str">
        <f t="shared" si="57"/>
        <v/>
      </c>
      <c r="AF85" s="367" t="str">
        <f t="shared" si="38"/>
        <v/>
      </c>
      <c r="AG85" s="368" t="str">
        <f t="shared" si="58"/>
        <v/>
      </c>
      <c r="AH85" s="368" t="str">
        <f t="shared" si="39"/>
        <v/>
      </c>
      <c r="AI85" s="367" t="str">
        <f t="shared" si="59"/>
        <v/>
      </c>
      <c r="AJ85" s="367" t="str">
        <f t="shared" si="40"/>
        <v/>
      </c>
      <c r="AK85" s="368" t="str">
        <f t="shared" si="60"/>
        <v/>
      </c>
      <c r="AL85" s="368" t="str">
        <f t="shared" si="41"/>
        <v/>
      </c>
      <c r="AM85" s="367" t="str">
        <f t="shared" si="61"/>
        <v/>
      </c>
      <c r="AN85" s="367" t="str">
        <f t="shared" si="42"/>
        <v/>
      </c>
      <c r="AO85" s="368" t="str">
        <f t="shared" si="62"/>
        <v/>
      </c>
      <c r="AP85" s="368" t="str">
        <f t="shared" si="43"/>
        <v/>
      </c>
      <c r="AQ85" s="367" t="str">
        <f t="shared" si="63"/>
        <v/>
      </c>
      <c r="AR85" s="367" t="str">
        <f t="shared" si="44"/>
        <v/>
      </c>
      <c r="AS85" s="368" t="str">
        <f t="shared" si="64"/>
        <v/>
      </c>
      <c r="AT85" s="368" t="str">
        <f t="shared" si="45"/>
        <v/>
      </c>
      <c r="AU85" s="367" t="str">
        <f t="shared" si="65"/>
        <v/>
      </c>
      <c r="AV85" s="367" t="str">
        <f t="shared" si="46"/>
        <v/>
      </c>
      <c r="AW85" s="368" t="str">
        <f t="shared" si="66"/>
        <v/>
      </c>
      <c r="AX85" s="368" t="str">
        <f t="shared" si="26"/>
        <v/>
      </c>
      <c r="AY85" s="361" t="str">
        <f t="shared" si="67"/>
        <v/>
      </c>
      <c r="AZ85" s="135" t="str">
        <f t="shared" si="68"/>
        <v/>
      </c>
      <c r="BE85" s="53" t="str">
        <f t="shared" si="69"/>
        <v/>
      </c>
      <c r="BF85" s="53" t="str">
        <f t="shared" si="69"/>
        <v/>
      </c>
      <c r="BG85" s="94">
        <f t="shared" si="28"/>
        <v>0</v>
      </c>
      <c r="BH85" s="119">
        <f t="shared" si="29"/>
        <v>1</v>
      </c>
    </row>
    <row r="86" spans="2:60" hidden="1" x14ac:dyDescent="0.25">
      <c r="B86" s="106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359" t="str">
        <f>IF('תנאי סף'!AF86&lt;&gt;1,"",'תנאי סף'!F86)</f>
        <v/>
      </c>
      <c r="G86" s="134" t="str">
        <f>IF($F86="","",'התחשיב הבסיסי'!AH86)</f>
        <v/>
      </c>
      <c r="H86" s="263"/>
      <c r="I86" s="134" t="str">
        <f t="shared" si="24"/>
        <v/>
      </c>
      <c r="J86" s="120">
        <v>1</v>
      </c>
      <c r="K86" s="121" t="str">
        <f t="shared" si="47"/>
        <v/>
      </c>
      <c r="L86" s="365" t="str">
        <f t="shared" si="2"/>
        <v/>
      </c>
      <c r="M86" s="366" t="str">
        <f t="shared" si="48"/>
        <v/>
      </c>
      <c r="N86" s="366" t="str">
        <f t="shared" si="3"/>
        <v/>
      </c>
      <c r="O86" s="367" t="str">
        <f t="shared" si="49"/>
        <v/>
      </c>
      <c r="P86" s="367" t="str">
        <f t="shared" si="30"/>
        <v/>
      </c>
      <c r="Q86" s="368" t="str">
        <f t="shared" si="50"/>
        <v/>
      </c>
      <c r="R86" s="368" t="str">
        <f t="shared" si="31"/>
        <v/>
      </c>
      <c r="S86" s="367" t="str">
        <f t="shared" si="51"/>
        <v/>
      </c>
      <c r="T86" s="367" t="str">
        <f t="shared" si="32"/>
        <v/>
      </c>
      <c r="U86" s="368" t="str">
        <f t="shared" si="52"/>
        <v/>
      </c>
      <c r="V86" s="368" t="str">
        <f t="shared" si="33"/>
        <v/>
      </c>
      <c r="W86" s="367" t="str">
        <f t="shared" si="53"/>
        <v/>
      </c>
      <c r="X86" s="367" t="str">
        <f t="shared" si="34"/>
        <v/>
      </c>
      <c r="Y86" s="368" t="str">
        <f t="shared" si="54"/>
        <v/>
      </c>
      <c r="Z86" s="368" t="str">
        <f t="shared" si="35"/>
        <v/>
      </c>
      <c r="AA86" s="367" t="str">
        <f t="shared" si="55"/>
        <v/>
      </c>
      <c r="AB86" s="367" t="str">
        <f t="shared" si="36"/>
        <v/>
      </c>
      <c r="AC86" s="368" t="str">
        <f t="shared" si="56"/>
        <v/>
      </c>
      <c r="AD86" s="368" t="str">
        <f t="shared" si="37"/>
        <v/>
      </c>
      <c r="AE86" s="367" t="str">
        <f t="shared" si="57"/>
        <v/>
      </c>
      <c r="AF86" s="367" t="str">
        <f t="shared" si="38"/>
        <v/>
      </c>
      <c r="AG86" s="368" t="str">
        <f t="shared" si="58"/>
        <v/>
      </c>
      <c r="AH86" s="368" t="str">
        <f t="shared" si="39"/>
        <v/>
      </c>
      <c r="AI86" s="367" t="str">
        <f t="shared" si="59"/>
        <v/>
      </c>
      <c r="AJ86" s="367" t="str">
        <f t="shared" si="40"/>
        <v/>
      </c>
      <c r="AK86" s="368" t="str">
        <f t="shared" si="60"/>
        <v/>
      </c>
      <c r="AL86" s="368" t="str">
        <f t="shared" si="41"/>
        <v/>
      </c>
      <c r="AM86" s="367" t="str">
        <f t="shared" si="61"/>
        <v/>
      </c>
      <c r="AN86" s="367" t="str">
        <f t="shared" si="42"/>
        <v/>
      </c>
      <c r="AO86" s="368" t="str">
        <f t="shared" si="62"/>
        <v/>
      </c>
      <c r="AP86" s="368" t="str">
        <f t="shared" si="43"/>
        <v/>
      </c>
      <c r="AQ86" s="367" t="str">
        <f t="shared" si="63"/>
        <v/>
      </c>
      <c r="AR86" s="367" t="str">
        <f t="shared" si="44"/>
        <v/>
      </c>
      <c r="AS86" s="368" t="str">
        <f t="shared" si="64"/>
        <v/>
      </c>
      <c r="AT86" s="368" t="str">
        <f t="shared" si="45"/>
        <v/>
      </c>
      <c r="AU86" s="367" t="str">
        <f t="shared" si="65"/>
        <v/>
      </c>
      <c r="AV86" s="367" t="str">
        <f t="shared" si="46"/>
        <v/>
      </c>
      <c r="AW86" s="368" t="str">
        <f t="shared" si="66"/>
        <v/>
      </c>
      <c r="AX86" s="368" t="str">
        <f t="shared" si="26"/>
        <v/>
      </c>
      <c r="AY86" s="361" t="str">
        <f t="shared" si="67"/>
        <v/>
      </c>
      <c r="AZ86" s="135" t="str">
        <f t="shared" si="68"/>
        <v/>
      </c>
      <c r="BE86" s="53" t="str">
        <f t="shared" si="69"/>
        <v/>
      </c>
      <c r="BF86" s="53" t="str">
        <f t="shared" si="69"/>
        <v/>
      </c>
      <c r="BG86" s="94">
        <f t="shared" si="28"/>
        <v>0</v>
      </c>
      <c r="BH86" s="119">
        <f t="shared" si="29"/>
        <v>1</v>
      </c>
    </row>
    <row r="87" spans="2:60" hidden="1" x14ac:dyDescent="0.25">
      <c r="B87" s="106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359" t="str">
        <f>IF('תנאי סף'!AF87&lt;&gt;1,"",'תנאי סף'!F87)</f>
        <v/>
      </c>
      <c r="G87" s="134" t="str">
        <f>IF($F87="","",'התחשיב הבסיסי'!AH87)</f>
        <v/>
      </c>
      <c r="H87" s="263"/>
      <c r="I87" s="134" t="str">
        <f t="shared" si="24"/>
        <v/>
      </c>
      <c r="J87" s="120">
        <v>1</v>
      </c>
      <c r="K87" s="121" t="str">
        <f t="shared" si="47"/>
        <v/>
      </c>
      <c r="L87" s="365" t="str">
        <f t="shared" si="2"/>
        <v/>
      </c>
      <c r="M87" s="366" t="str">
        <f t="shared" si="48"/>
        <v/>
      </c>
      <c r="N87" s="366" t="str">
        <f t="shared" si="3"/>
        <v/>
      </c>
      <c r="O87" s="367" t="str">
        <f t="shared" si="49"/>
        <v/>
      </c>
      <c r="P87" s="367" t="str">
        <f t="shared" si="30"/>
        <v/>
      </c>
      <c r="Q87" s="368" t="str">
        <f t="shared" si="50"/>
        <v/>
      </c>
      <c r="R87" s="368" t="str">
        <f t="shared" si="31"/>
        <v/>
      </c>
      <c r="S87" s="367" t="str">
        <f t="shared" si="51"/>
        <v/>
      </c>
      <c r="T87" s="367" t="str">
        <f t="shared" si="32"/>
        <v/>
      </c>
      <c r="U87" s="368" t="str">
        <f t="shared" si="52"/>
        <v/>
      </c>
      <c r="V87" s="368" t="str">
        <f t="shared" si="33"/>
        <v/>
      </c>
      <c r="W87" s="367" t="str">
        <f t="shared" si="53"/>
        <v/>
      </c>
      <c r="X87" s="367" t="str">
        <f t="shared" si="34"/>
        <v/>
      </c>
      <c r="Y87" s="368" t="str">
        <f t="shared" si="54"/>
        <v/>
      </c>
      <c r="Z87" s="368" t="str">
        <f t="shared" si="35"/>
        <v/>
      </c>
      <c r="AA87" s="367" t="str">
        <f t="shared" si="55"/>
        <v/>
      </c>
      <c r="AB87" s="367" t="str">
        <f t="shared" si="36"/>
        <v/>
      </c>
      <c r="AC87" s="368" t="str">
        <f t="shared" si="56"/>
        <v/>
      </c>
      <c r="AD87" s="368" t="str">
        <f t="shared" si="37"/>
        <v/>
      </c>
      <c r="AE87" s="367" t="str">
        <f t="shared" si="57"/>
        <v/>
      </c>
      <c r="AF87" s="367" t="str">
        <f t="shared" si="38"/>
        <v/>
      </c>
      <c r="AG87" s="368" t="str">
        <f t="shared" si="58"/>
        <v/>
      </c>
      <c r="AH87" s="368" t="str">
        <f t="shared" si="39"/>
        <v/>
      </c>
      <c r="AI87" s="367" t="str">
        <f t="shared" si="59"/>
        <v/>
      </c>
      <c r="AJ87" s="367" t="str">
        <f t="shared" si="40"/>
        <v/>
      </c>
      <c r="AK87" s="368" t="str">
        <f t="shared" si="60"/>
        <v/>
      </c>
      <c r="AL87" s="368" t="str">
        <f t="shared" si="41"/>
        <v/>
      </c>
      <c r="AM87" s="367" t="str">
        <f t="shared" si="61"/>
        <v/>
      </c>
      <c r="AN87" s="367" t="str">
        <f t="shared" si="42"/>
        <v/>
      </c>
      <c r="AO87" s="368" t="str">
        <f t="shared" si="62"/>
        <v/>
      </c>
      <c r="AP87" s="368" t="str">
        <f t="shared" si="43"/>
        <v/>
      </c>
      <c r="AQ87" s="367" t="str">
        <f t="shared" si="63"/>
        <v/>
      </c>
      <c r="AR87" s="367" t="str">
        <f t="shared" si="44"/>
        <v/>
      </c>
      <c r="AS87" s="368" t="str">
        <f t="shared" si="64"/>
        <v/>
      </c>
      <c r="AT87" s="368" t="str">
        <f t="shared" si="45"/>
        <v/>
      </c>
      <c r="AU87" s="367" t="str">
        <f t="shared" si="65"/>
        <v/>
      </c>
      <c r="AV87" s="367" t="str">
        <f t="shared" si="46"/>
        <v/>
      </c>
      <c r="AW87" s="368" t="str">
        <f t="shared" si="66"/>
        <v/>
      </c>
      <c r="AX87" s="368" t="str">
        <f t="shared" si="26"/>
        <v/>
      </c>
      <c r="AY87" s="361" t="str">
        <f t="shared" si="67"/>
        <v/>
      </c>
      <c r="AZ87" s="135" t="str">
        <f t="shared" si="68"/>
        <v/>
      </c>
      <c r="BE87" s="53" t="str">
        <f t="shared" si="69"/>
        <v/>
      </c>
      <c r="BF87" s="53" t="str">
        <f t="shared" si="69"/>
        <v/>
      </c>
      <c r="BG87" s="94">
        <f t="shared" si="28"/>
        <v>0</v>
      </c>
      <c r="BH87" s="119">
        <f t="shared" si="29"/>
        <v>1</v>
      </c>
    </row>
    <row r="88" spans="2:60" hidden="1" x14ac:dyDescent="0.25">
      <c r="B88" s="106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359" t="str">
        <f>IF('תנאי סף'!AF88&lt;&gt;1,"",'תנאי סף'!F88)</f>
        <v/>
      </c>
      <c r="G88" s="134" t="str">
        <f>IF($F88="","",'התחשיב הבסיסי'!AH88)</f>
        <v/>
      </c>
      <c r="H88" s="263"/>
      <c r="I88" s="134" t="str">
        <f t="shared" si="24"/>
        <v/>
      </c>
      <c r="J88" s="120">
        <v>1</v>
      </c>
      <c r="K88" s="121" t="str">
        <f t="shared" si="47"/>
        <v/>
      </c>
      <c r="L88" s="365" t="str">
        <f t="shared" si="2"/>
        <v/>
      </c>
      <c r="M88" s="366" t="str">
        <f t="shared" si="48"/>
        <v/>
      </c>
      <c r="N88" s="366" t="str">
        <f t="shared" si="3"/>
        <v/>
      </c>
      <c r="O88" s="367" t="str">
        <f t="shared" si="49"/>
        <v/>
      </c>
      <c r="P88" s="367" t="str">
        <f t="shared" si="30"/>
        <v/>
      </c>
      <c r="Q88" s="368" t="str">
        <f t="shared" si="50"/>
        <v/>
      </c>
      <c r="R88" s="368" t="str">
        <f t="shared" si="31"/>
        <v/>
      </c>
      <c r="S88" s="367" t="str">
        <f t="shared" si="51"/>
        <v/>
      </c>
      <c r="T88" s="367" t="str">
        <f t="shared" si="32"/>
        <v/>
      </c>
      <c r="U88" s="368" t="str">
        <f t="shared" si="52"/>
        <v/>
      </c>
      <c r="V88" s="368" t="str">
        <f t="shared" si="33"/>
        <v/>
      </c>
      <c r="W88" s="367" t="str">
        <f t="shared" si="53"/>
        <v/>
      </c>
      <c r="X88" s="367" t="str">
        <f t="shared" si="34"/>
        <v/>
      </c>
      <c r="Y88" s="368" t="str">
        <f t="shared" si="54"/>
        <v/>
      </c>
      <c r="Z88" s="368" t="str">
        <f t="shared" si="35"/>
        <v/>
      </c>
      <c r="AA88" s="367" t="str">
        <f t="shared" si="55"/>
        <v/>
      </c>
      <c r="AB88" s="367" t="str">
        <f t="shared" si="36"/>
        <v/>
      </c>
      <c r="AC88" s="368" t="str">
        <f t="shared" si="56"/>
        <v/>
      </c>
      <c r="AD88" s="368" t="str">
        <f t="shared" si="37"/>
        <v/>
      </c>
      <c r="AE88" s="367" t="str">
        <f t="shared" si="57"/>
        <v/>
      </c>
      <c r="AF88" s="367" t="str">
        <f t="shared" si="38"/>
        <v/>
      </c>
      <c r="AG88" s="368" t="str">
        <f t="shared" si="58"/>
        <v/>
      </c>
      <c r="AH88" s="368" t="str">
        <f t="shared" si="39"/>
        <v/>
      </c>
      <c r="AI88" s="367" t="str">
        <f t="shared" si="59"/>
        <v/>
      </c>
      <c r="AJ88" s="367" t="str">
        <f t="shared" si="40"/>
        <v/>
      </c>
      <c r="AK88" s="368" t="str">
        <f t="shared" si="60"/>
        <v/>
      </c>
      <c r="AL88" s="368" t="str">
        <f t="shared" si="41"/>
        <v/>
      </c>
      <c r="AM88" s="367" t="str">
        <f t="shared" si="61"/>
        <v/>
      </c>
      <c r="AN88" s="367" t="str">
        <f t="shared" si="42"/>
        <v/>
      </c>
      <c r="AO88" s="368" t="str">
        <f t="shared" si="62"/>
        <v/>
      </c>
      <c r="AP88" s="368" t="str">
        <f t="shared" si="43"/>
        <v/>
      </c>
      <c r="AQ88" s="367" t="str">
        <f t="shared" si="63"/>
        <v/>
      </c>
      <c r="AR88" s="367" t="str">
        <f t="shared" si="44"/>
        <v/>
      </c>
      <c r="AS88" s="368" t="str">
        <f t="shared" si="64"/>
        <v/>
      </c>
      <c r="AT88" s="368" t="str">
        <f t="shared" si="45"/>
        <v/>
      </c>
      <c r="AU88" s="367" t="str">
        <f t="shared" si="65"/>
        <v/>
      </c>
      <c r="AV88" s="367" t="str">
        <f t="shared" si="46"/>
        <v/>
      </c>
      <c r="AW88" s="368" t="str">
        <f t="shared" si="66"/>
        <v/>
      </c>
      <c r="AX88" s="368" t="str">
        <f t="shared" si="26"/>
        <v/>
      </c>
      <c r="AY88" s="361" t="str">
        <f t="shared" si="67"/>
        <v/>
      </c>
      <c r="AZ88" s="135" t="str">
        <f t="shared" si="68"/>
        <v/>
      </c>
      <c r="BE88" s="53" t="str">
        <f t="shared" si="69"/>
        <v/>
      </c>
      <c r="BF88" s="53" t="str">
        <f t="shared" si="69"/>
        <v/>
      </c>
      <c r="BG88" s="94">
        <f t="shared" si="28"/>
        <v>0</v>
      </c>
      <c r="BH88" s="119">
        <f t="shared" si="29"/>
        <v>1</v>
      </c>
    </row>
    <row r="89" spans="2:60" hidden="1" x14ac:dyDescent="0.25">
      <c r="B89" s="106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359" t="str">
        <f>IF('תנאי סף'!AF89&lt;&gt;1,"",'תנאי סף'!F89)</f>
        <v/>
      </c>
      <c r="G89" s="134" t="str">
        <f>IF($F89="","",'התחשיב הבסיסי'!AH89)</f>
        <v/>
      </c>
      <c r="H89" s="263"/>
      <c r="I89" s="134" t="str">
        <f t="shared" si="24"/>
        <v/>
      </c>
      <c r="J89" s="120">
        <v>1</v>
      </c>
      <c r="K89" s="121" t="str">
        <f t="shared" si="47"/>
        <v/>
      </c>
      <c r="L89" s="365" t="str">
        <f t="shared" si="2"/>
        <v/>
      </c>
      <c r="M89" s="366" t="str">
        <f t="shared" si="48"/>
        <v/>
      </c>
      <c r="N89" s="366" t="str">
        <f t="shared" si="3"/>
        <v/>
      </c>
      <c r="O89" s="367" t="str">
        <f t="shared" si="49"/>
        <v/>
      </c>
      <c r="P89" s="367" t="str">
        <f t="shared" si="30"/>
        <v/>
      </c>
      <c r="Q89" s="368" t="str">
        <f t="shared" si="50"/>
        <v/>
      </c>
      <c r="R89" s="368" t="str">
        <f t="shared" si="31"/>
        <v/>
      </c>
      <c r="S89" s="367" t="str">
        <f t="shared" si="51"/>
        <v/>
      </c>
      <c r="T89" s="367" t="str">
        <f t="shared" si="32"/>
        <v/>
      </c>
      <c r="U89" s="368" t="str">
        <f t="shared" si="52"/>
        <v/>
      </c>
      <c r="V89" s="368" t="str">
        <f t="shared" si="33"/>
        <v/>
      </c>
      <c r="W89" s="367" t="str">
        <f t="shared" si="53"/>
        <v/>
      </c>
      <c r="X89" s="367" t="str">
        <f t="shared" si="34"/>
        <v/>
      </c>
      <c r="Y89" s="368" t="str">
        <f t="shared" si="54"/>
        <v/>
      </c>
      <c r="Z89" s="368" t="str">
        <f t="shared" si="35"/>
        <v/>
      </c>
      <c r="AA89" s="367" t="str">
        <f t="shared" si="55"/>
        <v/>
      </c>
      <c r="AB89" s="367" t="str">
        <f t="shared" si="36"/>
        <v/>
      </c>
      <c r="AC89" s="368" t="str">
        <f t="shared" si="56"/>
        <v/>
      </c>
      <c r="AD89" s="368" t="str">
        <f t="shared" si="37"/>
        <v/>
      </c>
      <c r="AE89" s="367" t="str">
        <f t="shared" si="57"/>
        <v/>
      </c>
      <c r="AF89" s="367" t="str">
        <f t="shared" si="38"/>
        <v/>
      </c>
      <c r="AG89" s="368" t="str">
        <f t="shared" si="58"/>
        <v/>
      </c>
      <c r="AH89" s="368" t="str">
        <f t="shared" si="39"/>
        <v/>
      </c>
      <c r="AI89" s="367" t="str">
        <f t="shared" si="59"/>
        <v/>
      </c>
      <c r="AJ89" s="367" t="str">
        <f t="shared" si="40"/>
        <v/>
      </c>
      <c r="AK89" s="368" t="str">
        <f t="shared" si="60"/>
        <v/>
      </c>
      <c r="AL89" s="368" t="str">
        <f t="shared" si="41"/>
        <v/>
      </c>
      <c r="AM89" s="367" t="str">
        <f t="shared" si="61"/>
        <v/>
      </c>
      <c r="AN89" s="367" t="str">
        <f t="shared" si="42"/>
        <v/>
      </c>
      <c r="AO89" s="368" t="str">
        <f t="shared" si="62"/>
        <v/>
      </c>
      <c r="AP89" s="368" t="str">
        <f t="shared" si="43"/>
        <v/>
      </c>
      <c r="AQ89" s="367" t="str">
        <f t="shared" si="63"/>
        <v/>
      </c>
      <c r="AR89" s="367" t="str">
        <f t="shared" si="44"/>
        <v/>
      </c>
      <c r="AS89" s="368" t="str">
        <f t="shared" si="64"/>
        <v/>
      </c>
      <c r="AT89" s="368" t="str">
        <f t="shared" si="45"/>
        <v/>
      </c>
      <c r="AU89" s="367" t="str">
        <f t="shared" si="65"/>
        <v/>
      </c>
      <c r="AV89" s="367" t="str">
        <f t="shared" si="46"/>
        <v/>
      </c>
      <c r="AW89" s="368" t="str">
        <f t="shared" si="66"/>
        <v/>
      </c>
      <c r="AX89" s="368" t="str">
        <f t="shared" si="26"/>
        <v/>
      </c>
      <c r="AY89" s="361" t="str">
        <f t="shared" si="67"/>
        <v/>
      </c>
      <c r="AZ89" s="135" t="str">
        <f t="shared" si="68"/>
        <v/>
      </c>
      <c r="BE89" s="53" t="str">
        <f t="shared" si="69"/>
        <v/>
      </c>
      <c r="BF89" s="53" t="str">
        <f t="shared" si="69"/>
        <v/>
      </c>
      <c r="BG89" s="94">
        <f t="shared" si="28"/>
        <v>0</v>
      </c>
      <c r="BH89" s="119">
        <f t="shared" si="29"/>
        <v>1</v>
      </c>
    </row>
    <row r="90" spans="2:60" hidden="1" x14ac:dyDescent="0.25">
      <c r="B90" s="106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359" t="str">
        <f>IF('תנאי סף'!AF90&lt;&gt;1,"",'תנאי סף'!F90)</f>
        <v/>
      </c>
      <c r="G90" s="134" t="str">
        <f>IF($F90="","",'התחשיב הבסיסי'!AH90)</f>
        <v/>
      </c>
      <c r="H90" s="263"/>
      <c r="I90" s="134" t="str">
        <f t="shared" si="24"/>
        <v/>
      </c>
      <c r="J90" s="120">
        <v>1</v>
      </c>
      <c r="K90" s="121" t="str">
        <f t="shared" si="47"/>
        <v/>
      </c>
      <c r="L90" s="365" t="str">
        <f t="shared" si="2"/>
        <v/>
      </c>
      <c r="M90" s="366" t="str">
        <f t="shared" si="48"/>
        <v/>
      </c>
      <c r="N90" s="366" t="str">
        <f t="shared" si="3"/>
        <v/>
      </c>
      <c r="O90" s="367" t="str">
        <f t="shared" si="49"/>
        <v/>
      </c>
      <c r="P90" s="367" t="str">
        <f t="shared" si="30"/>
        <v/>
      </c>
      <c r="Q90" s="368" t="str">
        <f t="shared" si="50"/>
        <v/>
      </c>
      <c r="R90" s="368" t="str">
        <f t="shared" si="31"/>
        <v/>
      </c>
      <c r="S90" s="367" t="str">
        <f t="shared" si="51"/>
        <v/>
      </c>
      <c r="T90" s="367" t="str">
        <f t="shared" si="32"/>
        <v/>
      </c>
      <c r="U90" s="368" t="str">
        <f t="shared" si="52"/>
        <v/>
      </c>
      <c r="V90" s="368" t="str">
        <f t="shared" si="33"/>
        <v/>
      </c>
      <c r="W90" s="367" t="str">
        <f t="shared" si="53"/>
        <v/>
      </c>
      <c r="X90" s="367" t="str">
        <f t="shared" si="34"/>
        <v/>
      </c>
      <c r="Y90" s="368" t="str">
        <f t="shared" si="54"/>
        <v/>
      </c>
      <c r="Z90" s="368" t="str">
        <f t="shared" si="35"/>
        <v/>
      </c>
      <c r="AA90" s="367" t="str">
        <f t="shared" si="55"/>
        <v/>
      </c>
      <c r="AB90" s="367" t="str">
        <f t="shared" si="36"/>
        <v/>
      </c>
      <c r="AC90" s="368" t="str">
        <f t="shared" si="56"/>
        <v/>
      </c>
      <c r="AD90" s="368" t="str">
        <f t="shared" si="37"/>
        <v/>
      </c>
      <c r="AE90" s="367" t="str">
        <f t="shared" si="57"/>
        <v/>
      </c>
      <c r="AF90" s="367" t="str">
        <f t="shared" si="38"/>
        <v/>
      </c>
      <c r="AG90" s="368" t="str">
        <f t="shared" si="58"/>
        <v/>
      </c>
      <c r="AH90" s="368" t="str">
        <f t="shared" si="39"/>
        <v/>
      </c>
      <c r="AI90" s="367" t="str">
        <f t="shared" si="59"/>
        <v/>
      </c>
      <c r="AJ90" s="367" t="str">
        <f t="shared" si="40"/>
        <v/>
      </c>
      <c r="AK90" s="368" t="str">
        <f t="shared" si="60"/>
        <v/>
      </c>
      <c r="AL90" s="368" t="str">
        <f t="shared" si="41"/>
        <v/>
      </c>
      <c r="AM90" s="367" t="str">
        <f t="shared" si="61"/>
        <v/>
      </c>
      <c r="AN90" s="367" t="str">
        <f t="shared" si="42"/>
        <v/>
      </c>
      <c r="AO90" s="368" t="str">
        <f t="shared" si="62"/>
        <v/>
      </c>
      <c r="AP90" s="368" t="str">
        <f t="shared" si="43"/>
        <v/>
      </c>
      <c r="AQ90" s="367" t="str">
        <f t="shared" si="63"/>
        <v/>
      </c>
      <c r="AR90" s="367" t="str">
        <f t="shared" si="44"/>
        <v/>
      </c>
      <c r="AS90" s="368" t="str">
        <f t="shared" si="64"/>
        <v/>
      </c>
      <c r="AT90" s="368" t="str">
        <f t="shared" si="45"/>
        <v/>
      </c>
      <c r="AU90" s="367" t="str">
        <f t="shared" si="65"/>
        <v/>
      </c>
      <c r="AV90" s="367" t="str">
        <f t="shared" si="46"/>
        <v/>
      </c>
      <c r="AW90" s="368" t="str">
        <f t="shared" si="66"/>
        <v/>
      </c>
      <c r="AX90" s="368" t="str">
        <f t="shared" si="26"/>
        <v/>
      </c>
      <c r="AY90" s="361" t="str">
        <f t="shared" si="67"/>
        <v/>
      </c>
      <c r="AZ90" s="135" t="str">
        <f t="shared" si="68"/>
        <v/>
      </c>
      <c r="BE90" s="53" t="str">
        <f t="shared" si="69"/>
        <v/>
      </c>
      <c r="BF90" s="53" t="str">
        <f t="shared" si="69"/>
        <v/>
      </c>
      <c r="BG90" s="94">
        <f t="shared" si="28"/>
        <v>0</v>
      </c>
      <c r="BH90" s="119">
        <f t="shared" si="29"/>
        <v>1</v>
      </c>
    </row>
    <row r="91" spans="2:60" hidden="1" x14ac:dyDescent="0.25">
      <c r="B91" s="106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359" t="str">
        <f>IF('תנאי סף'!AF91&lt;&gt;1,"",'תנאי סף'!F91)</f>
        <v/>
      </c>
      <c r="G91" s="134" t="str">
        <f>IF($F91="","",'התחשיב הבסיסי'!AH91)</f>
        <v/>
      </c>
      <c r="H91" s="263"/>
      <c r="I91" s="134" t="str">
        <f t="shared" si="24"/>
        <v/>
      </c>
      <c r="J91" s="120">
        <v>1</v>
      </c>
      <c r="K91" s="121" t="str">
        <f t="shared" si="47"/>
        <v/>
      </c>
      <c r="L91" s="365" t="str">
        <f t="shared" si="2"/>
        <v/>
      </c>
      <c r="M91" s="366" t="str">
        <f t="shared" si="48"/>
        <v/>
      </c>
      <c r="N91" s="366" t="str">
        <f t="shared" si="3"/>
        <v/>
      </c>
      <c r="O91" s="367" t="str">
        <f t="shared" si="49"/>
        <v/>
      </c>
      <c r="P91" s="367" t="str">
        <f t="shared" si="30"/>
        <v/>
      </c>
      <c r="Q91" s="368" t="str">
        <f t="shared" si="50"/>
        <v/>
      </c>
      <c r="R91" s="368" t="str">
        <f t="shared" si="31"/>
        <v/>
      </c>
      <c r="S91" s="367" t="str">
        <f t="shared" si="51"/>
        <v/>
      </c>
      <c r="T91" s="367" t="str">
        <f t="shared" si="32"/>
        <v/>
      </c>
      <c r="U91" s="368" t="str">
        <f t="shared" si="52"/>
        <v/>
      </c>
      <c r="V91" s="368" t="str">
        <f t="shared" si="33"/>
        <v/>
      </c>
      <c r="W91" s="367" t="str">
        <f t="shared" si="53"/>
        <v/>
      </c>
      <c r="X91" s="367" t="str">
        <f t="shared" si="34"/>
        <v/>
      </c>
      <c r="Y91" s="368" t="str">
        <f t="shared" si="54"/>
        <v/>
      </c>
      <c r="Z91" s="368" t="str">
        <f t="shared" si="35"/>
        <v/>
      </c>
      <c r="AA91" s="367" t="str">
        <f t="shared" si="55"/>
        <v/>
      </c>
      <c r="AB91" s="367" t="str">
        <f t="shared" si="36"/>
        <v/>
      </c>
      <c r="AC91" s="368" t="str">
        <f t="shared" si="56"/>
        <v/>
      </c>
      <c r="AD91" s="368" t="str">
        <f t="shared" si="37"/>
        <v/>
      </c>
      <c r="AE91" s="367" t="str">
        <f t="shared" si="57"/>
        <v/>
      </c>
      <c r="AF91" s="367" t="str">
        <f t="shared" si="38"/>
        <v/>
      </c>
      <c r="AG91" s="368" t="str">
        <f t="shared" si="58"/>
        <v/>
      </c>
      <c r="AH91" s="368" t="str">
        <f t="shared" si="39"/>
        <v/>
      </c>
      <c r="AI91" s="367" t="str">
        <f t="shared" si="59"/>
        <v/>
      </c>
      <c r="AJ91" s="367" t="str">
        <f t="shared" si="40"/>
        <v/>
      </c>
      <c r="AK91" s="368" t="str">
        <f t="shared" si="60"/>
        <v/>
      </c>
      <c r="AL91" s="368" t="str">
        <f t="shared" si="41"/>
        <v/>
      </c>
      <c r="AM91" s="367" t="str">
        <f t="shared" si="61"/>
        <v/>
      </c>
      <c r="AN91" s="367" t="str">
        <f t="shared" si="42"/>
        <v/>
      </c>
      <c r="AO91" s="368" t="str">
        <f t="shared" si="62"/>
        <v/>
      </c>
      <c r="AP91" s="368" t="str">
        <f t="shared" si="43"/>
        <v/>
      </c>
      <c r="AQ91" s="367" t="str">
        <f t="shared" si="63"/>
        <v/>
      </c>
      <c r="AR91" s="367" t="str">
        <f t="shared" si="44"/>
        <v/>
      </c>
      <c r="AS91" s="368" t="str">
        <f t="shared" si="64"/>
        <v/>
      </c>
      <c r="AT91" s="368" t="str">
        <f t="shared" si="45"/>
        <v/>
      </c>
      <c r="AU91" s="367" t="str">
        <f t="shared" si="65"/>
        <v/>
      </c>
      <c r="AV91" s="367" t="str">
        <f t="shared" si="46"/>
        <v/>
      </c>
      <c r="AW91" s="368" t="str">
        <f t="shared" si="66"/>
        <v/>
      </c>
      <c r="AX91" s="368" t="str">
        <f t="shared" si="26"/>
        <v/>
      </c>
      <c r="AY91" s="361" t="str">
        <f t="shared" si="67"/>
        <v/>
      </c>
      <c r="AZ91" s="135" t="str">
        <f t="shared" si="68"/>
        <v/>
      </c>
      <c r="BE91" s="53" t="str">
        <f t="shared" si="69"/>
        <v/>
      </c>
      <c r="BF91" s="53" t="str">
        <f t="shared" si="69"/>
        <v/>
      </c>
      <c r="BG91" s="94">
        <f t="shared" si="28"/>
        <v>0</v>
      </c>
      <c r="BH91" s="119">
        <f t="shared" si="29"/>
        <v>1</v>
      </c>
    </row>
    <row r="92" spans="2:60" hidden="1" x14ac:dyDescent="0.25">
      <c r="B92" s="106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359" t="str">
        <f>IF('תנאי סף'!AF92&lt;&gt;1,"",'תנאי סף'!F92)</f>
        <v/>
      </c>
      <c r="G92" s="134" t="str">
        <f>IF($F92="","",'התחשיב הבסיסי'!AH92)</f>
        <v/>
      </c>
      <c r="H92" s="263"/>
      <c r="I92" s="134" t="str">
        <f t="shared" si="24"/>
        <v/>
      </c>
      <c r="J92" s="120">
        <v>1</v>
      </c>
      <c r="K92" s="121" t="str">
        <f t="shared" si="47"/>
        <v/>
      </c>
      <c r="L92" s="365" t="str">
        <f t="shared" si="2"/>
        <v/>
      </c>
      <c r="M92" s="366" t="str">
        <f t="shared" si="48"/>
        <v/>
      </c>
      <c r="N92" s="366" t="str">
        <f t="shared" si="3"/>
        <v/>
      </c>
      <c r="O92" s="367" t="str">
        <f t="shared" si="49"/>
        <v/>
      </c>
      <c r="P92" s="367" t="str">
        <f t="shared" si="30"/>
        <v/>
      </c>
      <c r="Q92" s="368" t="str">
        <f t="shared" si="50"/>
        <v/>
      </c>
      <c r="R92" s="368" t="str">
        <f t="shared" si="31"/>
        <v/>
      </c>
      <c r="S92" s="367" t="str">
        <f t="shared" si="51"/>
        <v/>
      </c>
      <c r="T92" s="367" t="str">
        <f t="shared" si="32"/>
        <v/>
      </c>
      <c r="U92" s="368" t="str">
        <f t="shared" si="52"/>
        <v/>
      </c>
      <c r="V92" s="368" t="str">
        <f t="shared" si="33"/>
        <v/>
      </c>
      <c r="W92" s="367" t="str">
        <f t="shared" si="53"/>
        <v/>
      </c>
      <c r="X92" s="367" t="str">
        <f t="shared" si="34"/>
        <v/>
      </c>
      <c r="Y92" s="368" t="str">
        <f t="shared" si="54"/>
        <v/>
      </c>
      <c r="Z92" s="368" t="str">
        <f t="shared" si="35"/>
        <v/>
      </c>
      <c r="AA92" s="367" t="str">
        <f t="shared" si="55"/>
        <v/>
      </c>
      <c r="AB92" s="367" t="str">
        <f t="shared" si="36"/>
        <v/>
      </c>
      <c r="AC92" s="368" t="str">
        <f t="shared" si="56"/>
        <v/>
      </c>
      <c r="AD92" s="368" t="str">
        <f t="shared" si="37"/>
        <v/>
      </c>
      <c r="AE92" s="367" t="str">
        <f t="shared" si="57"/>
        <v/>
      </c>
      <c r="AF92" s="367" t="str">
        <f t="shared" si="38"/>
        <v/>
      </c>
      <c r="AG92" s="368" t="str">
        <f t="shared" si="58"/>
        <v/>
      </c>
      <c r="AH92" s="368" t="str">
        <f t="shared" si="39"/>
        <v/>
      </c>
      <c r="AI92" s="367" t="str">
        <f t="shared" si="59"/>
        <v/>
      </c>
      <c r="AJ92" s="367" t="str">
        <f t="shared" si="40"/>
        <v/>
      </c>
      <c r="AK92" s="368" t="str">
        <f t="shared" si="60"/>
        <v/>
      </c>
      <c r="AL92" s="368" t="str">
        <f t="shared" si="41"/>
        <v/>
      </c>
      <c r="AM92" s="367" t="str">
        <f t="shared" si="61"/>
        <v/>
      </c>
      <c r="AN92" s="367" t="str">
        <f t="shared" si="42"/>
        <v/>
      </c>
      <c r="AO92" s="368" t="str">
        <f t="shared" si="62"/>
        <v/>
      </c>
      <c r="AP92" s="368" t="str">
        <f t="shared" si="43"/>
        <v/>
      </c>
      <c r="AQ92" s="367" t="str">
        <f t="shared" si="63"/>
        <v/>
      </c>
      <c r="AR92" s="367" t="str">
        <f t="shared" si="44"/>
        <v/>
      </c>
      <c r="AS92" s="368" t="str">
        <f t="shared" si="64"/>
        <v/>
      </c>
      <c r="AT92" s="368" t="str">
        <f t="shared" si="45"/>
        <v/>
      </c>
      <c r="AU92" s="367" t="str">
        <f t="shared" si="65"/>
        <v/>
      </c>
      <c r="AV92" s="367" t="str">
        <f t="shared" si="46"/>
        <v/>
      </c>
      <c r="AW92" s="368" t="str">
        <f t="shared" si="66"/>
        <v/>
      </c>
      <c r="AX92" s="368" t="str">
        <f t="shared" si="26"/>
        <v/>
      </c>
      <c r="AY92" s="361" t="str">
        <f t="shared" si="67"/>
        <v/>
      </c>
      <c r="AZ92" s="135" t="str">
        <f t="shared" si="68"/>
        <v/>
      </c>
      <c r="BE92" s="53" t="str">
        <f t="shared" si="69"/>
        <v/>
      </c>
      <c r="BF92" s="53" t="str">
        <f t="shared" si="69"/>
        <v/>
      </c>
      <c r="BG92" s="94">
        <f t="shared" si="28"/>
        <v>0</v>
      </c>
      <c r="BH92" s="119">
        <f t="shared" si="29"/>
        <v>1</v>
      </c>
    </row>
    <row r="93" spans="2:60" hidden="1" x14ac:dyDescent="0.25">
      <c r="B93" s="106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359" t="str">
        <f>IF('תנאי סף'!AF93&lt;&gt;1,"",'תנאי סף'!F93)</f>
        <v/>
      </c>
      <c r="G93" s="134" t="str">
        <f>IF($F93="","",'התחשיב הבסיסי'!AH93)</f>
        <v/>
      </c>
      <c r="H93" s="263"/>
      <c r="I93" s="134" t="str">
        <f t="shared" si="24"/>
        <v/>
      </c>
      <c r="J93" s="120">
        <v>1</v>
      </c>
      <c r="K93" s="121" t="str">
        <f t="shared" si="47"/>
        <v/>
      </c>
      <c r="L93" s="365" t="str">
        <f t="shared" si="2"/>
        <v/>
      </c>
      <c r="M93" s="366" t="str">
        <f t="shared" si="48"/>
        <v/>
      </c>
      <c r="N93" s="366" t="str">
        <f t="shared" si="3"/>
        <v/>
      </c>
      <c r="O93" s="367" t="str">
        <f t="shared" si="49"/>
        <v/>
      </c>
      <c r="P93" s="367" t="str">
        <f t="shared" si="30"/>
        <v/>
      </c>
      <c r="Q93" s="368" t="str">
        <f t="shared" si="50"/>
        <v/>
      </c>
      <c r="R93" s="368" t="str">
        <f t="shared" si="31"/>
        <v/>
      </c>
      <c r="S93" s="367" t="str">
        <f t="shared" si="51"/>
        <v/>
      </c>
      <c r="T93" s="367" t="str">
        <f t="shared" si="32"/>
        <v/>
      </c>
      <c r="U93" s="368" t="str">
        <f t="shared" si="52"/>
        <v/>
      </c>
      <c r="V93" s="368" t="str">
        <f t="shared" si="33"/>
        <v/>
      </c>
      <c r="W93" s="367" t="str">
        <f t="shared" si="53"/>
        <v/>
      </c>
      <c r="X93" s="367" t="str">
        <f t="shared" si="34"/>
        <v/>
      </c>
      <c r="Y93" s="368" t="str">
        <f t="shared" si="54"/>
        <v/>
      </c>
      <c r="Z93" s="368" t="str">
        <f t="shared" si="35"/>
        <v/>
      </c>
      <c r="AA93" s="367" t="str">
        <f t="shared" si="55"/>
        <v/>
      </c>
      <c r="AB93" s="367" t="str">
        <f t="shared" si="36"/>
        <v/>
      </c>
      <c r="AC93" s="368" t="str">
        <f t="shared" si="56"/>
        <v/>
      </c>
      <c r="AD93" s="368" t="str">
        <f t="shared" si="37"/>
        <v/>
      </c>
      <c r="AE93" s="367" t="str">
        <f t="shared" si="57"/>
        <v/>
      </c>
      <c r="AF93" s="367" t="str">
        <f t="shared" si="38"/>
        <v/>
      </c>
      <c r="AG93" s="368" t="str">
        <f t="shared" si="58"/>
        <v/>
      </c>
      <c r="AH93" s="368" t="str">
        <f t="shared" si="39"/>
        <v/>
      </c>
      <c r="AI93" s="367" t="str">
        <f t="shared" si="59"/>
        <v/>
      </c>
      <c r="AJ93" s="367" t="str">
        <f t="shared" si="40"/>
        <v/>
      </c>
      <c r="AK93" s="368" t="str">
        <f t="shared" si="60"/>
        <v/>
      </c>
      <c r="AL93" s="368" t="str">
        <f t="shared" si="41"/>
        <v/>
      </c>
      <c r="AM93" s="367" t="str">
        <f t="shared" si="61"/>
        <v/>
      </c>
      <c r="AN93" s="367" t="str">
        <f t="shared" si="42"/>
        <v/>
      </c>
      <c r="AO93" s="368" t="str">
        <f t="shared" si="62"/>
        <v/>
      </c>
      <c r="AP93" s="368" t="str">
        <f t="shared" si="43"/>
        <v/>
      </c>
      <c r="AQ93" s="367" t="str">
        <f t="shared" si="63"/>
        <v/>
      </c>
      <c r="AR93" s="367" t="str">
        <f t="shared" si="44"/>
        <v/>
      </c>
      <c r="AS93" s="368" t="str">
        <f t="shared" si="64"/>
        <v/>
      </c>
      <c r="AT93" s="368" t="str">
        <f t="shared" si="45"/>
        <v/>
      </c>
      <c r="AU93" s="367" t="str">
        <f t="shared" si="65"/>
        <v/>
      </c>
      <c r="AV93" s="367" t="str">
        <f t="shared" si="46"/>
        <v/>
      </c>
      <c r="AW93" s="368" t="str">
        <f t="shared" si="66"/>
        <v/>
      </c>
      <c r="AX93" s="368" t="str">
        <f t="shared" si="26"/>
        <v/>
      </c>
      <c r="AY93" s="361" t="str">
        <f t="shared" si="67"/>
        <v/>
      </c>
      <c r="AZ93" s="135" t="str">
        <f t="shared" si="68"/>
        <v/>
      </c>
      <c r="BE93" s="53" t="str">
        <f t="shared" si="69"/>
        <v/>
      </c>
      <c r="BF93" s="53" t="str">
        <f t="shared" si="69"/>
        <v/>
      </c>
      <c r="BG93" s="94">
        <f t="shared" si="28"/>
        <v>0</v>
      </c>
      <c r="BH93" s="119">
        <f t="shared" si="29"/>
        <v>1</v>
      </c>
    </row>
    <row r="94" spans="2:60" hidden="1" x14ac:dyDescent="0.25">
      <c r="B94" s="106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359" t="str">
        <f>IF('תנאי סף'!AF94&lt;&gt;1,"",'תנאי סף'!F94)</f>
        <v/>
      </c>
      <c r="G94" s="134" t="str">
        <f>IF($F94="","",'התחשיב הבסיסי'!AH94)</f>
        <v/>
      </c>
      <c r="H94" s="263"/>
      <c r="I94" s="134" t="str">
        <f t="shared" si="24"/>
        <v/>
      </c>
      <c r="J94" s="120">
        <v>1</v>
      </c>
      <c r="K94" s="121" t="str">
        <f t="shared" si="47"/>
        <v/>
      </c>
      <c r="L94" s="365" t="str">
        <f t="shared" si="2"/>
        <v/>
      </c>
      <c r="M94" s="366" t="str">
        <f t="shared" si="48"/>
        <v/>
      </c>
      <c r="N94" s="366" t="str">
        <f t="shared" si="3"/>
        <v/>
      </c>
      <c r="O94" s="367" t="str">
        <f t="shared" si="49"/>
        <v/>
      </c>
      <c r="P94" s="367" t="str">
        <f t="shared" si="30"/>
        <v/>
      </c>
      <c r="Q94" s="368" t="str">
        <f t="shared" si="50"/>
        <v/>
      </c>
      <c r="R94" s="368" t="str">
        <f t="shared" si="31"/>
        <v/>
      </c>
      <c r="S94" s="367" t="str">
        <f t="shared" si="51"/>
        <v/>
      </c>
      <c r="T94" s="367" t="str">
        <f t="shared" si="32"/>
        <v/>
      </c>
      <c r="U94" s="368" t="str">
        <f t="shared" si="52"/>
        <v/>
      </c>
      <c r="V94" s="368" t="str">
        <f t="shared" si="33"/>
        <v/>
      </c>
      <c r="W94" s="367" t="str">
        <f t="shared" si="53"/>
        <v/>
      </c>
      <c r="X94" s="367" t="str">
        <f t="shared" si="34"/>
        <v/>
      </c>
      <c r="Y94" s="368" t="str">
        <f t="shared" si="54"/>
        <v/>
      </c>
      <c r="Z94" s="368" t="str">
        <f t="shared" si="35"/>
        <v/>
      </c>
      <c r="AA94" s="367" t="str">
        <f t="shared" si="55"/>
        <v/>
      </c>
      <c r="AB94" s="367" t="str">
        <f t="shared" si="36"/>
        <v/>
      </c>
      <c r="AC94" s="368" t="str">
        <f t="shared" si="56"/>
        <v/>
      </c>
      <c r="AD94" s="368" t="str">
        <f t="shared" si="37"/>
        <v/>
      </c>
      <c r="AE94" s="367" t="str">
        <f t="shared" si="57"/>
        <v/>
      </c>
      <c r="AF94" s="367" t="str">
        <f t="shared" si="38"/>
        <v/>
      </c>
      <c r="AG94" s="368" t="str">
        <f t="shared" si="58"/>
        <v/>
      </c>
      <c r="AH94" s="368" t="str">
        <f t="shared" si="39"/>
        <v/>
      </c>
      <c r="AI94" s="367" t="str">
        <f t="shared" si="59"/>
        <v/>
      </c>
      <c r="AJ94" s="367" t="str">
        <f t="shared" si="40"/>
        <v/>
      </c>
      <c r="AK94" s="368" t="str">
        <f t="shared" si="60"/>
        <v/>
      </c>
      <c r="AL94" s="368" t="str">
        <f t="shared" si="41"/>
        <v/>
      </c>
      <c r="AM94" s="367" t="str">
        <f t="shared" si="61"/>
        <v/>
      </c>
      <c r="AN94" s="367" t="str">
        <f t="shared" si="42"/>
        <v/>
      </c>
      <c r="AO94" s="368" t="str">
        <f t="shared" si="62"/>
        <v/>
      </c>
      <c r="AP94" s="368" t="str">
        <f t="shared" si="43"/>
        <v/>
      </c>
      <c r="AQ94" s="367" t="str">
        <f t="shared" si="63"/>
        <v/>
      </c>
      <c r="AR94" s="367" t="str">
        <f t="shared" si="44"/>
        <v/>
      </c>
      <c r="AS94" s="368" t="str">
        <f t="shared" si="64"/>
        <v/>
      </c>
      <c r="AT94" s="368" t="str">
        <f t="shared" si="45"/>
        <v/>
      </c>
      <c r="AU94" s="367" t="str">
        <f t="shared" si="65"/>
        <v/>
      </c>
      <c r="AV94" s="367" t="str">
        <f t="shared" si="46"/>
        <v/>
      </c>
      <c r="AW94" s="368" t="str">
        <f t="shared" si="66"/>
        <v/>
      </c>
      <c r="AX94" s="368" t="str">
        <f t="shared" si="26"/>
        <v/>
      </c>
      <c r="AY94" s="361" t="str">
        <f t="shared" si="67"/>
        <v/>
      </c>
      <c r="AZ94" s="135" t="str">
        <f t="shared" si="68"/>
        <v/>
      </c>
      <c r="BE94" s="53" t="str">
        <f t="shared" si="69"/>
        <v/>
      </c>
      <c r="BF94" s="53" t="str">
        <f t="shared" si="69"/>
        <v/>
      </c>
      <c r="BG94" s="94">
        <f t="shared" si="28"/>
        <v>0</v>
      </c>
      <c r="BH94" s="119">
        <f t="shared" si="29"/>
        <v>1</v>
      </c>
    </row>
    <row r="95" spans="2:60" hidden="1" x14ac:dyDescent="0.25">
      <c r="B95" s="106" t="str">
        <f t="shared" ref="B95:B130" si="70">IF(F95="","",ROW()-30)</f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359" t="str">
        <f>IF('תנאי סף'!AF95&lt;&gt;1,"",'תנאי סף'!F95)</f>
        <v/>
      </c>
      <c r="G95" s="134" t="str">
        <f>IF($F95="","",'התחשיב הבסיסי'!AH95)</f>
        <v/>
      </c>
      <c r="H95" s="263"/>
      <c r="I95" s="134" t="str">
        <f t="shared" si="24"/>
        <v/>
      </c>
      <c r="J95" s="120">
        <v>1</v>
      </c>
      <c r="K95" s="121" t="str">
        <f t="shared" ref="K95:K130" si="71">IF($F95="","",IF(OR(G95="",I95="",BH95&lt;&gt;1),$BE$1,IF($G95&lt;$I95*$M$5,1,0)))</f>
        <v/>
      </c>
      <c r="L95" s="365" t="str">
        <f t="shared" ref="L95:L130" si="72">IF($F95="","",IF(K95+$J95=2,1,0))</f>
        <v/>
      </c>
      <c r="M95" s="366" t="str">
        <f t="shared" ref="M95:M126" si="73">IF($F95="","",IF(L95=1,$I95*$M$5,$G95))</f>
        <v/>
      </c>
      <c r="N95" s="366" t="str">
        <f t="shared" ref="N95:N130" si="74">IF(K95="","",IF(L95=1,M95,M95/SUMIF(L$31:L$130,"&lt;&gt;1",M$31:M$130)*(1-SUMIF(L$31:L$130,"=1",M$31:M$130))))</f>
        <v/>
      </c>
      <c r="O95" s="367" t="str">
        <f t="shared" ref="O95:O126" si="75">IF($F95="","",IF(N95&lt;$I95*$M$5,1,0))</f>
        <v/>
      </c>
      <c r="P95" s="367" t="str">
        <f t="shared" si="30"/>
        <v/>
      </c>
      <c r="Q95" s="368" t="str">
        <f t="shared" ref="Q95:Q126" si="76">IF($F95="","",IF(P95=1,$I95*$M$5,$M95))</f>
        <v/>
      </c>
      <c r="R95" s="368" t="str">
        <f t="shared" si="31"/>
        <v/>
      </c>
      <c r="S95" s="367" t="str">
        <f t="shared" ref="S95:S126" si="77">IF($F95="","",IF(R95&lt;$I95*$M$5,1,0))</f>
        <v/>
      </c>
      <c r="T95" s="367" t="str">
        <f t="shared" si="32"/>
        <v/>
      </c>
      <c r="U95" s="368" t="str">
        <f t="shared" ref="U95:U126" si="78">IF($F95="","",IF(T95=1,$I95*$M$5,$Q95))</f>
        <v/>
      </c>
      <c r="V95" s="368" t="str">
        <f t="shared" si="33"/>
        <v/>
      </c>
      <c r="W95" s="367" t="str">
        <f t="shared" ref="W95:W126" si="79">IF($F95="","",IF(V95&lt;$I95*$M$5,1,0))</f>
        <v/>
      </c>
      <c r="X95" s="367" t="str">
        <f t="shared" si="34"/>
        <v/>
      </c>
      <c r="Y95" s="368" t="str">
        <f t="shared" ref="Y95:Y126" si="80">IF($F95="","",IF(X95=1,$I95*$M$5,V95))</f>
        <v/>
      </c>
      <c r="Z95" s="368" t="str">
        <f t="shared" si="35"/>
        <v/>
      </c>
      <c r="AA95" s="367" t="str">
        <f t="shared" ref="AA95:AA126" si="81">IF($F95="","",IF(Z95&lt;$I95*$M$5,1,0))</f>
        <v/>
      </c>
      <c r="AB95" s="367" t="str">
        <f t="shared" si="36"/>
        <v/>
      </c>
      <c r="AC95" s="368" t="str">
        <f t="shared" ref="AC95:AC126" si="82">IF($F95="","",IF(AB95=1,$I95*$M$5,Z95))</f>
        <v/>
      </c>
      <c r="AD95" s="368" t="str">
        <f t="shared" si="37"/>
        <v/>
      </c>
      <c r="AE95" s="367" t="str">
        <f t="shared" ref="AE95:AE126" si="83">IF($F95="","",IF(AD95&lt;$I95*$M$5,1,0))</f>
        <v/>
      </c>
      <c r="AF95" s="367" t="str">
        <f t="shared" si="38"/>
        <v/>
      </c>
      <c r="AG95" s="368" t="str">
        <f t="shared" ref="AG95:AG126" si="84">IF($F95="","",IF(AF95=1,$I95*$M$5,AD95))</f>
        <v/>
      </c>
      <c r="AH95" s="368" t="str">
        <f t="shared" si="39"/>
        <v/>
      </c>
      <c r="AI95" s="367" t="str">
        <f t="shared" ref="AI95:AI126" si="85">IF($F95="","",IF(AH95&lt;$I95*$M$5,1,0))</f>
        <v/>
      </c>
      <c r="AJ95" s="367" t="str">
        <f t="shared" si="40"/>
        <v/>
      </c>
      <c r="AK95" s="368" t="str">
        <f t="shared" ref="AK95:AK126" si="86">IF($F95="","",IF(AJ95=1,$I95*$M$5,AH95))</f>
        <v/>
      </c>
      <c r="AL95" s="368" t="str">
        <f t="shared" si="41"/>
        <v/>
      </c>
      <c r="AM95" s="367" t="str">
        <f t="shared" ref="AM95:AM126" si="87">IF($F95="","",IF(AL95&lt;$I95*$M$5,1,0))</f>
        <v/>
      </c>
      <c r="AN95" s="367" t="str">
        <f t="shared" si="42"/>
        <v/>
      </c>
      <c r="AO95" s="368" t="str">
        <f t="shared" ref="AO95:AO126" si="88">IF($F95="","",IF(AN95=1,$I95*$M$5,AL95))</f>
        <v/>
      </c>
      <c r="AP95" s="368" t="str">
        <f t="shared" si="43"/>
        <v/>
      </c>
      <c r="AQ95" s="367" t="str">
        <f t="shared" ref="AQ95:AQ126" si="89">IF($F95="","",IF(AP95&lt;$I95*$M$5,1,0))</f>
        <v/>
      </c>
      <c r="AR95" s="367" t="str">
        <f t="shared" si="44"/>
        <v/>
      </c>
      <c r="AS95" s="368" t="str">
        <f t="shared" ref="AS95:AS126" si="90">IF($F95="","",IF(AR95=1,$I95*$M$5,AP95))</f>
        <v/>
      </c>
      <c r="AT95" s="368" t="str">
        <f t="shared" si="45"/>
        <v/>
      </c>
      <c r="AU95" s="367" t="str">
        <f t="shared" ref="AU95:AU126" si="91">IF($F95="","",IF(OR(AT95&lt;$I95*$M$5,AR95=1,AN95=1,AJ95=1,AF95=1,AB95=1,X95=1,T95=1,P95=1,L95=1),1,0))</f>
        <v/>
      </c>
      <c r="AV95" s="367" t="str">
        <f t="shared" si="46"/>
        <v/>
      </c>
      <c r="AW95" s="368" t="str">
        <f t="shared" ref="AW95:AW126" si="92">IF($F95="","",IF(AV95=1,$I95*$M$5,AT95))</f>
        <v/>
      </c>
      <c r="AX95" s="368" t="str">
        <f t="shared" si="26"/>
        <v/>
      </c>
      <c r="AY95" s="361" t="str">
        <f t="shared" si="67"/>
        <v/>
      </c>
      <c r="AZ95" s="135" t="str">
        <f t="shared" ref="AZ95:AZ126" si="93">IF(F95="","",IFERROR(AY95*$C$2,$BE$1))</f>
        <v/>
      </c>
      <c r="BE95" s="53" t="str">
        <f t="shared" si="69"/>
        <v/>
      </c>
      <c r="BF95" s="53" t="str">
        <f t="shared" si="69"/>
        <v/>
      </c>
      <c r="BG95" s="94">
        <f t="shared" si="28"/>
        <v>0</v>
      </c>
      <c r="BH95" s="119">
        <f t="shared" si="29"/>
        <v>1</v>
      </c>
    </row>
    <row r="96" spans="2:60" hidden="1" x14ac:dyDescent="0.25">
      <c r="B96" s="106" t="str">
        <f t="shared" si="70"/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359" t="str">
        <f>IF('תנאי סף'!AF96&lt;&gt;1,"",'תנאי סף'!F96)</f>
        <v/>
      </c>
      <c r="G96" s="134" t="str">
        <f>IF($F96="","",'התחשיב הבסיסי'!AH96)</f>
        <v/>
      </c>
      <c r="H96" s="263"/>
      <c r="I96" s="134" t="str">
        <f t="shared" ref="I96:I130" si="94">IF(F96="","",IFERROR(H96/$H$6,$BE$1))</f>
        <v/>
      </c>
      <c r="J96" s="120">
        <v>1</v>
      </c>
      <c r="K96" s="121" t="str">
        <f t="shared" si="71"/>
        <v/>
      </c>
      <c r="L96" s="365" t="str">
        <f t="shared" si="72"/>
        <v/>
      </c>
      <c r="M96" s="366" t="str">
        <f t="shared" si="73"/>
        <v/>
      </c>
      <c r="N96" s="366" t="str">
        <f t="shared" si="74"/>
        <v/>
      </c>
      <c r="O96" s="367" t="str">
        <f t="shared" si="75"/>
        <v/>
      </c>
      <c r="P96" s="367" t="str">
        <f t="shared" si="30"/>
        <v/>
      </c>
      <c r="Q96" s="368" t="str">
        <f t="shared" si="76"/>
        <v/>
      </c>
      <c r="R96" s="368" t="str">
        <f t="shared" si="31"/>
        <v/>
      </c>
      <c r="S96" s="367" t="str">
        <f t="shared" si="77"/>
        <v/>
      </c>
      <c r="T96" s="367" t="str">
        <f t="shared" si="32"/>
        <v/>
      </c>
      <c r="U96" s="368" t="str">
        <f t="shared" si="78"/>
        <v/>
      </c>
      <c r="V96" s="368" t="str">
        <f t="shared" si="33"/>
        <v/>
      </c>
      <c r="W96" s="367" t="str">
        <f t="shared" si="79"/>
        <v/>
      </c>
      <c r="X96" s="367" t="str">
        <f t="shared" si="34"/>
        <v/>
      </c>
      <c r="Y96" s="368" t="str">
        <f t="shared" si="80"/>
        <v/>
      </c>
      <c r="Z96" s="368" t="str">
        <f t="shared" si="35"/>
        <v/>
      </c>
      <c r="AA96" s="367" t="str">
        <f t="shared" si="81"/>
        <v/>
      </c>
      <c r="AB96" s="367" t="str">
        <f t="shared" si="36"/>
        <v/>
      </c>
      <c r="AC96" s="368" t="str">
        <f t="shared" si="82"/>
        <v/>
      </c>
      <c r="AD96" s="368" t="str">
        <f t="shared" si="37"/>
        <v/>
      </c>
      <c r="AE96" s="367" t="str">
        <f t="shared" si="83"/>
        <v/>
      </c>
      <c r="AF96" s="367" t="str">
        <f t="shared" si="38"/>
        <v/>
      </c>
      <c r="AG96" s="368" t="str">
        <f t="shared" si="84"/>
        <v/>
      </c>
      <c r="AH96" s="368" t="str">
        <f t="shared" si="39"/>
        <v/>
      </c>
      <c r="AI96" s="367" t="str">
        <f t="shared" si="85"/>
        <v/>
      </c>
      <c r="AJ96" s="367" t="str">
        <f t="shared" si="40"/>
        <v/>
      </c>
      <c r="AK96" s="368" t="str">
        <f t="shared" si="86"/>
        <v/>
      </c>
      <c r="AL96" s="368" t="str">
        <f t="shared" si="41"/>
        <v/>
      </c>
      <c r="AM96" s="367" t="str">
        <f t="shared" si="87"/>
        <v/>
      </c>
      <c r="AN96" s="367" t="str">
        <f t="shared" si="42"/>
        <v/>
      </c>
      <c r="AO96" s="368" t="str">
        <f t="shared" si="88"/>
        <v/>
      </c>
      <c r="AP96" s="368" t="str">
        <f t="shared" si="43"/>
        <v/>
      </c>
      <c r="AQ96" s="367" t="str">
        <f t="shared" si="89"/>
        <v/>
      </c>
      <c r="AR96" s="367" t="str">
        <f t="shared" si="44"/>
        <v/>
      </c>
      <c r="AS96" s="368" t="str">
        <f t="shared" si="90"/>
        <v/>
      </c>
      <c r="AT96" s="368" t="str">
        <f t="shared" si="45"/>
        <v/>
      </c>
      <c r="AU96" s="367" t="str">
        <f t="shared" si="91"/>
        <v/>
      </c>
      <c r="AV96" s="367" t="str">
        <f t="shared" si="46"/>
        <v/>
      </c>
      <c r="AW96" s="368" t="str">
        <f t="shared" si="92"/>
        <v/>
      </c>
      <c r="AX96" s="368" t="str">
        <f t="shared" ref="AX96:AX130" si="95">IF(AU96="","",IFERROR(IF(AV96=1,AW96,AW96/SUMIF(AV$31:AV$130,"&lt;&gt;1",AW$31:AW$130)*(1-SUMIF(AV$31:AV$130,"=1",AW$31:AW$130))),0))</f>
        <v/>
      </c>
      <c r="AY96" s="361" t="str">
        <f t="shared" si="67"/>
        <v/>
      </c>
      <c r="AZ96" s="135" t="str">
        <f t="shared" si="93"/>
        <v/>
      </c>
      <c r="BE96" s="53" t="str">
        <f t="shared" ref="BE96:BF130" si="96">IF($F96="","",BE$30)</f>
        <v/>
      </c>
      <c r="BF96" s="53" t="str">
        <f t="shared" si="96"/>
        <v/>
      </c>
      <c r="BG96" s="94">
        <f t="shared" ref="BG96:BG130" si="97">IF(AE96="",0,IFERROR(IF(AE96&gt;=0,1,0),0))</f>
        <v>0</v>
      </c>
      <c r="BH96" s="119">
        <f t="shared" ref="BH96:BH130" si="98">IF(J96="",0,IF(ISERROR(MATCH(J96,$BE$30:$BF$30,0)),0,1))</f>
        <v>1</v>
      </c>
    </row>
    <row r="97" spans="2:60" hidden="1" x14ac:dyDescent="0.25">
      <c r="B97" s="106" t="str">
        <f t="shared" si="70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359" t="str">
        <f>IF('תנאי סף'!AF97&lt;&gt;1,"",'תנאי סף'!F97)</f>
        <v/>
      </c>
      <c r="G97" s="134" t="str">
        <f>IF($F97="","",'התחשיב הבסיסי'!AH97)</f>
        <v/>
      </c>
      <c r="H97" s="263"/>
      <c r="I97" s="134" t="str">
        <f t="shared" si="94"/>
        <v/>
      </c>
      <c r="J97" s="120">
        <v>1</v>
      </c>
      <c r="K97" s="121" t="str">
        <f t="shared" si="71"/>
        <v/>
      </c>
      <c r="L97" s="365" t="str">
        <f t="shared" si="72"/>
        <v/>
      </c>
      <c r="M97" s="366" t="str">
        <f t="shared" si="73"/>
        <v/>
      </c>
      <c r="N97" s="366" t="str">
        <f t="shared" si="74"/>
        <v/>
      </c>
      <c r="O97" s="367" t="str">
        <f t="shared" si="75"/>
        <v/>
      </c>
      <c r="P97" s="367" t="str">
        <f t="shared" si="30"/>
        <v/>
      </c>
      <c r="Q97" s="368" t="str">
        <f t="shared" si="76"/>
        <v/>
      </c>
      <c r="R97" s="368" t="str">
        <f t="shared" si="31"/>
        <v/>
      </c>
      <c r="S97" s="367" t="str">
        <f t="shared" si="77"/>
        <v/>
      </c>
      <c r="T97" s="367" t="str">
        <f t="shared" si="32"/>
        <v/>
      </c>
      <c r="U97" s="368" t="str">
        <f t="shared" si="78"/>
        <v/>
      </c>
      <c r="V97" s="368" t="str">
        <f t="shared" si="33"/>
        <v/>
      </c>
      <c r="W97" s="367" t="str">
        <f t="shared" si="79"/>
        <v/>
      </c>
      <c r="X97" s="367" t="str">
        <f t="shared" si="34"/>
        <v/>
      </c>
      <c r="Y97" s="368" t="str">
        <f t="shared" si="80"/>
        <v/>
      </c>
      <c r="Z97" s="368" t="str">
        <f t="shared" si="35"/>
        <v/>
      </c>
      <c r="AA97" s="367" t="str">
        <f t="shared" si="81"/>
        <v/>
      </c>
      <c r="AB97" s="367" t="str">
        <f t="shared" si="36"/>
        <v/>
      </c>
      <c r="AC97" s="368" t="str">
        <f t="shared" si="82"/>
        <v/>
      </c>
      <c r="AD97" s="368" t="str">
        <f t="shared" si="37"/>
        <v/>
      </c>
      <c r="AE97" s="367" t="str">
        <f t="shared" si="83"/>
        <v/>
      </c>
      <c r="AF97" s="367" t="str">
        <f t="shared" si="38"/>
        <v/>
      </c>
      <c r="AG97" s="368" t="str">
        <f t="shared" si="84"/>
        <v/>
      </c>
      <c r="AH97" s="368" t="str">
        <f t="shared" si="39"/>
        <v/>
      </c>
      <c r="AI97" s="367" t="str">
        <f t="shared" si="85"/>
        <v/>
      </c>
      <c r="AJ97" s="367" t="str">
        <f t="shared" si="40"/>
        <v/>
      </c>
      <c r="AK97" s="368" t="str">
        <f t="shared" si="86"/>
        <v/>
      </c>
      <c r="AL97" s="368" t="str">
        <f t="shared" si="41"/>
        <v/>
      </c>
      <c r="AM97" s="367" t="str">
        <f t="shared" si="87"/>
        <v/>
      </c>
      <c r="AN97" s="367" t="str">
        <f t="shared" si="42"/>
        <v/>
      </c>
      <c r="AO97" s="368" t="str">
        <f t="shared" si="88"/>
        <v/>
      </c>
      <c r="AP97" s="368" t="str">
        <f t="shared" si="43"/>
        <v/>
      </c>
      <c r="AQ97" s="367" t="str">
        <f t="shared" si="89"/>
        <v/>
      </c>
      <c r="AR97" s="367" t="str">
        <f t="shared" si="44"/>
        <v/>
      </c>
      <c r="AS97" s="368" t="str">
        <f t="shared" si="90"/>
        <v/>
      </c>
      <c r="AT97" s="368" t="str">
        <f t="shared" si="45"/>
        <v/>
      </c>
      <c r="AU97" s="367" t="str">
        <f t="shared" si="91"/>
        <v/>
      </c>
      <c r="AV97" s="367" t="str">
        <f t="shared" si="46"/>
        <v/>
      </c>
      <c r="AW97" s="368" t="str">
        <f t="shared" si="92"/>
        <v/>
      </c>
      <c r="AX97" s="368" t="str">
        <f t="shared" si="95"/>
        <v/>
      </c>
      <c r="AY97" s="361" t="str">
        <f t="shared" si="67"/>
        <v/>
      </c>
      <c r="AZ97" s="135" t="str">
        <f t="shared" si="93"/>
        <v/>
      </c>
      <c r="BE97" s="53" t="str">
        <f t="shared" si="96"/>
        <v/>
      </c>
      <c r="BF97" s="53" t="str">
        <f t="shared" si="96"/>
        <v/>
      </c>
      <c r="BG97" s="94">
        <f t="shared" si="97"/>
        <v>0</v>
      </c>
      <c r="BH97" s="119">
        <f t="shared" si="98"/>
        <v>1</v>
      </c>
    </row>
    <row r="98" spans="2:60" hidden="1" x14ac:dyDescent="0.25">
      <c r="B98" s="106" t="str">
        <f t="shared" si="70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359" t="str">
        <f>IF('תנאי סף'!AF98&lt;&gt;1,"",'תנאי סף'!F98)</f>
        <v/>
      </c>
      <c r="G98" s="134" t="str">
        <f>IF($F98="","",'התחשיב הבסיסי'!AH98)</f>
        <v/>
      </c>
      <c r="H98" s="263"/>
      <c r="I98" s="134" t="str">
        <f t="shared" si="94"/>
        <v/>
      </c>
      <c r="J98" s="120">
        <v>1</v>
      </c>
      <c r="K98" s="121" t="str">
        <f t="shared" si="71"/>
        <v/>
      </c>
      <c r="L98" s="365" t="str">
        <f t="shared" si="72"/>
        <v/>
      </c>
      <c r="M98" s="366" t="str">
        <f t="shared" si="73"/>
        <v/>
      </c>
      <c r="N98" s="366" t="str">
        <f t="shared" si="74"/>
        <v/>
      </c>
      <c r="O98" s="367" t="str">
        <f t="shared" si="75"/>
        <v/>
      </c>
      <c r="P98" s="367" t="str">
        <f t="shared" si="30"/>
        <v/>
      </c>
      <c r="Q98" s="368" t="str">
        <f t="shared" si="76"/>
        <v/>
      </c>
      <c r="R98" s="368" t="str">
        <f t="shared" si="31"/>
        <v/>
      </c>
      <c r="S98" s="367" t="str">
        <f t="shared" si="77"/>
        <v/>
      </c>
      <c r="T98" s="367" t="str">
        <f t="shared" si="32"/>
        <v/>
      </c>
      <c r="U98" s="368" t="str">
        <f t="shared" si="78"/>
        <v/>
      </c>
      <c r="V98" s="368" t="str">
        <f t="shared" si="33"/>
        <v/>
      </c>
      <c r="W98" s="367" t="str">
        <f t="shared" si="79"/>
        <v/>
      </c>
      <c r="X98" s="367" t="str">
        <f t="shared" si="34"/>
        <v/>
      </c>
      <c r="Y98" s="368" t="str">
        <f t="shared" si="80"/>
        <v/>
      </c>
      <c r="Z98" s="368" t="str">
        <f t="shared" si="35"/>
        <v/>
      </c>
      <c r="AA98" s="367" t="str">
        <f t="shared" si="81"/>
        <v/>
      </c>
      <c r="AB98" s="367" t="str">
        <f t="shared" si="36"/>
        <v/>
      </c>
      <c r="AC98" s="368" t="str">
        <f t="shared" si="82"/>
        <v/>
      </c>
      <c r="AD98" s="368" t="str">
        <f t="shared" si="37"/>
        <v/>
      </c>
      <c r="AE98" s="367" t="str">
        <f t="shared" si="83"/>
        <v/>
      </c>
      <c r="AF98" s="367" t="str">
        <f t="shared" si="38"/>
        <v/>
      </c>
      <c r="AG98" s="368" t="str">
        <f t="shared" si="84"/>
        <v/>
      </c>
      <c r="AH98" s="368" t="str">
        <f t="shared" si="39"/>
        <v/>
      </c>
      <c r="AI98" s="367" t="str">
        <f t="shared" si="85"/>
        <v/>
      </c>
      <c r="AJ98" s="367" t="str">
        <f t="shared" si="40"/>
        <v/>
      </c>
      <c r="AK98" s="368" t="str">
        <f t="shared" si="86"/>
        <v/>
      </c>
      <c r="AL98" s="368" t="str">
        <f t="shared" si="41"/>
        <v/>
      </c>
      <c r="AM98" s="367" t="str">
        <f t="shared" si="87"/>
        <v/>
      </c>
      <c r="AN98" s="367" t="str">
        <f t="shared" si="42"/>
        <v/>
      </c>
      <c r="AO98" s="368" t="str">
        <f t="shared" si="88"/>
        <v/>
      </c>
      <c r="AP98" s="368" t="str">
        <f t="shared" si="43"/>
        <v/>
      </c>
      <c r="AQ98" s="367" t="str">
        <f t="shared" si="89"/>
        <v/>
      </c>
      <c r="AR98" s="367" t="str">
        <f t="shared" si="44"/>
        <v/>
      </c>
      <c r="AS98" s="368" t="str">
        <f t="shared" si="90"/>
        <v/>
      </c>
      <c r="AT98" s="368" t="str">
        <f t="shared" si="45"/>
        <v/>
      </c>
      <c r="AU98" s="367" t="str">
        <f t="shared" si="91"/>
        <v/>
      </c>
      <c r="AV98" s="367" t="str">
        <f t="shared" si="46"/>
        <v/>
      </c>
      <c r="AW98" s="368" t="str">
        <f t="shared" si="92"/>
        <v/>
      </c>
      <c r="AX98" s="368" t="str">
        <f t="shared" si="95"/>
        <v/>
      </c>
      <c r="AY98" s="361" t="str">
        <f t="shared" si="67"/>
        <v/>
      </c>
      <c r="AZ98" s="135" t="str">
        <f t="shared" si="93"/>
        <v/>
      </c>
      <c r="BE98" s="53" t="str">
        <f t="shared" si="96"/>
        <v/>
      </c>
      <c r="BF98" s="53" t="str">
        <f t="shared" si="96"/>
        <v/>
      </c>
      <c r="BG98" s="94">
        <f t="shared" si="97"/>
        <v>0</v>
      </c>
      <c r="BH98" s="119">
        <f t="shared" si="98"/>
        <v>1</v>
      </c>
    </row>
    <row r="99" spans="2:60" hidden="1" x14ac:dyDescent="0.25">
      <c r="B99" s="106" t="str">
        <f t="shared" si="70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359" t="str">
        <f>IF('תנאי סף'!AF99&lt;&gt;1,"",'תנאי סף'!F99)</f>
        <v/>
      </c>
      <c r="G99" s="134" t="str">
        <f>IF($F99="","",'התחשיב הבסיסי'!AH99)</f>
        <v/>
      </c>
      <c r="H99" s="263"/>
      <c r="I99" s="134" t="str">
        <f t="shared" si="94"/>
        <v/>
      </c>
      <c r="J99" s="120">
        <v>1</v>
      </c>
      <c r="K99" s="121" t="str">
        <f t="shared" si="71"/>
        <v/>
      </c>
      <c r="L99" s="365" t="str">
        <f t="shared" si="72"/>
        <v/>
      </c>
      <c r="M99" s="366" t="str">
        <f t="shared" si="73"/>
        <v/>
      </c>
      <c r="N99" s="366" t="str">
        <f t="shared" si="74"/>
        <v/>
      </c>
      <c r="O99" s="367" t="str">
        <f t="shared" si="75"/>
        <v/>
      </c>
      <c r="P99" s="367" t="str">
        <f t="shared" ref="P99:P130" si="99">IF($F99="","",IF(O99+$J99=2,1,0))</f>
        <v/>
      </c>
      <c r="Q99" s="368" t="str">
        <f t="shared" si="76"/>
        <v/>
      </c>
      <c r="R99" s="368" t="str">
        <f t="shared" ref="R99:R130" si="100">IF(O99="","",IF(P99=1,Q99,Q99/SUMIF(P$31:P$130,"&lt;&gt;1",Q$31:Q$130)*(1-SUMIF(P$31:P$130,"=1",Q$31:Q$130))))</f>
        <v/>
      </c>
      <c r="S99" s="367" t="str">
        <f t="shared" si="77"/>
        <v/>
      </c>
      <c r="T99" s="367" t="str">
        <f t="shared" ref="T99:T130" si="101">IF($F99="","",IF(S99+$J99=2,1,0))</f>
        <v/>
      </c>
      <c r="U99" s="368" t="str">
        <f t="shared" si="78"/>
        <v/>
      </c>
      <c r="V99" s="368" t="str">
        <f t="shared" ref="V99:V130" si="102">IF(S99="","",IF(T99=1,U99,U99/SUMIF(T$31:T$130,"&lt;&gt;1",U$31:U$130)*(1-SUMIF(T$31:T$130,"=1",U$31:U$130))))</f>
        <v/>
      </c>
      <c r="W99" s="367" t="str">
        <f t="shared" si="79"/>
        <v/>
      </c>
      <c r="X99" s="367" t="str">
        <f t="shared" ref="X99:X130" si="103">IF($F99="","",IF(W99+$J99=2,1,0))</f>
        <v/>
      </c>
      <c r="Y99" s="368" t="str">
        <f t="shared" si="80"/>
        <v/>
      </c>
      <c r="Z99" s="368" t="str">
        <f t="shared" ref="Z99:Z130" si="104">IF(W99="","",IF(X99=1,Y99,Y99/SUMIF(X$31:X$130,"&lt;&gt;1",Y$31:Y$130)*(1-SUMIF(X$31:X$130,"=1",Y$31:Y$130))))</f>
        <v/>
      </c>
      <c r="AA99" s="367" t="str">
        <f t="shared" si="81"/>
        <v/>
      </c>
      <c r="AB99" s="367" t="str">
        <f t="shared" ref="AB99:AB130" si="105">IF($F99="","",IF(AA99+$J99=2,1,0))</f>
        <v/>
      </c>
      <c r="AC99" s="368" t="str">
        <f t="shared" si="82"/>
        <v/>
      </c>
      <c r="AD99" s="368" t="str">
        <f t="shared" ref="AD99:AD130" si="106">IF(AA99="","",IF(AB99=1,AC99,AC99/SUMIF(AB$31:AB$130,"&lt;&gt;1",AC$31:AC$130)*(1-SUMIF(AB$31:AB$130,"=1",AC$31:AC$130))))</f>
        <v/>
      </c>
      <c r="AE99" s="367" t="str">
        <f t="shared" si="83"/>
        <v/>
      </c>
      <c r="AF99" s="367" t="str">
        <f t="shared" ref="AF99:AF130" si="107">IF($F99="","",IF(AE99+$J99=2,1,0))</f>
        <v/>
      </c>
      <c r="AG99" s="368" t="str">
        <f t="shared" si="84"/>
        <v/>
      </c>
      <c r="AH99" s="368" t="str">
        <f t="shared" ref="AH99:AH130" si="108">IF(AE99="","",IF(AF99=1,AG99,AG99/SUMIF(AF$31:AF$130,"&lt;&gt;1",AG$31:AG$130)*(1-SUMIF(AF$31:AF$130,"=1",AG$31:AG$130))))</f>
        <v/>
      </c>
      <c r="AI99" s="367" t="str">
        <f t="shared" si="85"/>
        <v/>
      </c>
      <c r="AJ99" s="367" t="str">
        <f t="shared" ref="AJ99:AJ130" si="109">IF($F99="","",IF(AI99+$J99=2,1,0))</f>
        <v/>
      </c>
      <c r="AK99" s="368" t="str">
        <f t="shared" si="86"/>
        <v/>
      </c>
      <c r="AL99" s="368" t="str">
        <f t="shared" ref="AL99:AL130" si="110">IF(AI99="","",IF(AJ99=1,AK99,AK99/SUMIF(AJ$31:AJ$130,"&lt;&gt;1",AK$31:AK$130)*(1-SUMIF(AJ$31:AJ$130,"=1",AK$31:AK$130))))</f>
        <v/>
      </c>
      <c r="AM99" s="367" t="str">
        <f t="shared" si="87"/>
        <v/>
      </c>
      <c r="AN99" s="367" t="str">
        <f t="shared" ref="AN99:AN130" si="111">IF($F99="","",IF(AM99+$J99=2,1,0))</f>
        <v/>
      </c>
      <c r="AO99" s="368" t="str">
        <f t="shared" si="88"/>
        <v/>
      </c>
      <c r="AP99" s="368" t="str">
        <f t="shared" ref="AP99:AP130" si="112">IF(AM99="","",IF(AN99=1,AO99,AO99/SUMIF(AN$31:AN$130,"&lt;&gt;1",AO$31:AO$130)*(1-SUMIF(AN$31:AN$130,"=1",AO$31:AO$130))))</f>
        <v/>
      </c>
      <c r="AQ99" s="367" t="str">
        <f t="shared" si="89"/>
        <v/>
      </c>
      <c r="AR99" s="367" t="str">
        <f t="shared" ref="AR99:AR130" si="113">IF($F99="","",IF(AQ99+$J99=2,1,0))</f>
        <v/>
      </c>
      <c r="AS99" s="368" t="str">
        <f t="shared" si="90"/>
        <v/>
      </c>
      <c r="AT99" s="368" t="str">
        <f t="shared" ref="AT99:AT130" si="114">IF(AQ99="","",IF(AR99=1,AS99,AS99/SUMIF(AR$31:AR$130,"&lt;&gt;1",AS$31:AS$130)*(1-SUMIF(AR$31:AR$130,"=1",AS$31:AS$130))))</f>
        <v/>
      </c>
      <c r="AU99" s="367" t="str">
        <f t="shared" si="91"/>
        <v/>
      </c>
      <c r="AV99" s="367" t="str">
        <f t="shared" ref="AV99:AV130" si="115">IF($F99="","",IF(AU99+$J99=2,1,0))</f>
        <v/>
      </c>
      <c r="AW99" s="368" t="str">
        <f t="shared" si="92"/>
        <v/>
      </c>
      <c r="AX99" s="368" t="str">
        <f t="shared" si="95"/>
        <v/>
      </c>
      <c r="AY99" s="361" t="str">
        <f t="shared" si="67"/>
        <v/>
      </c>
      <c r="AZ99" s="135" t="str">
        <f t="shared" si="93"/>
        <v/>
      </c>
      <c r="BE99" s="53" t="str">
        <f t="shared" si="96"/>
        <v/>
      </c>
      <c r="BF99" s="53" t="str">
        <f t="shared" si="96"/>
        <v/>
      </c>
      <c r="BG99" s="94">
        <f t="shared" si="97"/>
        <v>0</v>
      </c>
      <c r="BH99" s="119">
        <f t="shared" si="98"/>
        <v>1</v>
      </c>
    </row>
    <row r="100" spans="2:60" hidden="1" x14ac:dyDescent="0.25">
      <c r="B100" s="106" t="str">
        <f t="shared" si="70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359" t="str">
        <f>IF('תנאי סף'!AF100&lt;&gt;1,"",'תנאי סף'!F100)</f>
        <v/>
      </c>
      <c r="G100" s="134" t="str">
        <f>IF($F100="","",'התחשיב הבסיסי'!AH100)</f>
        <v/>
      </c>
      <c r="H100" s="263"/>
      <c r="I100" s="134" t="str">
        <f t="shared" si="94"/>
        <v/>
      </c>
      <c r="J100" s="120">
        <v>1</v>
      </c>
      <c r="K100" s="121" t="str">
        <f t="shared" si="71"/>
        <v/>
      </c>
      <c r="L100" s="365" t="str">
        <f t="shared" si="72"/>
        <v/>
      </c>
      <c r="M100" s="366" t="str">
        <f t="shared" si="73"/>
        <v/>
      </c>
      <c r="N100" s="366" t="str">
        <f t="shared" si="74"/>
        <v/>
      </c>
      <c r="O100" s="367" t="str">
        <f t="shared" si="75"/>
        <v/>
      </c>
      <c r="P100" s="367" t="str">
        <f t="shared" si="99"/>
        <v/>
      </c>
      <c r="Q100" s="368" t="str">
        <f t="shared" si="76"/>
        <v/>
      </c>
      <c r="R100" s="368" t="str">
        <f t="shared" si="100"/>
        <v/>
      </c>
      <c r="S100" s="367" t="str">
        <f t="shared" si="77"/>
        <v/>
      </c>
      <c r="T100" s="367" t="str">
        <f t="shared" si="101"/>
        <v/>
      </c>
      <c r="U100" s="368" t="str">
        <f t="shared" si="78"/>
        <v/>
      </c>
      <c r="V100" s="368" t="str">
        <f t="shared" si="102"/>
        <v/>
      </c>
      <c r="W100" s="367" t="str">
        <f t="shared" si="79"/>
        <v/>
      </c>
      <c r="X100" s="367" t="str">
        <f t="shared" si="103"/>
        <v/>
      </c>
      <c r="Y100" s="368" t="str">
        <f t="shared" si="80"/>
        <v/>
      </c>
      <c r="Z100" s="368" t="str">
        <f t="shared" si="104"/>
        <v/>
      </c>
      <c r="AA100" s="367" t="str">
        <f t="shared" si="81"/>
        <v/>
      </c>
      <c r="AB100" s="367" t="str">
        <f t="shared" si="105"/>
        <v/>
      </c>
      <c r="AC100" s="368" t="str">
        <f t="shared" si="82"/>
        <v/>
      </c>
      <c r="AD100" s="368" t="str">
        <f t="shared" si="106"/>
        <v/>
      </c>
      <c r="AE100" s="367" t="str">
        <f t="shared" si="83"/>
        <v/>
      </c>
      <c r="AF100" s="367" t="str">
        <f t="shared" si="107"/>
        <v/>
      </c>
      <c r="AG100" s="368" t="str">
        <f t="shared" si="84"/>
        <v/>
      </c>
      <c r="AH100" s="368" t="str">
        <f t="shared" si="108"/>
        <v/>
      </c>
      <c r="AI100" s="367" t="str">
        <f t="shared" si="85"/>
        <v/>
      </c>
      <c r="AJ100" s="367" t="str">
        <f t="shared" si="109"/>
        <v/>
      </c>
      <c r="AK100" s="368" t="str">
        <f t="shared" si="86"/>
        <v/>
      </c>
      <c r="AL100" s="368" t="str">
        <f t="shared" si="110"/>
        <v/>
      </c>
      <c r="AM100" s="367" t="str">
        <f t="shared" si="87"/>
        <v/>
      </c>
      <c r="AN100" s="367" t="str">
        <f t="shared" si="111"/>
        <v/>
      </c>
      <c r="AO100" s="368" t="str">
        <f t="shared" si="88"/>
        <v/>
      </c>
      <c r="AP100" s="368" t="str">
        <f t="shared" si="112"/>
        <v/>
      </c>
      <c r="AQ100" s="367" t="str">
        <f t="shared" si="89"/>
        <v/>
      </c>
      <c r="AR100" s="367" t="str">
        <f t="shared" si="113"/>
        <v/>
      </c>
      <c r="AS100" s="368" t="str">
        <f t="shared" si="90"/>
        <v/>
      </c>
      <c r="AT100" s="368" t="str">
        <f t="shared" si="114"/>
        <v/>
      </c>
      <c r="AU100" s="367" t="str">
        <f t="shared" si="91"/>
        <v/>
      </c>
      <c r="AV100" s="367" t="str">
        <f t="shared" si="115"/>
        <v/>
      </c>
      <c r="AW100" s="368" t="str">
        <f t="shared" si="92"/>
        <v/>
      </c>
      <c r="AX100" s="368" t="str">
        <f t="shared" si="95"/>
        <v/>
      </c>
      <c r="AY100" s="361" t="str">
        <f t="shared" si="67"/>
        <v/>
      </c>
      <c r="AZ100" s="135" t="str">
        <f t="shared" si="93"/>
        <v/>
      </c>
      <c r="BE100" s="53" t="str">
        <f t="shared" si="96"/>
        <v/>
      </c>
      <c r="BF100" s="53" t="str">
        <f t="shared" si="96"/>
        <v/>
      </c>
      <c r="BG100" s="94">
        <f t="shared" si="97"/>
        <v>0</v>
      </c>
      <c r="BH100" s="119">
        <f t="shared" si="98"/>
        <v>1</v>
      </c>
    </row>
    <row r="101" spans="2:60" hidden="1" x14ac:dyDescent="0.25">
      <c r="B101" s="106" t="str">
        <f t="shared" si="70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359" t="str">
        <f>IF('תנאי סף'!AF101&lt;&gt;1,"",'תנאי סף'!F101)</f>
        <v/>
      </c>
      <c r="G101" s="134" t="str">
        <f>IF($F101="","",'התחשיב הבסיסי'!AH101)</f>
        <v/>
      </c>
      <c r="H101" s="263"/>
      <c r="I101" s="134" t="str">
        <f t="shared" si="94"/>
        <v/>
      </c>
      <c r="J101" s="120">
        <v>1</v>
      </c>
      <c r="K101" s="121" t="str">
        <f t="shared" si="71"/>
        <v/>
      </c>
      <c r="L101" s="365" t="str">
        <f t="shared" si="72"/>
        <v/>
      </c>
      <c r="M101" s="366" t="str">
        <f t="shared" si="73"/>
        <v/>
      </c>
      <c r="N101" s="366" t="str">
        <f t="shared" si="74"/>
        <v/>
      </c>
      <c r="O101" s="367" t="str">
        <f t="shared" si="75"/>
        <v/>
      </c>
      <c r="P101" s="367" t="str">
        <f t="shared" si="99"/>
        <v/>
      </c>
      <c r="Q101" s="368" t="str">
        <f t="shared" si="76"/>
        <v/>
      </c>
      <c r="R101" s="368" t="str">
        <f t="shared" si="100"/>
        <v/>
      </c>
      <c r="S101" s="367" t="str">
        <f t="shared" si="77"/>
        <v/>
      </c>
      <c r="T101" s="367" t="str">
        <f t="shared" si="101"/>
        <v/>
      </c>
      <c r="U101" s="368" t="str">
        <f t="shared" si="78"/>
        <v/>
      </c>
      <c r="V101" s="368" t="str">
        <f t="shared" si="102"/>
        <v/>
      </c>
      <c r="W101" s="367" t="str">
        <f t="shared" si="79"/>
        <v/>
      </c>
      <c r="X101" s="367" t="str">
        <f t="shared" si="103"/>
        <v/>
      </c>
      <c r="Y101" s="368" t="str">
        <f t="shared" si="80"/>
        <v/>
      </c>
      <c r="Z101" s="368" t="str">
        <f t="shared" si="104"/>
        <v/>
      </c>
      <c r="AA101" s="367" t="str">
        <f t="shared" si="81"/>
        <v/>
      </c>
      <c r="AB101" s="367" t="str">
        <f t="shared" si="105"/>
        <v/>
      </c>
      <c r="AC101" s="368" t="str">
        <f t="shared" si="82"/>
        <v/>
      </c>
      <c r="AD101" s="368" t="str">
        <f t="shared" si="106"/>
        <v/>
      </c>
      <c r="AE101" s="367" t="str">
        <f t="shared" si="83"/>
        <v/>
      </c>
      <c r="AF101" s="367" t="str">
        <f t="shared" si="107"/>
        <v/>
      </c>
      <c r="AG101" s="368" t="str">
        <f t="shared" si="84"/>
        <v/>
      </c>
      <c r="AH101" s="368" t="str">
        <f t="shared" si="108"/>
        <v/>
      </c>
      <c r="AI101" s="367" t="str">
        <f t="shared" si="85"/>
        <v/>
      </c>
      <c r="AJ101" s="367" t="str">
        <f t="shared" si="109"/>
        <v/>
      </c>
      <c r="AK101" s="368" t="str">
        <f t="shared" si="86"/>
        <v/>
      </c>
      <c r="AL101" s="368" t="str">
        <f t="shared" si="110"/>
        <v/>
      </c>
      <c r="AM101" s="367" t="str">
        <f t="shared" si="87"/>
        <v/>
      </c>
      <c r="AN101" s="367" t="str">
        <f t="shared" si="111"/>
        <v/>
      </c>
      <c r="AO101" s="368" t="str">
        <f t="shared" si="88"/>
        <v/>
      </c>
      <c r="AP101" s="368" t="str">
        <f t="shared" si="112"/>
        <v/>
      </c>
      <c r="AQ101" s="367" t="str">
        <f t="shared" si="89"/>
        <v/>
      </c>
      <c r="AR101" s="367" t="str">
        <f t="shared" si="113"/>
        <v/>
      </c>
      <c r="AS101" s="368" t="str">
        <f t="shared" si="90"/>
        <v/>
      </c>
      <c r="AT101" s="368" t="str">
        <f t="shared" si="114"/>
        <v/>
      </c>
      <c r="AU101" s="367" t="str">
        <f t="shared" si="91"/>
        <v/>
      </c>
      <c r="AV101" s="367" t="str">
        <f t="shared" si="115"/>
        <v/>
      </c>
      <c r="AW101" s="368" t="str">
        <f t="shared" si="92"/>
        <v/>
      </c>
      <c r="AX101" s="368" t="str">
        <f t="shared" si="95"/>
        <v/>
      </c>
      <c r="AY101" s="361" t="str">
        <f t="shared" si="67"/>
        <v/>
      </c>
      <c r="AZ101" s="135" t="str">
        <f t="shared" si="93"/>
        <v/>
      </c>
      <c r="BE101" s="53" t="str">
        <f t="shared" si="96"/>
        <v/>
      </c>
      <c r="BF101" s="53" t="str">
        <f t="shared" si="96"/>
        <v/>
      </c>
      <c r="BG101" s="94">
        <f t="shared" si="97"/>
        <v>0</v>
      </c>
      <c r="BH101" s="119">
        <f t="shared" si="98"/>
        <v>1</v>
      </c>
    </row>
    <row r="102" spans="2:60" hidden="1" x14ac:dyDescent="0.25">
      <c r="B102" s="106" t="str">
        <f t="shared" si="70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359" t="str">
        <f>IF('תנאי סף'!AF102&lt;&gt;1,"",'תנאי סף'!F102)</f>
        <v/>
      </c>
      <c r="G102" s="134" t="str">
        <f>IF($F102="","",'התחשיב הבסיסי'!AH102)</f>
        <v/>
      </c>
      <c r="H102" s="263"/>
      <c r="I102" s="134" t="str">
        <f t="shared" si="94"/>
        <v/>
      </c>
      <c r="J102" s="120">
        <v>1</v>
      </c>
      <c r="K102" s="121" t="str">
        <f t="shared" si="71"/>
        <v/>
      </c>
      <c r="L102" s="365" t="str">
        <f t="shared" si="72"/>
        <v/>
      </c>
      <c r="M102" s="366" t="str">
        <f t="shared" si="73"/>
        <v/>
      </c>
      <c r="N102" s="366" t="str">
        <f t="shared" si="74"/>
        <v/>
      </c>
      <c r="O102" s="367" t="str">
        <f t="shared" si="75"/>
        <v/>
      </c>
      <c r="P102" s="367" t="str">
        <f t="shared" si="99"/>
        <v/>
      </c>
      <c r="Q102" s="368" t="str">
        <f t="shared" si="76"/>
        <v/>
      </c>
      <c r="R102" s="368" t="str">
        <f t="shared" si="100"/>
        <v/>
      </c>
      <c r="S102" s="367" t="str">
        <f t="shared" si="77"/>
        <v/>
      </c>
      <c r="T102" s="367" t="str">
        <f t="shared" si="101"/>
        <v/>
      </c>
      <c r="U102" s="368" t="str">
        <f t="shared" si="78"/>
        <v/>
      </c>
      <c r="V102" s="368" t="str">
        <f t="shared" si="102"/>
        <v/>
      </c>
      <c r="W102" s="367" t="str">
        <f t="shared" si="79"/>
        <v/>
      </c>
      <c r="X102" s="367" t="str">
        <f t="shared" si="103"/>
        <v/>
      </c>
      <c r="Y102" s="368" t="str">
        <f t="shared" si="80"/>
        <v/>
      </c>
      <c r="Z102" s="368" t="str">
        <f t="shared" si="104"/>
        <v/>
      </c>
      <c r="AA102" s="367" t="str">
        <f t="shared" si="81"/>
        <v/>
      </c>
      <c r="AB102" s="367" t="str">
        <f t="shared" si="105"/>
        <v/>
      </c>
      <c r="AC102" s="368" t="str">
        <f t="shared" si="82"/>
        <v/>
      </c>
      <c r="AD102" s="368" t="str">
        <f t="shared" si="106"/>
        <v/>
      </c>
      <c r="AE102" s="367" t="str">
        <f t="shared" si="83"/>
        <v/>
      </c>
      <c r="AF102" s="367" t="str">
        <f t="shared" si="107"/>
        <v/>
      </c>
      <c r="AG102" s="368" t="str">
        <f t="shared" si="84"/>
        <v/>
      </c>
      <c r="AH102" s="368" t="str">
        <f t="shared" si="108"/>
        <v/>
      </c>
      <c r="AI102" s="367" t="str">
        <f t="shared" si="85"/>
        <v/>
      </c>
      <c r="AJ102" s="367" t="str">
        <f t="shared" si="109"/>
        <v/>
      </c>
      <c r="AK102" s="368" t="str">
        <f t="shared" si="86"/>
        <v/>
      </c>
      <c r="AL102" s="368" t="str">
        <f t="shared" si="110"/>
        <v/>
      </c>
      <c r="AM102" s="367" t="str">
        <f t="shared" si="87"/>
        <v/>
      </c>
      <c r="AN102" s="367" t="str">
        <f t="shared" si="111"/>
        <v/>
      </c>
      <c r="AO102" s="368" t="str">
        <f t="shared" si="88"/>
        <v/>
      </c>
      <c r="AP102" s="368" t="str">
        <f t="shared" si="112"/>
        <v/>
      </c>
      <c r="AQ102" s="367" t="str">
        <f t="shared" si="89"/>
        <v/>
      </c>
      <c r="AR102" s="367" t="str">
        <f t="shared" si="113"/>
        <v/>
      </c>
      <c r="AS102" s="368" t="str">
        <f t="shared" si="90"/>
        <v/>
      </c>
      <c r="AT102" s="368" t="str">
        <f t="shared" si="114"/>
        <v/>
      </c>
      <c r="AU102" s="367" t="str">
        <f t="shared" si="91"/>
        <v/>
      </c>
      <c r="AV102" s="367" t="str">
        <f t="shared" si="115"/>
        <v/>
      </c>
      <c r="AW102" s="368" t="str">
        <f t="shared" si="92"/>
        <v/>
      </c>
      <c r="AX102" s="368" t="str">
        <f t="shared" si="95"/>
        <v/>
      </c>
      <c r="AY102" s="361" t="str">
        <f t="shared" si="67"/>
        <v/>
      </c>
      <c r="AZ102" s="135" t="str">
        <f t="shared" si="93"/>
        <v/>
      </c>
      <c r="BE102" s="53" t="str">
        <f t="shared" si="96"/>
        <v/>
      </c>
      <c r="BF102" s="53" t="str">
        <f t="shared" si="96"/>
        <v/>
      </c>
      <c r="BG102" s="94">
        <f t="shared" si="97"/>
        <v>0</v>
      </c>
      <c r="BH102" s="119">
        <f t="shared" si="98"/>
        <v>1</v>
      </c>
    </row>
    <row r="103" spans="2:60" hidden="1" x14ac:dyDescent="0.25">
      <c r="B103" s="106" t="str">
        <f t="shared" si="70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359" t="str">
        <f>IF('תנאי סף'!AF103&lt;&gt;1,"",'תנאי סף'!F103)</f>
        <v/>
      </c>
      <c r="G103" s="134" t="str">
        <f>IF($F103="","",'התחשיב הבסיסי'!AH103)</f>
        <v/>
      </c>
      <c r="H103" s="263"/>
      <c r="I103" s="134" t="str">
        <f t="shared" si="94"/>
        <v/>
      </c>
      <c r="J103" s="120">
        <v>1</v>
      </c>
      <c r="K103" s="121" t="str">
        <f t="shared" si="71"/>
        <v/>
      </c>
      <c r="L103" s="365" t="str">
        <f t="shared" si="72"/>
        <v/>
      </c>
      <c r="M103" s="366" t="str">
        <f t="shared" si="73"/>
        <v/>
      </c>
      <c r="N103" s="366" t="str">
        <f t="shared" si="74"/>
        <v/>
      </c>
      <c r="O103" s="367" t="str">
        <f t="shared" si="75"/>
        <v/>
      </c>
      <c r="P103" s="367" t="str">
        <f t="shared" si="99"/>
        <v/>
      </c>
      <c r="Q103" s="368" t="str">
        <f t="shared" si="76"/>
        <v/>
      </c>
      <c r="R103" s="368" t="str">
        <f t="shared" si="100"/>
        <v/>
      </c>
      <c r="S103" s="367" t="str">
        <f t="shared" si="77"/>
        <v/>
      </c>
      <c r="T103" s="367" t="str">
        <f t="shared" si="101"/>
        <v/>
      </c>
      <c r="U103" s="368" t="str">
        <f t="shared" si="78"/>
        <v/>
      </c>
      <c r="V103" s="368" t="str">
        <f t="shared" si="102"/>
        <v/>
      </c>
      <c r="W103" s="367" t="str">
        <f t="shared" si="79"/>
        <v/>
      </c>
      <c r="X103" s="367" t="str">
        <f t="shared" si="103"/>
        <v/>
      </c>
      <c r="Y103" s="368" t="str">
        <f t="shared" si="80"/>
        <v/>
      </c>
      <c r="Z103" s="368" t="str">
        <f t="shared" si="104"/>
        <v/>
      </c>
      <c r="AA103" s="367" t="str">
        <f t="shared" si="81"/>
        <v/>
      </c>
      <c r="AB103" s="367" t="str">
        <f t="shared" si="105"/>
        <v/>
      </c>
      <c r="AC103" s="368" t="str">
        <f t="shared" si="82"/>
        <v/>
      </c>
      <c r="AD103" s="368" t="str">
        <f t="shared" si="106"/>
        <v/>
      </c>
      <c r="AE103" s="367" t="str">
        <f t="shared" si="83"/>
        <v/>
      </c>
      <c r="AF103" s="367" t="str">
        <f t="shared" si="107"/>
        <v/>
      </c>
      <c r="AG103" s="368" t="str">
        <f t="shared" si="84"/>
        <v/>
      </c>
      <c r="AH103" s="368" t="str">
        <f t="shared" si="108"/>
        <v/>
      </c>
      <c r="AI103" s="367" t="str">
        <f t="shared" si="85"/>
        <v/>
      </c>
      <c r="AJ103" s="367" t="str">
        <f t="shared" si="109"/>
        <v/>
      </c>
      <c r="AK103" s="368" t="str">
        <f t="shared" si="86"/>
        <v/>
      </c>
      <c r="AL103" s="368" t="str">
        <f t="shared" si="110"/>
        <v/>
      </c>
      <c r="AM103" s="367" t="str">
        <f t="shared" si="87"/>
        <v/>
      </c>
      <c r="AN103" s="367" t="str">
        <f t="shared" si="111"/>
        <v/>
      </c>
      <c r="AO103" s="368" t="str">
        <f t="shared" si="88"/>
        <v/>
      </c>
      <c r="AP103" s="368" t="str">
        <f t="shared" si="112"/>
        <v/>
      </c>
      <c r="AQ103" s="367" t="str">
        <f t="shared" si="89"/>
        <v/>
      </c>
      <c r="AR103" s="367" t="str">
        <f t="shared" si="113"/>
        <v/>
      </c>
      <c r="AS103" s="368" t="str">
        <f t="shared" si="90"/>
        <v/>
      </c>
      <c r="AT103" s="368" t="str">
        <f t="shared" si="114"/>
        <v/>
      </c>
      <c r="AU103" s="367" t="str">
        <f t="shared" si="91"/>
        <v/>
      </c>
      <c r="AV103" s="367" t="str">
        <f t="shared" si="115"/>
        <v/>
      </c>
      <c r="AW103" s="368" t="str">
        <f t="shared" si="92"/>
        <v/>
      </c>
      <c r="AX103" s="368" t="str">
        <f t="shared" si="95"/>
        <v/>
      </c>
      <c r="AY103" s="361" t="str">
        <f t="shared" si="67"/>
        <v/>
      </c>
      <c r="AZ103" s="135" t="str">
        <f t="shared" si="93"/>
        <v/>
      </c>
      <c r="BE103" s="53" t="str">
        <f t="shared" si="96"/>
        <v/>
      </c>
      <c r="BF103" s="53" t="str">
        <f t="shared" si="96"/>
        <v/>
      </c>
      <c r="BG103" s="94">
        <f t="shared" si="97"/>
        <v>0</v>
      </c>
      <c r="BH103" s="119">
        <f t="shared" si="98"/>
        <v>1</v>
      </c>
    </row>
    <row r="104" spans="2:60" hidden="1" x14ac:dyDescent="0.25">
      <c r="B104" s="106" t="str">
        <f t="shared" si="70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359" t="str">
        <f>IF('תנאי סף'!AF104&lt;&gt;1,"",'תנאי סף'!F104)</f>
        <v/>
      </c>
      <c r="G104" s="134" t="str">
        <f>IF($F104="","",'התחשיב הבסיסי'!AH104)</f>
        <v/>
      </c>
      <c r="H104" s="263"/>
      <c r="I104" s="134" t="str">
        <f t="shared" si="94"/>
        <v/>
      </c>
      <c r="J104" s="120">
        <v>1</v>
      </c>
      <c r="K104" s="121" t="str">
        <f t="shared" si="71"/>
        <v/>
      </c>
      <c r="L104" s="365" t="str">
        <f t="shared" si="72"/>
        <v/>
      </c>
      <c r="M104" s="366" t="str">
        <f t="shared" si="73"/>
        <v/>
      </c>
      <c r="N104" s="366" t="str">
        <f t="shared" si="74"/>
        <v/>
      </c>
      <c r="O104" s="367" t="str">
        <f t="shared" si="75"/>
        <v/>
      </c>
      <c r="P104" s="367" t="str">
        <f t="shared" si="99"/>
        <v/>
      </c>
      <c r="Q104" s="368" t="str">
        <f t="shared" si="76"/>
        <v/>
      </c>
      <c r="R104" s="368" t="str">
        <f t="shared" si="100"/>
        <v/>
      </c>
      <c r="S104" s="367" t="str">
        <f t="shared" si="77"/>
        <v/>
      </c>
      <c r="T104" s="367" t="str">
        <f t="shared" si="101"/>
        <v/>
      </c>
      <c r="U104" s="368" t="str">
        <f t="shared" si="78"/>
        <v/>
      </c>
      <c r="V104" s="368" t="str">
        <f t="shared" si="102"/>
        <v/>
      </c>
      <c r="W104" s="367" t="str">
        <f t="shared" si="79"/>
        <v/>
      </c>
      <c r="X104" s="367" t="str">
        <f t="shared" si="103"/>
        <v/>
      </c>
      <c r="Y104" s="368" t="str">
        <f t="shared" si="80"/>
        <v/>
      </c>
      <c r="Z104" s="368" t="str">
        <f t="shared" si="104"/>
        <v/>
      </c>
      <c r="AA104" s="367" t="str">
        <f t="shared" si="81"/>
        <v/>
      </c>
      <c r="AB104" s="367" t="str">
        <f t="shared" si="105"/>
        <v/>
      </c>
      <c r="AC104" s="368" t="str">
        <f t="shared" si="82"/>
        <v/>
      </c>
      <c r="AD104" s="368" t="str">
        <f t="shared" si="106"/>
        <v/>
      </c>
      <c r="AE104" s="367" t="str">
        <f t="shared" si="83"/>
        <v/>
      </c>
      <c r="AF104" s="367" t="str">
        <f t="shared" si="107"/>
        <v/>
      </c>
      <c r="AG104" s="368" t="str">
        <f t="shared" si="84"/>
        <v/>
      </c>
      <c r="AH104" s="368" t="str">
        <f t="shared" si="108"/>
        <v/>
      </c>
      <c r="AI104" s="367" t="str">
        <f t="shared" si="85"/>
        <v/>
      </c>
      <c r="AJ104" s="367" t="str">
        <f t="shared" si="109"/>
        <v/>
      </c>
      <c r="AK104" s="368" t="str">
        <f t="shared" si="86"/>
        <v/>
      </c>
      <c r="AL104" s="368" t="str">
        <f t="shared" si="110"/>
        <v/>
      </c>
      <c r="AM104" s="367" t="str">
        <f t="shared" si="87"/>
        <v/>
      </c>
      <c r="AN104" s="367" t="str">
        <f t="shared" si="111"/>
        <v/>
      </c>
      <c r="AO104" s="368" t="str">
        <f t="shared" si="88"/>
        <v/>
      </c>
      <c r="AP104" s="368" t="str">
        <f t="shared" si="112"/>
        <v/>
      </c>
      <c r="AQ104" s="367" t="str">
        <f t="shared" si="89"/>
        <v/>
      </c>
      <c r="AR104" s="367" t="str">
        <f t="shared" si="113"/>
        <v/>
      </c>
      <c r="AS104" s="368" t="str">
        <f t="shared" si="90"/>
        <v/>
      </c>
      <c r="AT104" s="368" t="str">
        <f t="shared" si="114"/>
        <v/>
      </c>
      <c r="AU104" s="367" t="str">
        <f t="shared" si="91"/>
        <v/>
      </c>
      <c r="AV104" s="367" t="str">
        <f t="shared" si="115"/>
        <v/>
      </c>
      <c r="AW104" s="368" t="str">
        <f t="shared" si="92"/>
        <v/>
      </c>
      <c r="AX104" s="368" t="str">
        <f t="shared" si="95"/>
        <v/>
      </c>
      <c r="AY104" s="361" t="str">
        <f t="shared" si="67"/>
        <v/>
      </c>
      <c r="AZ104" s="135" t="str">
        <f t="shared" si="93"/>
        <v/>
      </c>
      <c r="BE104" s="53" t="str">
        <f t="shared" si="96"/>
        <v/>
      </c>
      <c r="BF104" s="53" t="str">
        <f t="shared" si="96"/>
        <v/>
      </c>
      <c r="BG104" s="94">
        <f t="shared" si="97"/>
        <v>0</v>
      </c>
      <c r="BH104" s="119">
        <f t="shared" si="98"/>
        <v>1</v>
      </c>
    </row>
    <row r="105" spans="2:60" hidden="1" x14ac:dyDescent="0.25">
      <c r="B105" s="106" t="str">
        <f t="shared" si="70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359" t="str">
        <f>IF('תנאי סף'!AF105&lt;&gt;1,"",'תנאי סף'!F105)</f>
        <v/>
      </c>
      <c r="G105" s="134" t="str">
        <f>IF($F105="","",'התחשיב הבסיסי'!AH105)</f>
        <v/>
      </c>
      <c r="H105" s="263"/>
      <c r="I105" s="134" t="str">
        <f t="shared" si="94"/>
        <v/>
      </c>
      <c r="J105" s="120">
        <v>1</v>
      </c>
      <c r="K105" s="121" t="str">
        <f t="shared" si="71"/>
        <v/>
      </c>
      <c r="L105" s="365" t="str">
        <f t="shared" si="72"/>
        <v/>
      </c>
      <c r="M105" s="366" t="str">
        <f t="shared" si="73"/>
        <v/>
      </c>
      <c r="N105" s="366" t="str">
        <f t="shared" si="74"/>
        <v/>
      </c>
      <c r="O105" s="367" t="str">
        <f t="shared" si="75"/>
        <v/>
      </c>
      <c r="P105" s="367" t="str">
        <f t="shared" si="99"/>
        <v/>
      </c>
      <c r="Q105" s="368" t="str">
        <f t="shared" si="76"/>
        <v/>
      </c>
      <c r="R105" s="368" t="str">
        <f t="shared" si="100"/>
        <v/>
      </c>
      <c r="S105" s="367" t="str">
        <f t="shared" si="77"/>
        <v/>
      </c>
      <c r="T105" s="367" t="str">
        <f t="shared" si="101"/>
        <v/>
      </c>
      <c r="U105" s="368" t="str">
        <f t="shared" si="78"/>
        <v/>
      </c>
      <c r="V105" s="368" t="str">
        <f t="shared" si="102"/>
        <v/>
      </c>
      <c r="W105" s="367" t="str">
        <f t="shared" si="79"/>
        <v/>
      </c>
      <c r="X105" s="367" t="str">
        <f t="shared" si="103"/>
        <v/>
      </c>
      <c r="Y105" s="368" t="str">
        <f t="shared" si="80"/>
        <v/>
      </c>
      <c r="Z105" s="368" t="str">
        <f t="shared" si="104"/>
        <v/>
      </c>
      <c r="AA105" s="367" t="str">
        <f t="shared" si="81"/>
        <v/>
      </c>
      <c r="AB105" s="367" t="str">
        <f t="shared" si="105"/>
        <v/>
      </c>
      <c r="AC105" s="368" t="str">
        <f t="shared" si="82"/>
        <v/>
      </c>
      <c r="AD105" s="368" t="str">
        <f t="shared" si="106"/>
        <v/>
      </c>
      <c r="AE105" s="367" t="str">
        <f t="shared" si="83"/>
        <v/>
      </c>
      <c r="AF105" s="367" t="str">
        <f t="shared" si="107"/>
        <v/>
      </c>
      <c r="AG105" s="368" t="str">
        <f t="shared" si="84"/>
        <v/>
      </c>
      <c r="AH105" s="368" t="str">
        <f t="shared" si="108"/>
        <v/>
      </c>
      <c r="AI105" s="367" t="str">
        <f t="shared" si="85"/>
        <v/>
      </c>
      <c r="AJ105" s="367" t="str">
        <f t="shared" si="109"/>
        <v/>
      </c>
      <c r="AK105" s="368" t="str">
        <f t="shared" si="86"/>
        <v/>
      </c>
      <c r="AL105" s="368" t="str">
        <f t="shared" si="110"/>
        <v/>
      </c>
      <c r="AM105" s="367" t="str">
        <f t="shared" si="87"/>
        <v/>
      </c>
      <c r="AN105" s="367" t="str">
        <f t="shared" si="111"/>
        <v/>
      </c>
      <c r="AO105" s="368" t="str">
        <f t="shared" si="88"/>
        <v/>
      </c>
      <c r="AP105" s="368" t="str">
        <f t="shared" si="112"/>
        <v/>
      </c>
      <c r="AQ105" s="367" t="str">
        <f t="shared" si="89"/>
        <v/>
      </c>
      <c r="AR105" s="367" t="str">
        <f t="shared" si="113"/>
        <v/>
      </c>
      <c r="AS105" s="368" t="str">
        <f t="shared" si="90"/>
        <v/>
      </c>
      <c r="AT105" s="368" t="str">
        <f t="shared" si="114"/>
        <v/>
      </c>
      <c r="AU105" s="367" t="str">
        <f t="shared" si="91"/>
        <v/>
      </c>
      <c r="AV105" s="367" t="str">
        <f t="shared" si="115"/>
        <v/>
      </c>
      <c r="AW105" s="368" t="str">
        <f t="shared" si="92"/>
        <v/>
      </c>
      <c r="AX105" s="368" t="str">
        <f t="shared" si="95"/>
        <v/>
      </c>
      <c r="AY105" s="361" t="str">
        <f t="shared" si="67"/>
        <v/>
      </c>
      <c r="AZ105" s="135" t="str">
        <f t="shared" si="93"/>
        <v/>
      </c>
      <c r="BE105" s="53" t="str">
        <f t="shared" si="96"/>
        <v/>
      </c>
      <c r="BF105" s="53" t="str">
        <f t="shared" si="96"/>
        <v/>
      </c>
      <c r="BG105" s="94">
        <f t="shared" si="97"/>
        <v>0</v>
      </c>
      <c r="BH105" s="119">
        <f t="shared" si="98"/>
        <v>1</v>
      </c>
    </row>
    <row r="106" spans="2:60" hidden="1" x14ac:dyDescent="0.25">
      <c r="B106" s="106" t="str">
        <f t="shared" si="70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359" t="str">
        <f>IF('תנאי סף'!AF106&lt;&gt;1,"",'תנאי סף'!F106)</f>
        <v/>
      </c>
      <c r="G106" s="134" t="str">
        <f>IF($F106="","",'התחשיב הבסיסי'!AH106)</f>
        <v/>
      </c>
      <c r="H106" s="263"/>
      <c r="I106" s="134" t="str">
        <f t="shared" si="94"/>
        <v/>
      </c>
      <c r="J106" s="120">
        <v>1</v>
      </c>
      <c r="K106" s="121" t="str">
        <f t="shared" si="71"/>
        <v/>
      </c>
      <c r="L106" s="365" t="str">
        <f t="shared" si="72"/>
        <v/>
      </c>
      <c r="M106" s="366" t="str">
        <f t="shared" si="73"/>
        <v/>
      </c>
      <c r="N106" s="366" t="str">
        <f t="shared" si="74"/>
        <v/>
      </c>
      <c r="O106" s="367" t="str">
        <f t="shared" si="75"/>
        <v/>
      </c>
      <c r="P106" s="367" t="str">
        <f t="shared" si="99"/>
        <v/>
      </c>
      <c r="Q106" s="368" t="str">
        <f t="shared" si="76"/>
        <v/>
      </c>
      <c r="R106" s="368" t="str">
        <f t="shared" si="100"/>
        <v/>
      </c>
      <c r="S106" s="367" t="str">
        <f t="shared" si="77"/>
        <v/>
      </c>
      <c r="T106" s="367" t="str">
        <f t="shared" si="101"/>
        <v/>
      </c>
      <c r="U106" s="368" t="str">
        <f t="shared" si="78"/>
        <v/>
      </c>
      <c r="V106" s="368" t="str">
        <f t="shared" si="102"/>
        <v/>
      </c>
      <c r="W106" s="367" t="str">
        <f t="shared" si="79"/>
        <v/>
      </c>
      <c r="X106" s="367" t="str">
        <f t="shared" si="103"/>
        <v/>
      </c>
      <c r="Y106" s="368" t="str">
        <f t="shared" si="80"/>
        <v/>
      </c>
      <c r="Z106" s="368" t="str">
        <f t="shared" si="104"/>
        <v/>
      </c>
      <c r="AA106" s="367" t="str">
        <f t="shared" si="81"/>
        <v/>
      </c>
      <c r="AB106" s="367" t="str">
        <f t="shared" si="105"/>
        <v/>
      </c>
      <c r="AC106" s="368" t="str">
        <f t="shared" si="82"/>
        <v/>
      </c>
      <c r="AD106" s="368" t="str">
        <f t="shared" si="106"/>
        <v/>
      </c>
      <c r="AE106" s="367" t="str">
        <f t="shared" si="83"/>
        <v/>
      </c>
      <c r="AF106" s="367" t="str">
        <f t="shared" si="107"/>
        <v/>
      </c>
      <c r="AG106" s="368" t="str">
        <f t="shared" si="84"/>
        <v/>
      </c>
      <c r="AH106" s="368" t="str">
        <f t="shared" si="108"/>
        <v/>
      </c>
      <c r="AI106" s="367" t="str">
        <f t="shared" si="85"/>
        <v/>
      </c>
      <c r="AJ106" s="367" t="str">
        <f t="shared" si="109"/>
        <v/>
      </c>
      <c r="AK106" s="368" t="str">
        <f t="shared" si="86"/>
        <v/>
      </c>
      <c r="AL106" s="368" t="str">
        <f t="shared" si="110"/>
        <v/>
      </c>
      <c r="AM106" s="367" t="str">
        <f t="shared" si="87"/>
        <v/>
      </c>
      <c r="AN106" s="367" t="str">
        <f t="shared" si="111"/>
        <v/>
      </c>
      <c r="AO106" s="368" t="str">
        <f t="shared" si="88"/>
        <v/>
      </c>
      <c r="AP106" s="368" t="str">
        <f t="shared" si="112"/>
        <v/>
      </c>
      <c r="AQ106" s="367" t="str">
        <f t="shared" si="89"/>
        <v/>
      </c>
      <c r="AR106" s="367" t="str">
        <f t="shared" si="113"/>
        <v/>
      </c>
      <c r="AS106" s="368" t="str">
        <f t="shared" si="90"/>
        <v/>
      </c>
      <c r="AT106" s="368" t="str">
        <f t="shared" si="114"/>
        <v/>
      </c>
      <c r="AU106" s="367" t="str">
        <f t="shared" si="91"/>
        <v/>
      </c>
      <c r="AV106" s="367" t="str">
        <f t="shared" si="115"/>
        <v/>
      </c>
      <c r="AW106" s="368" t="str">
        <f t="shared" si="92"/>
        <v/>
      </c>
      <c r="AX106" s="368" t="str">
        <f t="shared" si="95"/>
        <v/>
      </c>
      <c r="AY106" s="361" t="str">
        <f t="shared" si="67"/>
        <v/>
      </c>
      <c r="AZ106" s="135" t="str">
        <f t="shared" si="93"/>
        <v/>
      </c>
      <c r="BE106" s="53" t="str">
        <f t="shared" si="96"/>
        <v/>
      </c>
      <c r="BF106" s="53" t="str">
        <f t="shared" si="96"/>
        <v/>
      </c>
      <c r="BG106" s="94">
        <f t="shared" si="97"/>
        <v>0</v>
      </c>
      <c r="BH106" s="119">
        <f t="shared" si="98"/>
        <v>1</v>
      </c>
    </row>
    <row r="107" spans="2:60" hidden="1" x14ac:dyDescent="0.25">
      <c r="B107" s="106" t="str">
        <f t="shared" si="70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359" t="str">
        <f>IF('תנאי סף'!AF107&lt;&gt;1,"",'תנאי סף'!F107)</f>
        <v/>
      </c>
      <c r="G107" s="134" t="str">
        <f>IF($F107="","",'התחשיב הבסיסי'!AH107)</f>
        <v/>
      </c>
      <c r="H107" s="263"/>
      <c r="I107" s="134" t="str">
        <f t="shared" si="94"/>
        <v/>
      </c>
      <c r="J107" s="120">
        <v>1</v>
      </c>
      <c r="K107" s="121" t="str">
        <f t="shared" si="71"/>
        <v/>
      </c>
      <c r="L107" s="365" t="str">
        <f t="shared" si="72"/>
        <v/>
      </c>
      <c r="M107" s="366" t="str">
        <f t="shared" si="73"/>
        <v/>
      </c>
      <c r="N107" s="366" t="str">
        <f t="shared" si="74"/>
        <v/>
      </c>
      <c r="O107" s="367" t="str">
        <f t="shared" si="75"/>
        <v/>
      </c>
      <c r="P107" s="367" t="str">
        <f t="shared" si="99"/>
        <v/>
      </c>
      <c r="Q107" s="368" t="str">
        <f t="shared" si="76"/>
        <v/>
      </c>
      <c r="R107" s="368" t="str">
        <f t="shared" si="100"/>
        <v/>
      </c>
      <c r="S107" s="367" t="str">
        <f t="shared" si="77"/>
        <v/>
      </c>
      <c r="T107" s="367" t="str">
        <f t="shared" si="101"/>
        <v/>
      </c>
      <c r="U107" s="368" t="str">
        <f t="shared" si="78"/>
        <v/>
      </c>
      <c r="V107" s="368" t="str">
        <f t="shared" si="102"/>
        <v/>
      </c>
      <c r="W107" s="367" t="str">
        <f t="shared" si="79"/>
        <v/>
      </c>
      <c r="X107" s="367" t="str">
        <f t="shared" si="103"/>
        <v/>
      </c>
      <c r="Y107" s="368" t="str">
        <f t="shared" si="80"/>
        <v/>
      </c>
      <c r="Z107" s="368" t="str">
        <f t="shared" si="104"/>
        <v/>
      </c>
      <c r="AA107" s="367" t="str">
        <f t="shared" si="81"/>
        <v/>
      </c>
      <c r="AB107" s="367" t="str">
        <f t="shared" si="105"/>
        <v/>
      </c>
      <c r="AC107" s="368" t="str">
        <f t="shared" si="82"/>
        <v/>
      </c>
      <c r="AD107" s="368" t="str">
        <f t="shared" si="106"/>
        <v/>
      </c>
      <c r="AE107" s="367" t="str">
        <f t="shared" si="83"/>
        <v/>
      </c>
      <c r="AF107" s="367" t="str">
        <f t="shared" si="107"/>
        <v/>
      </c>
      <c r="AG107" s="368" t="str">
        <f t="shared" si="84"/>
        <v/>
      </c>
      <c r="AH107" s="368" t="str">
        <f t="shared" si="108"/>
        <v/>
      </c>
      <c r="AI107" s="367" t="str">
        <f t="shared" si="85"/>
        <v/>
      </c>
      <c r="AJ107" s="367" t="str">
        <f t="shared" si="109"/>
        <v/>
      </c>
      <c r="AK107" s="368" t="str">
        <f t="shared" si="86"/>
        <v/>
      </c>
      <c r="AL107" s="368" t="str">
        <f t="shared" si="110"/>
        <v/>
      </c>
      <c r="AM107" s="367" t="str">
        <f t="shared" si="87"/>
        <v/>
      </c>
      <c r="AN107" s="367" t="str">
        <f t="shared" si="111"/>
        <v/>
      </c>
      <c r="AO107" s="368" t="str">
        <f t="shared" si="88"/>
        <v/>
      </c>
      <c r="AP107" s="368" t="str">
        <f t="shared" si="112"/>
        <v/>
      </c>
      <c r="AQ107" s="367" t="str">
        <f t="shared" si="89"/>
        <v/>
      </c>
      <c r="AR107" s="367" t="str">
        <f t="shared" si="113"/>
        <v/>
      </c>
      <c r="AS107" s="368" t="str">
        <f t="shared" si="90"/>
        <v/>
      </c>
      <c r="AT107" s="368" t="str">
        <f t="shared" si="114"/>
        <v/>
      </c>
      <c r="AU107" s="367" t="str">
        <f t="shared" si="91"/>
        <v/>
      </c>
      <c r="AV107" s="367" t="str">
        <f t="shared" si="115"/>
        <v/>
      </c>
      <c r="AW107" s="368" t="str">
        <f t="shared" si="92"/>
        <v/>
      </c>
      <c r="AX107" s="368" t="str">
        <f t="shared" si="95"/>
        <v/>
      </c>
      <c r="AY107" s="361" t="str">
        <f t="shared" si="67"/>
        <v/>
      </c>
      <c r="AZ107" s="135" t="str">
        <f t="shared" si="93"/>
        <v/>
      </c>
      <c r="BE107" s="53" t="str">
        <f t="shared" si="96"/>
        <v/>
      </c>
      <c r="BF107" s="53" t="str">
        <f t="shared" si="96"/>
        <v/>
      </c>
      <c r="BG107" s="94">
        <f t="shared" si="97"/>
        <v>0</v>
      </c>
      <c r="BH107" s="119">
        <f t="shared" si="98"/>
        <v>1</v>
      </c>
    </row>
    <row r="108" spans="2:60" hidden="1" x14ac:dyDescent="0.25">
      <c r="B108" s="106" t="str">
        <f t="shared" si="70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359" t="str">
        <f>IF('תנאי סף'!AF108&lt;&gt;1,"",'תנאי סף'!F108)</f>
        <v/>
      </c>
      <c r="G108" s="134" t="str">
        <f>IF($F108="","",'התחשיב הבסיסי'!AH108)</f>
        <v/>
      </c>
      <c r="H108" s="263"/>
      <c r="I108" s="134" t="str">
        <f t="shared" si="94"/>
        <v/>
      </c>
      <c r="J108" s="120">
        <v>1</v>
      </c>
      <c r="K108" s="121" t="str">
        <f t="shared" si="71"/>
        <v/>
      </c>
      <c r="L108" s="365" t="str">
        <f t="shared" si="72"/>
        <v/>
      </c>
      <c r="M108" s="366" t="str">
        <f t="shared" si="73"/>
        <v/>
      </c>
      <c r="N108" s="366" t="str">
        <f t="shared" si="74"/>
        <v/>
      </c>
      <c r="O108" s="367" t="str">
        <f t="shared" si="75"/>
        <v/>
      </c>
      <c r="P108" s="367" t="str">
        <f t="shared" si="99"/>
        <v/>
      </c>
      <c r="Q108" s="368" t="str">
        <f t="shared" si="76"/>
        <v/>
      </c>
      <c r="R108" s="368" t="str">
        <f t="shared" si="100"/>
        <v/>
      </c>
      <c r="S108" s="367" t="str">
        <f t="shared" si="77"/>
        <v/>
      </c>
      <c r="T108" s="367" t="str">
        <f t="shared" si="101"/>
        <v/>
      </c>
      <c r="U108" s="368" t="str">
        <f t="shared" si="78"/>
        <v/>
      </c>
      <c r="V108" s="368" t="str">
        <f t="shared" si="102"/>
        <v/>
      </c>
      <c r="W108" s="367" t="str">
        <f t="shared" si="79"/>
        <v/>
      </c>
      <c r="X108" s="367" t="str">
        <f t="shared" si="103"/>
        <v/>
      </c>
      <c r="Y108" s="368" t="str">
        <f t="shared" si="80"/>
        <v/>
      </c>
      <c r="Z108" s="368" t="str">
        <f t="shared" si="104"/>
        <v/>
      </c>
      <c r="AA108" s="367" t="str">
        <f t="shared" si="81"/>
        <v/>
      </c>
      <c r="AB108" s="367" t="str">
        <f t="shared" si="105"/>
        <v/>
      </c>
      <c r="AC108" s="368" t="str">
        <f t="shared" si="82"/>
        <v/>
      </c>
      <c r="AD108" s="368" t="str">
        <f t="shared" si="106"/>
        <v/>
      </c>
      <c r="AE108" s="367" t="str">
        <f t="shared" si="83"/>
        <v/>
      </c>
      <c r="AF108" s="367" t="str">
        <f t="shared" si="107"/>
        <v/>
      </c>
      <c r="AG108" s="368" t="str">
        <f t="shared" si="84"/>
        <v/>
      </c>
      <c r="AH108" s="368" t="str">
        <f t="shared" si="108"/>
        <v/>
      </c>
      <c r="AI108" s="367" t="str">
        <f t="shared" si="85"/>
        <v/>
      </c>
      <c r="AJ108" s="367" t="str">
        <f t="shared" si="109"/>
        <v/>
      </c>
      <c r="AK108" s="368" t="str">
        <f t="shared" si="86"/>
        <v/>
      </c>
      <c r="AL108" s="368" t="str">
        <f t="shared" si="110"/>
        <v/>
      </c>
      <c r="AM108" s="367" t="str">
        <f t="shared" si="87"/>
        <v/>
      </c>
      <c r="AN108" s="367" t="str">
        <f t="shared" si="111"/>
        <v/>
      </c>
      <c r="AO108" s="368" t="str">
        <f t="shared" si="88"/>
        <v/>
      </c>
      <c r="AP108" s="368" t="str">
        <f t="shared" si="112"/>
        <v/>
      </c>
      <c r="AQ108" s="367" t="str">
        <f t="shared" si="89"/>
        <v/>
      </c>
      <c r="AR108" s="367" t="str">
        <f t="shared" si="113"/>
        <v/>
      </c>
      <c r="AS108" s="368" t="str">
        <f t="shared" si="90"/>
        <v/>
      </c>
      <c r="AT108" s="368" t="str">
        <f t="shared" si="114"/>
        <v/>
      </c>
      <c r="AU108" s="367" t="str">
        <f t="shared" si="91"/>
        <v/>
      </c>
      <c r="AV108" s="367" t="str">
        <f t="shared" si="115"/>
        <v/>
      </c>
      <c r="AW108" s="368" t="str">
        <f t="shared" si="92"/>
        <v/>
      </c>
      <c r="AX108" s="368" t="str">
        <f t="shared" si="95"/>
        <v/>
      </c>
      <c r="AY108" s="361" t="str">
        <f t="shared" si="67"/>
        <v/>
      </c>
      <c r="AZ108" s="135" t="str">
        <f t="shared" si="93"/>
        <v/>
      </c>
      <c r="BE108" s="53" t="str">
        <f t="shared" si="96"/>
        <v/>
      </c>
      <c r="BF108" s="53" t="str">
        <f t="shared" si="96"/>
        <v/>
      </c>
      <c r="BG108" s="94">
        <f t="shared" si="97"/>
        <v>0</v>
      </c>
      <c r="BH108" s="119">
        <f t="shared" si="98"/>
        <v>1</v>
      </c>
    </row>
    <row r="109" spans="2:60" hidden="1" x14ac:dyDescent="0.25">
      <c r="B109" s="106" t="str">
        <f t="shared" si="70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359" t="str">
        <f>IF('תנאי סף'!AF109&lt;&gt;1,"",'תנאי סף'!F109)</f>
        <v/>
      </c>
      <c r="G109" s="134" t="str">
        <f>IF($F109="","",'התחשיב הבסיסי'!AH109)</f>
        <v/>
      </c>
      <c r="H109" s="263"/>
      <c r="I109" s="134" t="str">
        <f t="shared" si="94"/>
        <v/>
      </c>
      <c r="J109" s="120">
        <v>1</v>
      </c>
      <c r="K109" s="121" t="str">
        <f t="shared" si="71"/>
        <v/>
      </c>
      <c r="L109" s="365" t="str">
        <f t="shared" si="72"/>
        <v/>
      </c>
      <c r="M109" s="366" t="str">
        <f t="shared" si="73"/>
        <v/>
      </c>
      <c r="N109" s="366" t="str">
        <f t="shared" si="74"/>
        <v/>
      </c>
      <c r="O109" s="367" t="str">
        <f t="shared" si="75"/>
        <v/>
      </c>
      <c r="P109" s="367" t="str">
        <f t="shared" si="99"/>
        <v/>
      </c>
      <c r="Q109" s="368" t="str">
        <f t="shared" si="76"/>
        <v/>
      </c>
      <c r="R109" s="368" t="str">
        <f t="shared" si="100"/>
        <v/>
      </c>
      <c r="S109" s="367" t="str">
        <f t="shared" si="77"/>
        <v/>
      </c>
      <c r="T109" s="367" t="str">
        <f t="shared" si="101"/>
        <v/>
      </c>
      <c r="U109" s="368" t="str">
        <f t="shared" si="78"/>
        <v/>
      </c>
      <c r="V109" s="368" t="str">
        <f t="shared" si="102"/>
        <v/>
      </c>
      <c r="W109" s="367" t="str">
        <f t="shared" si="79"/>
        <v/>
      </c>
      <c r="X109" s="367" t="str">
        <f t="shared" si="103"/>
        <v/>
      </c>
      <c r="Y109" s="368" t="str">
        <f t="shared" si="80"/>
        <v/>
      </c>
      <c r="Z109" s="368" t="str">
        <f t="shared" si="104"/>
        <v/>
      </c>
      <c r="AA109" s="367" t="str">
        <f t="shared" si="81"/>
        <v/>
      </c>
      <c r="AB109" s="367" t="str">
        <f t="shared" si="105"/>
        <v/>
      </c>
      <c r="AC109" s="368" t="str">
        <f t="shared" si="82"/>
        <v/>
      </c>
      <c r="AD109" s="368" t="str">
        <f t="shared" si="106"/>
        <v/>
      </c>
      <c r="AE109" s="367" t="str">
        <f t="shared" si="83"/>
        <v/>
      </c>
      <c r="AF109" s="367" t="str">
        <f t="shared" si="107"/>
        <v/>
      </c>
      <c r="AG109" s="368" t="str">
        <f t="shared" si="84"/>
        <v/>
      </c>
      <c r="AH109" s="368" t="str">
        <f t="shared" si="108"/>
        <v/>
      </c>
      <c r="AI109" s="367" t="str">
        <f t="shared" si="85"/>
        <v/>
      </c>
      <c r="AJ109" s="367" t="str">
        <f t="shared" si="109"/>
        <v/>
      </c>
      <c r="AK109" s="368" t="str">
        <f t="shared" si="86"/>
        <v/>
      </c>
      <c r="AL109" s="368" t="str">
        <f t="shared" si="110"/>
        <v/>
      </c>
      <c r="AM109" s="367" t="str">
        <f t="shared" si="87"/>
        <v/>
      </c>
      <c r="AN109" s="367" t="str">
        <f t="shared" si="111"/>
        <v/>
      </c>
      <c r="AO109" s="368" t="str">
        <f t="shared" si="88"/>
        <v/>
      </c>
      <c r="AP109" s="368" t="str">
        <f t="shared" si="112"/>
        <v/>
      </c>
      <c r="AQ109" s="367" t="str">
        <f t="shared" si="89"/>
        <v/>
      </c>
      <c r="AR109" s="367" t="str">
        <f t="shared" si="113"/>
        <v/>
      </c>
      <c r="AS109" s="368" t="str">
        <f t="shared" si="90"/>
        <v/>
      </c>
      <c r="AT109" s="368" t="str">
        <f t="shared" si="114"/>
        <v/>
      </c>
      <c r="AU109" s="367" t="str">
        <f t="shared" si="91"/>
        <v/>
      </c>
      <c r="AV109" s="367" t="str">
        <f t="shared" si="115"/>
        <v/>
      </c>
      <c r="AW109" s="368" t="str">
        <f t="shared" si="92"/>
        <v/>
      </c>
      <c r="AX109" s="368" t="str">
        <f t="shared" si="95"/>
        <v/>
      </c>
      <c r="AY109" s="361" t="str">
        <f t="shared" si="67"/>
        <v/>
      </c>
      <c r="AZ109" s="135" t="str">
        <f t="shared" si="93"/>
        <v/>
      </c>
      <c r="BE109" s="53" t="str">
        <f t="shared" si="96"/>
        <v/>
      </c>
      <c r="BF109" s="53" t="str">
        <f t="shared" si="96"/>
        <v/>
      </c>
      <c r="BG109" s="94">
        <f t="shared" si="97"/>
        <v>0</v>
      </c>
      <c r="BH109" s="119">
        <f t="shared" si="98"/>
        <v>1</v>
      </c>
    </row>
    <row r="110" spans="2:60" hidden="1" x14ac:dyDescent="0.25">
      <c r="B110" s="106" t="str">
        <f t="shared" si="70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359" t="str">
        <f>IF('תנאי סף'!AF110&lt;&gt;1,"",'תנאי סף'!F110)</f>
        <v/>
      </c>
      <c r="G110" s="134" t="str">
        <f>IF($F110="","",'התחשיב הבסיסי'!AH110)</f>
        <v/>
      </c>
      <c r="H110" s="263"/>
      <c r="I110" s="134" t="str">
        <f t="shared" si="94"/>
        <v/>
      </c>
      <c r="J110" s="120">
        <v>1</v>
      </c>
      <c r="K110" s="121" t="str">
        <f t="shared" si="71"/>
        <v/>
      </c>
      <c r="L110" s="365" t="str">
        <f t="shared" si="72"/>
        <v/>
      </c>
      <c r="M110" s="366" t="str">
        <f t="shared" si="73"/>
        <v/>
      </c>
      <c r="N110" s="366" t="str">
        <f t="shared" si="74"/>
        <v/>
      </c>
      <c r="O110" s="367" t="str">
        <f t="shared" si="75"/>
        <v/>
      </c>
      <c r="P110" s="367" t="str">
        <f t="shared" si="99"/>
        <v/>
      </c>
      <c r="Q110" s="368" t="str">
        <f t="shared" si="76"/>
        <v/>
      </c>
      <c r="R110" s="368" t="str">
        <f t="shared" si="100"/>
        <v/>
      </c>
      <c r="S110" s="367" t="str">
        <f t="shared" si="77"/>
        <v/>
      </c>
      <c r="T110" s="367" t="str">
        <f t="shared" si="101"/>
        <v/>
      </c>
      <c r="U110" s="368" t="str">
        <f t="shared" si="78"/>
        <v/>
      </c>
      <c r="V110" s="368" t="str">
        <f t="shared" si="102"/>
        <v/>
      </c>
      <c r="W110" s="367" t="str">
        <f t="shared" si="79"/>
        <v/>
      </c>
      <c r="X110" s="367" t="str">
        <f t="shared" si="103"/>
        <v/>
      </c>
      <c r="Y110" s="368" t="str">
        <f t="shared" si="80"/>
        <v/>
      </c>
      <c r="Z110" s="368" t="str">
        <f t="shared" si="104"/>
        <v/>
      </c>
      <c r="AA110" s="367" t="str">
        <f t="shared" si="81"/>
        <v/>
      </c>
      <c r="AB110" s="367" t="str">
        <f t="shared" si="105"/>
        <v/>
      </c>
      <c r="AC110" s="368" t="str">
        <f t="shared" si="82"/>
        <v/>
      </c>
      <c r="AD110" s="368" t="str">
        <f t="shared" si="106"/>
        <v/>
      </c>
      <c r="AE110" s="367" t="str">
        <f t="shared" si="83"/>
        <v/>
      </c>
      <c r="AF110" s="367" t="str">
        <f t="shared" si="107"/>
        <v/>
      </c>
      <c r="AG110" s="368" t="str">
        <f t="shared" si="84"/>
        <v/>
      </c>
      <c r="AH110" s="368" t="str">
        <f t="shared" si="108"/>
        <v/>
      </c>
      <c r="AI110" s="367" t="str">
        <f t="shared" si="85"/>
        <v/>
      </c>
      <c r="AJ110" s="367" t="str">
        <f t="shared" si="109"/>
        <v/>
      </c>
      <c r="AK110" s="368" t="str">
        <f t="shared" si="86"/>
        <v/>
      </c>
      <c r="AL110" s="368" t="str">
        <f t="shared" si="110"/>
        <v/>
      </c>
      <c r="AM110" s="367" t="str">
        <f t="shared" si="87"/>
        <v/>
      </c>
      <c r="AN110" s="367" t="str">
        <f t="shared" si="111"/>
        <v/>
      </c>
      <c r="AO110" s="368" t="str">
        <f t="shared" si="88"/>
        <v/>
      </c>
      <c r="AP110" s="368" t="str">
        <f t="shared" si="112"/>
        <v/>
      </c>
      <c r="AQ110" s="367" t="str">
        <f t="shared" si="89"/>
        <v/>
      </c>
      <c r="AR110" s="367" t="str">
        <f t="shared" si="113"/>
        <v/>
      </c>
      <c r="AS110" s="368" t="str">
        <f t="shared" si="90"/>
        <v/>
      </c>
      <c r="AT110" s="368" t="str">
        <f t="shared" si="114"/>
        <v/>
      </c>
      <c r="AU110" s="367" t="str">
        <f t="shared" si="91"/>
        <v/>
      </c>
      <c r="AV110" s="367" t="str">
        <f t="shared" si="115"/>
        <v/>
      </c>
      <c r="AW110" s="368" t="str">
        <f t="shared" si="92"/>
        <v/>
      </c>
      <c r="AX110" s="368" t="str">
        <f t="shared" si="95"/>
        <v/>
      </c>
      <c r="AY110" s="361" t="str">
        <f t="shared" si="67"/>
        <v/>
      </c>
      <c r="AZ110" s="135" t="str">
        <f t="shared" si="93"/>
        <v/>
      </c>
      <c r="BE110" s="53" t="str">
        <f t="shared" si="96"/>
        <v/>
      </c>
      <c r="BF110" s="53" t="str">
        <f t="shared" si="96"/>
        <v/>
      </c>
      <c r="BG110" s="94">
        <f t="shared" si="97"/>
        <v>0</v>
      </c>
      <c r="BH110" s="119">
        <f t="shared" si="98"/>
        <v>1</v>
      </c>
    </row>
    <row r="111" spans="2:60" hidden="1" x14ac:dyDescent="0.25">
      <c r="B111" s="106" t="str">
        <f t="shared" si="70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359" t="str">
        <f>IF('תנאי סף'!AF111&lt;&gt;1,"",'תנאי סף'!F111)</f>
        <v/>
      </c>
      <c r="G111" s="134" t="str">
        <f>IF($F111="","",'התחשיב הבסיסי'!AH111)</f>
        <v/>
      </c>
      <c r="H111" s="263"/>
      <c r="I111" s="134" t="str">
        <f t="shared" si="94"/>
        <v/>
      </c>
      <c r="J111" s="120">
        <v>1</v>
      </c>
      <c r="K111" s="121" t="str">
        <f t="shared" si="71"/>
        <v/>
      </c>
      <c r="L111" s="365" t="str">
        <f t="shared" si="72"/>
        <v/>
      </c>
      <c r="M111" s="366" t="str">
        <f t="shared" si="73"/>
        <v/>
      </c>
      <c r="N111" s="366" t="str">
        <f t="shared" si="74"/>
        <v/>
      </c>
      <c r="O111" s="367" t="str">
        <f t="shared" si="75"/>
        <v/>
      </c>
      <c r="P111" s="367" t="str">
        <f t="shared" si="99"/>
        <v/>
      </c>
      <c r="Q111" s="368" t="str">
        <f t="shared" si="76"/>
        <v/>
      </c>
      <c r="R111" s="368" t="str">
        <f t="shared" si="100"/>
        <v/>
      </c>
      <c r="S111" s="367" t="str">
        <f t="shared" si="77"/>
        <v/>
      </c>
      <c r="T111" s="367" t="str">
        <f t="shared" si="101"/>
        <v/>
      </c>
      <c r="U111" s="368" t="str">
        <f t="shared" si="78"/>
        <v/>
      </c>
      <c r="V111" s="368" t="str">
        <f t="shared" si="102"/>
        <v/>
      </c>
      <c r="W111" s="367" t="str">
        <f t="shared" si="79"/>
        <v/>
      </c>
      <c r="X111" s="367" t="str">
        <f t="shared" si="103"/>
        <v/>
      </c>
      <c r="Y111" s="368" t="str">
        <f t="shared" si="80"/>
        <v/>
      </c>
      <c r="Z111" s="368" t="str">
        <f t="shared" si="104"/>
        <v/>
      </c>
      <c r="AA111" s="367" t="str">
        <f t="shared" si="81"/>
        <v/>
      </c>
      <c r="AB111" s="367" t="str">
        <f t="shared" si="105"/>
        <v/>
      </c>
      <c r="AC111" s="368" t="str">
        <f t="shared" si="82"/>
        <v/>
      </c>
      <c r="AD111" s="368" t="str">
        <f t="shared" si="106"/>
        <v/>
      </c>
      <c r="AE111" s="367" t="str">
        <f t="shared" si="83"/>
        <v/>
      </c>
      <c r="AF111" s="367" t="str">
        <f t="shared" si="107"/>
        <v/>
      </c>
      <c r="AG111" s="368" t="str">
        <f t="shared" si="84"/>
        <v/>
      </c>
      <c r="AH111" s="368" t="str">
        <f t="shared" si="108"/>
        <v/>
      </c>
      <c r="AI111" s="367" t="str">
        <f t="shared" si="85"/>
        <v/>
      </c>
      <c r="AJ111" s="367" t="str">
        <f t="shared" si="109"/>
        <v/>
      </c>
      <c r="AK111" s="368" t="str">
        <f t="shared" si="86"/>
        <v/>
      </c>
      <c r="AL111" s="368" t="str">
        <f t="shared" si="110"/>
        <v/>
      </c>
      <c r="AM111" s="367" t="str">
        <f t="shared" si="87"/>
        <v/>
      </c>
      <c r="AN111" s="367" t="str">
        <f t="shared" si="111"/>
        <v/>
      </c>
      <c r="AO111" s="368" t="str">
        <f t="shared" si="88"/>
        <v/>
      </c>
      <c r="AP111" s="368" t="str">
        <f t="shared" si="112"/>
        <v/>
      </c>
      <c r="AQ111" s="367" t="str">
        <f t="shared" si="89"/>
        <v/>
      </c>
      <c r="AR111" s="367" t="str">
        <f t="shared" si="113"/>
        <v/>
      </c>
      <c r="AS111" s="368" t="str">
        <f t="shared" si="90"/>
        <v/>
      </c>
      <c r="AT111" s="368" t="str">
        <f t="shared" si="114"/>
        <v/>
      </c>
      <c r="AU111" s="367" t="str">
        <f t="shared" si="91"/>
        <v/>
      </c>
      <c r="AV111" s="367" t="str">
        <f t="shared" si="115"/>
        <v/>
      </c>
      <c r="AW111" s="368" t="str">
        <f t="shared" si="92"/>
        <v/>
      </c>
      <c r="AX111" s="368" t="str">
        <f t="shared" si="95"/>
        <v/>
      </c>
      <c r="AY111" s="361" t="str">
        <f t="shared" si="67"/>
        <v/>
      </c>
      <c r="AZ111" s="135" t="str">
        <f t="shared" si="93"/>
        <v/>
      </c>
      <c r="BE111" s="53" t="str">
        <f t="shared" si="96"/>
        <v/>
      </c>
      <c r="BF111" s="53" t="str">
        <f t="shared" si="96"/>
        <v/>
      </c>
      <c r="BG111" s="94">
        <f t="shared" si="97"/>
        <v>0</v>
      </c>
      <c r="BH111" s="119">
        <f t="shared" si="98"/>
        <v>1</v>
      </c>
    </row>
    <row r="112" spans="2:60" hidden="1" x14ac:dyDescent="0.25">
      <c r="B112" s="106" t="str">
        <f t="shared" si="70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359" t="str">
        <f>IF('תנאי סף'!AF112&lt;&gt;1,"",'תנאי סף'!F112)</f>
        <v/>
      </c>
      <c r="G112" s="134" t="str">
        <f>IF($F112="","",'התחשיב הבסיסי'!AH112)</f>
        <v/>
      </c>
      <c r="H112" s="263"/>
      <c r="I112" s="134" t="str">
        <f t="shared" si="94"/>
        <v/>
      </c>
      <c r="J112" s="120">
        <v>1</v>
      </c>
      <c r="K112" s="121" t="str">
        <f t="shared" si="71"/>
        <v/>
      </c>
      <c r="L112" s="365" t="str">
        <f t="shared" si="72"/>
        <v/>
      </c>
      <c r="M112" s="366" t="str">
        <f t="shared" si="73"/>
        <v/>
      </c>
      <c r="N112" s="366" t="str">
        <f t="shared" si="74"/>
        <v/>
      </c>
      <c r="O112" s="367" t="str">
        <f t="shared" si="75"/>
        <v/>
      </c>
      <c r="P112" s="367" t="str">
        <f t="shared" si="99"/>
        <v/>
      </c>
      <c r="Q112" s="368" t="str">
        <f t="shared" si="76"/>
        <v/>
      </c>
      <c r="R112" s="368" t="str">
        <f t="shared" si="100"/>
        <v/>
      </c>
      <c r="S112" s="367" t="str">
        <f t="shared" si="77"/>
        <v/>
      </c>
      <c r="T112" s="367" t="str">
        <f t="shared" si="101"/>
        <v/>
      </c>
      <c r="U112" s="368" t="str">
        <f t="shared" si="78"/>
        <v/>
      </c>
      <c r="V112" s="368" t="str">
        <f t="shared" si="102"/>
        <v/>
      </c>
      <c r="W112" s="367" t="str">
        <f t="shared" si="79"/>
        <v/>
      </c>
      <c r="X112" s="367" t="str">
        <f t="shared" si="103"/>
        <v/>
      </c>
      <c r="Y112" s="368" t="str">
        <f t="shared" si="80"/>
        <v/>
      </c>
      <c r="Z112" s="368" t="str">
        <f t="shared" si="104"/>
        <v/>
      </c>
      <c r="AA112" s="367" t="str">
        <f t="shared" si="81"/>
        <v/>
      </c>
      <c r="AB112" s="367" t="str">
        <f t="shared" si="105"/>
        <v/>
      </c>
      <c r="AC112" s="368" t="str">
        <f t="shared" si="82"/>
        <v/>
      </c>
      <c r="AD112" s="368" t="str">
        <f t="shared" si="106"/>
        <v/>
      </c>
      <c r="AE112" s="367" t="str">
        <f t="shared" si="83"/>
        <v/>
      </c>
      <c r="AF112" s="367" t="str">
        <f t="shared" si="107"/>
        <v/>
      </c>
      <c r="AG112" s="368" t="str">
        <f t="shared" si="84"/>
        <v/>
      </c>
      <c r="AH112" s="368" t="str">
        <f t="shared" si="108"/>
        <v/>
      </c>
      <c r="AI112" s="367" t="str">
        <f t="shared" si="85"/>
        <v/>
      </c>
      <c r="AJ112" s="367" t="str">
        <f t="shared" si="109"/>
        <v/>
      </c>
      <c r="AK112" s="368" t="str">
        <f t="shared" si="86"/>
        <v/>
      </c>
      <c r="AL112" s="368" t="str">
        <f t="shared" si="110"/>
        <v/>
      </c>
      <c r="AM112" s="367" t="str">
        <f t="shared" si="87"/>
        <v/>
      </c>
      <c r="AN112" s="367" t="str">
        <f t="shared" si="111"/>
        <v/>
      </c>
      <c r="AO112" s="368" t="str">
        <f t="shared" si="88"/>
        <v/>
      </c>
      <c r="AP112" s="368" t="str">
        <f t="shared" si="112"/>
        <v/>
      </c>
      <c r="AQ112" s="367" t="str">
        <f t="shared" si="89"/>
        <v/>
      </c>
      <c r="AR112" s="367" t="str">
        <f t="shared" si="113"/>
        <v/>
      </c>
      <c r="AS112" s="368" t="str">
        <f t="shared" si="90"/>
        <v/>
      </c>
      <c r="AT112" s="368" t="str">
        <f t="shared" si="114"/>
        <v/>
      </c>
      <c r="AU112" s="367" t="str">
        <f t="shared" si="91"/>
        <v/>
      </c>
      <c r="AV112" s="367" t="str">
        <f t="shared" si="115"/>
        <v/>
      </c>
      <c r="AW112" s="368" t="str">
        <f t="shared" si="92"/>
        <v/>
      </c>
      <c r="AX112" s="368" t="str">
        <f t="shared" si="95"/>
        <v/>
      </c>
      <c r="AY112" s="361" t="str">
        <f t="shared" si="67"/>
        <v/>
      </c>
      <c r="AZ112" s="135" t="str">
        <f t="shared" si="93"/>
        <v/>
      </c>
      <c r="BE112" s="53" t="str">
        <f t="shared" si="96"/>
        <v/>
      </c>
      <c r="BF112" s="53" t="str">
        <f t="shared" si="96"/>
        <v/>
      </c>
      <c r="BG112" s="94">
        <f t="shared" si="97"/>
        <v>0</v>
      </c>
      <c r="BH112" s="119">
        <f t="shared" si="98"/>
        <v>1</v>
      </c>
    </row>
    <row r="113" spans="2:60" hidden="1" x14ac:dyDescent="0.25">
      <c r="B113" s="106" t="str">
        <f t="shared" si="70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359" t="str">
        <f>IF('תנאי סף'!AF113&lt;&gt;1,"",'תנאי סף'!F113)</f>
        <v/>
      </c>
      <c r="G113" s="134" t="str">
        <f>IF($F113="","",'התחשיב הבסיסי'!AH113)</f>
        <v/>
      </c>
      <c r="H113" s="263"/>
      <c r="I113" s="134" t="str">
        <f t="shared" si="94"/>
        <v/>
      </c>
      <c r="J113" s="120">
        <v>1</v>
      </c>
      <c r="K113" s="121" t="str">
        <f t="shared" si="71"/>
        <v/>
      </c>
      <c r="L113" s="365" t="str">
        <f t="shared" si="72"/>
        <v/>
      </c>
      <c r="M113" s="366" t="str">
        <f t="shared" si="73"/>
        <v/>
      </c>
      <c r="N113" s="366" t="str">
        <f t="shared" si="74"/>
        <v/>
      </c>
      <c r="O113" s="367" t="str">
        <f t="shared" si="75"/>
        <v/>
      </c>
      <c r="P113" s="367" t="str">
        <f t="shared" si="99"/>
        <v/>
      </c>
      <c r="Q113" s="368" t="str">
        <f t="shared" si="76"/>
        <v/>
      </c>
      <c r="R113" s="368" t="str">
        <f t="shared" si="100"/>
        <v/>
      </c>
      <c r="S113" s="367" t="str">
        <f t="shared" si="77"/>
        <v/>
      </c>
      <c r="T113" s="367" t="str">
        <f t="shared" si="101"/>
        <v/>
      </c>
      <c r="U113" s="368" t="str">
        <f t="shared" si="78"/>
        <v/>
      </c>
      <c r="V113" s="368" t="str">
        <f t="shared" si="102"/>
        <v/>
      </c>
      <c r="W113" s="367" t="str">
        <f t="shared" si="79"/>
        <v/>
      </c>
      <c r="X113" s="367" t="str">
        <f t="shared" si="103"/>
        <v/>
      </c>
      <c r="Y113" s="368" t="str">
        <f t="shared" si="80"/>
        <v/>
      </c>
      <c r="Z113" s="368" t="str">
        <f t="shared" si="104"/>
        <v/>
      </c>
      <c r="AA113" s="367" t="str">
        <f t="shared" si="81"/>
        <v/>
      </c>
      <c r="AB113" s="367" t="str">
        <f t="shared" si="105"/>
        <v/>
      </c>
      <c r="AC113" s="368" t="str">
        <f t="shared" si="82"/>
        <v/>
      </c>
      <c r="AD113" s="368" t="str">
        <f t="shared" si="106"/>
        <v/>
      </c>
      <c r="AE113" s="367" t="str">
        <f t="shared" si="83"/>
        <v/>
      </c>
      <c r="AF113" s="367" t="str">
        <f t="shared" si="107"/>
        <v/>
      </c>
      <c r="AG113" s="368" t="str">
        <f t="shared" si="84"/>
        <v/>
      </c>
      <c r="AH113" s="368" t="str">
        <f t="shared" si="108"/>
        <v/>
      </c>
      <c r="AI113" s="367" t="str">
        <f t="shared" si="85"/>
        <v/>
      </c>
      <c r="AJ113" s="367" t="str">
        <f t="shared" si="109"/>
        <v/>
      </c>
      <c r="AK113" s="368" t="str">
        <f t="shared" si="86"/>
        <v/>
      </c>
      <c r="AL113" s="368" t="str">
        <f t="shared" si="110"/>
        <v/>
      </c>
      <c r="AM113" s="367" t="str">
        <f t="shared" si="87"/>
        <v/>
      </c>
      <c r="AN113" s="367" t="str">
        <f t="shared" si="111"/>
        <v/>
      </c>
      <c r="AO113" s="368" t="str">
        <f t="shared" si="88"/>
        <v/>
      </c>
      <c r="AP113" s="368" t="str">
        <f t="shared" si="112"/>
        <v/>
      </c>
      <c r="AQ113" s="367" t="str">
        <f t="shared" si="89"/>
        <v/>
      </c>
      <c r="AR113" s="367" t="str">
        <f t="shared" si="113"/>
        <v/>
      </c>
      <c r="AS113" s="368" t="str">
        <f t="shared" si="90"/>
        <v/>
      </c>
      <c r="AT113" s="368" t="str">
        <f t="shared" si="114"/>
        <v/>
      </c>
      <c r="AU113" s="367" t="str">
        <f t="shared" si="91"/>
        <v/>
      </c>
      <c r="AV113" s="367" t="str">
        <f t="shared" si="115"/>
        <v/>
      </c>
      <c r="AW113" s="368" t="str">
        <f t="shared" si="92"/>
        <v/>
      </c>
      <c r="AX113" s="368" t="str">
        <f t="shared" si="95"/>
        <v/>
      </c>
      <c r="AY113" s="361" t="str">
        <f t="shared" si="67"/>
        <v/>
      </c>
      <c r="AZ113" s="135" t="str">
        <f t="shared" si="93"/>
        <v/>
      </c>
      <c r="BE113" s="53" t="str">
        <f t="shared" si="96"/>
        <v/>
      </c>
      <c r="BF113" s="53" t="str">
        <f t="shared" si="96"/>
        <v/>
      </c>
      <c r="BG113" s="94">
        <f t="shared" si="97"/>
        <v>0</v>
      </c>
      <c r="BH113" s="119">
        <f t="shared" si="98"/>
        <v>1</v>
      </c>
    </row>
    <row r="114" spans="2:60" hidden="1" x14ac:dyDescent="0.25">
      <c r="B114" s="106" t="str">
        <f t="shared" si="70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359" t="str">
        <f>IF('תנאי סף'!AF114&lt;&gt;1,"",'תנאי סף'!F114)</f>
        <v/>
      </c>
      <c r="G114" s="134" t="str">
        <f>IF($F114="","",'התחשיב הבסיסי'!AH114)</f>
        <v/>
      </c>
      <c r="H114" s="263"/>
      <c r="I114" s="134" t="str">
        <f t="shared" si="94"/>
        <v/>
      </c>
      <c r="J114" s="120">
        <v>1</v>
      </c>
      <c r="K114" s="121" t="str">
        <f t="shared" si="71"/>
        <v/>
      </c>
      <c r="L114" s="365" t="str">
        <f t="shared" si="72"/>
        <v/>
      </c>
      <c r="M114" s="366" t="str">
        <f t="shared" si="73"/>
        <v/>
      </c>
      <c r="N114" s="366" t="str">
        <f t="shared" si="74"/>
        <v/>
      </c>
      <c r="O114" s="367" t="str">
        <f t="shared" si="75"/>
        <v/>
      </c>
      <c r="P114" s="367" t="str">
        <f t="shared" si="99"/>
        <v/>
      </c>
      <c r="Q114" s="368" t="str">
        <f t="shared" si="76"/>
        <v/>
      </c>
      <c r="R114" s="368" t="str">
        <f t="shared" si="100"/>
        <v/>
      </c>
      <c r="S114" s="367" t="str">
        <f t="shared" si="77"/>
        <v/>
      </c>
      <c r="T114" s="367" t="str">
        <f t="shared" si="101"/>
        <v/>
      </c>
      <c r="U114" s="368" t="str">
        <f t="shared" si="78"/>
        <v/>
      </c>
      <c r="V114" s="368" t="str">
        <f t="shared" si="102"/>
        <v/>
      </c>
      <c r="W114" s="367" t="str">
        <f t="shared" si="79"/>
        <v/>
      </c>
      <c r="X114" s="367" t="str">
        <f t="shared" si="103"/>
        <v/>
      </c>
      <c r="Y114" s="368" t="str">
        <f t="shared" si="80"/>
        <v/>
      </c>
      <c r="Z114" s="368" t="str">
        <f t="shared" si="104"/>
        <v/>
      </c>
      <c r="AA114" s="367" t="str">
        <f t="shared" si="81"/>
        <v/>
      </c>
      <c r="AB114" s="367" t="str">
        <f t="shared" si="105"/>
        <v/>
      </c>
      <c r="AC114" s="368" t="str">
        <f t="shared" si="82"/>
        <v/>
      </c>
      <c r="AD114" s="368" t="str">
        <f t="shared" si="106"/>
        <v/>
      </c>
      <c r="AE114" s="367" t="str">
        <f t="shared" si="83"/>
        <v/>
      </c>
      <c r="AF114" s="367" t="str">
        <f t="shared" si="107"/>
        <v/>
      </c>
      <c r="AG114" s="368" t="str">
        <f t="shared" si="84"/>
        <v/>
      </c>
      <c r="AH114" s="368" t="str">
        <f t="shared" si="108"/>
        <v/>
      </c>
      <c r="AI114" s="367" t="str">
        <f t="shared" si="85"/>
        <v/>
      </c>
      <c r="AJ114" s="367" t="str">
        <f t="shared" si="109"/>
        <v/>
      </c>
      <c r="AK114" s="368" t="str">
        <f t="shared" si="86"/>
        <v/>
      </c>
      <c r="AL114" s="368" t="str">
        <f t="shared" si="110"/>
        <v/>
      </c>
      <c r="AM114" s="367" t="str">
        <f t="shared" si="87"/>
        <v/>
      </c>
      <c r="AN114" s="367" t="str">
        <f t="shared" si="111"/>
        <v/>
      </c>
      <c r="AO114" s="368" t="str">
        <f t="shared" si="88"/>
        <v/>
      </c>
      <c r="AP114" s="368" t="str">
        <f t="shared" si="112"/>
        <v/>
      </c>
      <c r="AQ114" s="367" t="str">
        <f t="shared" si="89"/>
        <v/>
      </c>
      <c r="AR114" s="367" t="str">
        <f t="shared" si="113"/>
        <v/>
      </c>
      <c r="AS114" s="368" t="str">
        <f t="shared" si="90"/>
        <v/>
      </c>
      <c r="AT114" s="368" t="str">
        <f t="shared" si="114"/>
        <v/>
      </c>
      <c r="AU114" s="367" t="str">
        <f t="shared" si="91"/>
        <v/>
      </c>
      <c r="AV114" s="367" t="str">
        <f t="shared" si="115"/>
        <v/>
      </c>
      <c r="AW114" s="368" t="str">
        <f t="shared" si="92"/>
        <v/>
      </c>
      <c r="AX114" s="368" t="str">
        <f t="shared" si="95"/>
        <v/>
      </c>
      <c r="AY114" s="361" t="str">
        <f t="shared" si="67"/>
        <v/>
      </c>
      <c r="AZ114" s="135" t="str">
        <f t="shared" si="93"/>
        <v/>
      </c>
      <c r="BE114" s="53" t="str">
        <f t="shared" si="96"/>
        <v/>
      </c>
      <c r="BF114" s="53" t="str">
        <f t="shared" si="96"/>
        <v/>
      </c>
      <c r="BG114" s="94">
        <f t="shared" si="97"/>
        <v>0</v>
      </c>
      <c r="BH114" s="119">
        <f t="shared" si="98"/>
        <v>1</v>
      </c>
    </row>
    <row r="115" spans="2:60" hidden="1" x14ac:dyDescent="0.25">
      <c r="B115" s="106" t="str">
        <f t="shared" si="70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359" t="str">
        <f>IF('תנאי סף'!AF115&lt;&gt;1,"",'תנאי סף'!F115)</f>
        <v/>
      </c>
      <c r="G115" s="134" t="str">
        <f>IF($F115="","",'התחשיב הבסיסי'!AH115)</f>
        <v/>
      </c>
      <c r="H115" s="263"/>
      <c r="I115" s="134" t="str">
        <f t="shared" si="94"/>
        <v/>
      </c>
      <c r="J115" s="120">
        <v>1</v>
      </c>
      <c r="K115" s="121" t="str">
        <f t="shared" si="71"/>
        <v/>
      </c>
      <c r="L115" s="365" t="str">
        <f t="shared" si="72"/>
        <v/>
      </c>
      <c r="M115" s="366" t="str">
        <f t="shared" si="73"/>
        <v/>
      </c>
      <c r="N115" s="366" t="str">
        <f t="shared" si="74"/>
        <v/>
      </c>
      <c r="O115" s="367" t="str">
        <f t="shared" si="75"/>
        <v/>
      </c>
      <c r="P115" s="367" t="str">
        <f t="shared" si="99"/>
        <v/>
      </c>
      <c r="Q115" s="368" t="str">
        <f t="shared" si="76"/>
        <v/>
      </c>
      <c r="R115" s="368" t="str">
        <f t="shared" si="100"/>
        <v/>
      </c>
      <c r="S115" s="367" t="str">
        <f t="shared" si="77"/>
        <v/>
      </c>
      <c r="T115" s="367" t="str">
        <f t="shared" si="101"/>
        <v/>
      </c>
      <c r="U115" s="368" t="str">
        <f t="shared" si="78"/>
        <v/>
      </c>
      <c r="V115" s="368" t="str">
        <f t="shared" si="102"/>
        <v/>
      </c>
      <c r="W115" s="367" t="str">
        <f t="shared" si="79"/>
        <v/>
      </c>
      <c r="X115" s="367" t="str">
        <f t="shared" si="103"/>
        <v/>
      </c>
      <c r="Y115" s="368" t="str">
        <f t="shared" si="80"/>
        <v/>
      </c>
      <c r="Z115" s="368" t="str">
        <f t="shared" si="104"/>
        <v/>
      </c>
      <c r="AA115" s="367" t="str">
        <f t="shared" si="81"/>
        <v/>
      </c>
      <c r="AB115" s="367" t="str">
        <f t="shared" si="105"/>
        <v/>
      </c>
      <c r="AC115" s="368" t="str">
        <f t="shared" si="82"/>
        <v/>
      </c>
      <c r="AD115" s="368" t="str">
        <f t="shared" si="106"/>
        <v/>
      </c>
      <c r="AE115" s="367" t="str">
        <f t="shared" si="83"/>
        <v/>
      </c>
      <c r="AF115" s="367" t="str">
        <f t="shared" si="107"/>
        <v/>
      </c>
      <c r="AG115" s="368" t="str">
        <f t="shared" si="84"/>
        <v/>
      </c>
      <c r="AH115" s="368" t="str">
        <f t="shared" si="108"/>
        <v/>
      </c>
      <c r="AI115" s="367" t="str">
        <f t="shared" si="85"/>
        <v/>
      </c>
      <c r="AJ115" s="367" t="str">
        <f t="shared" si="109"/>
        <v/>
      </c>
      <c r="AK115" s="368" t="str">
        <f t="shared" si="86"/>
        <v/>
      </c>
      <c r="AL115" s="368" t="str">
        <f t="shared" si="110"/>
        <v/>
      </c>
      <c r="AM115" s="367" t="str">
        <f t="shared" si="87"/>
        <v/>
      </c>
      <c r="AN115" s="367" t="str">
        <f t="shared" si="111"/>
        <v/>
      </c>
      <c r="AO115" s="368" t="str">
        <f t="shared" si="88"/>
        <v/>
      </c>
      <c r="AP115" s="368" t="str">
        <f t="shared" si="112"/>
        <v/>
      </c>
      <c r="AQ115" s="367" t="str">
        <f t="shared" si="89"/>
        <v/>
      </c>
      <c r="AR115" s="367" t="str">
        <f t="shared" si="113"/>
        <v/>
      </c>
      <c r="AS115" s="368" t="str">
        <f t="shared" si="90"/>
        <v/>
      </c>
      <c r="AT115" s="368" t="str">
        <f t="shared" si="114"/>
        <v/>
      </c>
      <c r="AU115" s="367" t="str">
        <f t="shared" si="91"/>
        <v/>
      </c>
      <c r="AV115" s="367" t="str">
        <f t="shared" si="115"/>
        <v/>
      </c>
      <c r="AW115" s="368" t="str">
        <f t="shared" si="92"/>
        <v/>
      </c>
      <c r="AX115" s="368" t="str">
        <f t="shared" si="95"/>
        <v/>
      </c>
      <c r="AY115" s="361" t="str">
        <f t="shared" si="67"/>
        <v/>
      </c>
      <c r="AZ115" s="135" t="str">
        <f t="shared" si="93"/>
        <v/>
      </c>
      <c r="BE115" s="53" t="str">
        <f t="shared" si="96"/>
        <v/>
      </c>
      <c r="BF115" s="53" t="str">
        <f t="shared" si="96"/>
        <v/>
      </c>
      <c r="BG115" s="94">
        <f t="shared" si="97"/>
        <v>0</v>
      </c>
      <c r="BH115" s="119">
        <f t="shared" si="98"/>
        <v>1</v>
      </c>
    </row>
    <row r="116" spans="2:60" hidden="1" x14ac:dyDescent="0.25">
      <c r="B116" s="106" t="str">
        <f t="shared" si="70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359" t="str">
        <f>IF('תנאי סף'!AF116&lt;&gt;1,"",'תנאי סף'!F116)</f>
        <v/>
      </c>
      <c r="G116" s="134" t="str">
        <f>IF($F116="","",'התחשיב הבסיסי'!AH116)</f>
        <v/>
      </c>
      <c r="H116" s="263"/>
      <c r="I116" s="134" t="str">
        <f t="shared" si="94"/>
        <v/>
      </c>
      <c r="J116" s="120">
        <v>1</v>
      </c>
      <c r="K116" s="121" t="str">
        <f t="shared" si="71"/>
        <v/>
      </c>
      <c r="L116" s="365" t="str">
        <f t="shared" si="72"/>
        <v/>
      </c>
      <c r="M116" s="366" t="str">
        <f t="shared" si="73"/>
        <v/>
      </c>
      <c r="N116" s="366" t="str">
        <f t="shared" si="74"/>
        <v/>
      </c>
      <c r="O116" s="367" t="str">
        <f t="shared" si="75"/>
        <v/>
      </c>
      <c r="P116" s="367" t="str">
        <f t="shared" si="99"/>
        <v/>
      </c>
      <c r="Q116" s="368" t="str">
        <f t="shared" si="76"/>
        <v/>
      </c>
      <c r="R116" s="368" t="str">
        <f t="shared" si="100"/>
        <v/>
      </c>
      <c r="S116" s="367" t="str">
        <f t="shared" si="77"/>
        <v/>
      </c>
      <c r="T116" s="367" t="str">
        <f t="shared" si="101"/>
        <v/>
      </c>
      <c r="U116" s="368" t="str">
        <f t="shared" si="78"/>
        <v/>
      </c>
      <c r="V116" s="368" t="str">
        <f t="shared" si="102"/>
        <v/>
      </c>
      <c r="W116" s="367" t="str">
        <f t="shared" si="79"/>
        <v/>
      </c>
      <c r="X116" s="367" t="str">
        <f t="shared" si="103"/>
        <v/>
      </c>
      <c r="Y116" s="368" t="str">
        <f t="shared" si="80"/>
        <v/>
      </c>
      <c r="Z116" s="368" t="str">
        <f t="shared" si="104"/>
        <v/>
      </c>
      <c r="AA116" s="367" t="str">
        <f t="shared" si="81"/>
        <v/>
      </c>
      <c r="AB116" s="367" t="str">
        <f t="shared" si="105"/>
        <v/>
      </c>
      <c r="AC116" s="368" t="str">
        <f t="shared" si="82"/>
        <v/>
      </c>
      <c r="AD116" s="368" t="str">
        <f t="shared" si="106"/>
        <v/>
      </c>
      <c r="AE116" s="367" t="str">
        <f t="shared" si="83"/>
        <v/>
      </c>
      <c r="AF116" s="367" t="str">
        <f t="shared" si="107"/>
        <v/>
      </c>
      <c r="AG116" s="368" t="str">
        <f t="shared" si="84"/>
        <v/>
      </c>
      <c r="AH116" s="368" t="str">
        <f t="shared" si="108"/>
        <v/>
      </c>
      <c r="AI116" s="367" t="str">
        <f t="shared" si="85"/>
        <v/>
      </c>
      <c r="AJ116" s="367" t="str">
        <f t="shared" si="109"/>
        <v/>
      </c>
      <c r="AK116" s="368" t="str">
        <f t="shared" si="86"/>
        <v/>
      </c>
      <c r="AL116" s="368" t="str">
        <f t="shared" si="110"/>
        <v/>
      </c>
      <c r="AM116" s="367" t="str">
        <f t="shared" si="87"/>
        <v/>
      </c>
      <c r="AN116" s="367" t="str">
        <f t="shared" si="111"/>
        <v/>
      </c>
      <c r="AO116" s="368" t="str">
        <f t="shared" si="88"/>
        <v/>
      </c>
      <c r="AP116" s="368" t="str">
        <f t="shared" si="112"/>
        <v/>
      </c>
      <c r="AQ116" s="367" t="str">
        <f t="shared" si="89"/>
        <v/>
      </c>
      <c r="AR116" s="367" t="str">
        <f t="shared" si="113"/>
        <v/>
      </c>
      <c r="AS116" s="368" t="str">
        <f t="shared" si="90"/>
        <v/>
      </c>
      <c r="AT116" s="368" t="str">
        <f t="shared" si="114"/>
        <v/>
      </c>
      <c r="AU116" s="367" t="str">
        <f t="shared" si="91"/>
        <v/>
      </c>
      <c r="AV116" s="367" t="str">
        <f t="shared" si="115"/>
        <v/>
      </c>
      <c r="AW116" s="368" t="str">
        <f t="shared" si="92"/>
        <v/>
      </c>
      <c r="AX116" s="368" t="str">
        <f t="shared" si="95"/>
        <v/>
      </c>
      <c r="AY116" s="361" t="str">
        <f t="shared" si="67"/>
        <v/>
      </c>
      <c r="AZ116" s="135" t="str">
        <f t="shared" si="93"/>
        <v/>
      </c>
      <c r="BE116" s="53" t="str">
        <f t="shared" si="96"/>
        <v/>
      </c>
      <c r="BF116" s="53" t="str">
        <f t="shared" si="96"/>
        <v/>
      </c>
      <c r="BG116" s="94">
        <f t="shared" si="97"/>
        <v>0</v>
      </c>
      <c r="BH116" s="119">
        <f t="shared" si="98"/>
        <v>1</v>
      </c>
    </row>
    <row r="117" spans="2:60" hidden="1" x14ac:dyDescent="0.25">
      <c r="B117" s="106" t="str">
        <f t="shared" si="70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359" t="str">
        <f>IF('תנאי סף'!AF117&lt;&gt;1,"",'תנאי סף'!F117)</f>
        <v/>
      </c>
      <c r="G117" s="134" t="str">
        <f>IF($F117="","",'התחשיב הבסיסי'!AH117)</f>
        <v/>
      </c>
      <c r="H117" s="263"/>
      <c r="I117" s="134" t="str">
        <f t="shared" si="94"/>
        <v/>
      </c>
      <c r="J117" s="120">
        <v>1</v>
      </c>
      <c r="K117" s="121" t="str">
        <f t="shared" si="71"/>
        <v/>
      </c>
      <c r="L117" s="365" t="str">
        <f t="shared" si="72"/>
        <v/>
      </c>
      <c r="M117" s="366" t="str">
        <f t="shared" si="73"/>
        <v/>
      </c>
      <c r="N117" s="366" t="str">
        <f t="shared" si="74"/>
        <v/>
      </c>
      <c r="O117" s="367" t="str">
        <f t="shared" si="75"/>
        <v/>
      </c>
      <c r="P117" s="367" t="str">
        <f t="shared" si="99"/>
        <v/>
      </c>
      <c r="Q117" s="368" t="str">
        <f t="shared" si="76"/>
        <v/>
      </c>
      <c r="R117" s="368" t="str">
        <f t="shared" si="100"/>
        <v/>
      </c>
      <c r="S117" s="367" t="str">
        <f t="shared" si="77"/>
        <v/>
      </c>
      <c r="T117" s="367" t="str">
        <f t="shared" si="101"/>
        <v/>
      </c>
      <c r="U117" s="368" t="str">
        <f t="shared" si="78"/>
        <v/>
      </c>
      <c r="V117" s="368" t="str">
        <f t="shared" si="102"/>
        <v/>
      </c>
      <c r="W117" s="367" t="str">
        <f t="shared" si="79"/>
        <v/>
      </c>
      <c r="X117" s="367" t="str">
        <f t="shared" si="103"/>
        <v/>
      </c>
      <c r="Y117" s="368" t="str">
        <f t="shared" si="80"/>
        <v/>
      </c>
      <c r="Z117" s="368" t="str">
        <f t="shared" si="104"/>
        <v/>
      </c>
      <c r="AA117" s="367" t="str">
        <f t="shared" si="81"/>
        <v/>
      </c>
      <c r="AB117" s="367" t="str">
        <f t="shared" si="105"/>
        <v/>
      </c>
      <c r="AC117" s="368" t="str">
        <f t="shared" si="82"/>
        <v/>
      </c>
      <c r="AD117" s="368" t="str">
        <f t="shared" si="106"/>
        <v/>
      </c>
      <c r="AE117" s="367" t="str">
        <f t="shared" si="83"/>
        <v/>
      </c>
      <c r="AF117" s="367" t="str">
        <f t="shared" si="107"/>
        <v/>
      </c>
      <c r="AG117" s="368" t="str">
        <f t="shared" si="84"/>
        <v/>
      </c>
      <c r="AH117" s="368" t="str">
        <f t="shared" si="108"/>
        <v/>
      </c>
      <c r="AI117" s="367" t="str">
        <f t="shared" si="85"/>
        <v/>
      </c>
      <c r="AJ117" s="367" t="str">
        <f t="shared" si="109"/>
        <v/>
      </c>
      <c r="AK117" s="368" t="str">
        <f t="shared" si="86"/>
        <v/>
      </c>
      <c r="AL117" s="368" t="str">
        <f t="shared" si="110"/>
        <v/>
      </c>
      <c r="AM117" s="367" t="str">
        <f t="shared" si="87"/>
        <v/>
      </c>
      <c r="AN117" s="367" t="str">
        <f t="shared" si="111"/>
        <v/>
      </c>
      <c r="AO117" s="368" t="str">
        <f t="shared" si="88"/>
        <v/>
      </c>
      <c r="AP117" s="368" t="str">
        <f t="shared" si="112"/>
        <v/>
      </c>
      <c r="AQ117" s="367" t="str">
        <f t="shared" si="89"/>
        <v/>
      </c>
      <c r="AR117" s="367" t="str">
        <f t="shared" si="113"/>
        <v/>
      </c>
      <c r="AS117" s="368" t="str">
        <f t="shared" si="90"/>
        <v/>
      </c>
      <c r="AT117" s="368" t="str">
        <f t="shared" si="114"/>
        <v/>
      </c>
      <c r="AU117" s="367" t="str">
        <f t="shared" si="91"/>
        <v/>
      </c>
      <c r="AV117" s="367" t="str">
        <f t="shared" si="115"/>
        <v/>
      </c>
      <c r="AW117" s="368" t="str">
        <f t="shared" si="92"/>
        <v/>
      </c>
      <c r="AX117" s="368" t="str">
        <f t="shared" si="95"/>
        <v/>
      </c>
      <c r="AY117" s="361" t="str">
        <f t="shared" si="67"/>
        <v/>
      </c>
      <c r="AZ117" s="135" t="str">
        <f t="shared" si="93"/>
        <v/>
      </c>
      <c r="BE117" s="53" t="str">
        <f t="shared" si="96"/>
        <v/>
      </c>
      <c r="BF117" s="53" t="str">
        <f t="shared" si="96"/>
        <v/>
      </c>
      <c r="BG117" s="94">
        <f t="shared" si="97"/>
        <v>0</v>
      </c>
      <c r="BH117" s="119">
        <f t="shared" si="98"/>
        <v>1</v>
      </c>
    </row>
    <row r="118" spans="2:60" hidden="1" x14ac:dyDescent="0.25">
      <c r="B118" s="106" t="str">
        <f t="shared" si="70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359" t="str">
        <f>IF('תנאי סף'!AF118&lt;&gt;1,"",'תנאי סף'!F118)</f>
        <v/>
      </c>
      <c r="G118" s="134" t="str">
        <f>IF($F118="","",'התחשיב הבסיסי'!AH118)</f>
        <v/>
      </c>
      <c r="H118" s="263"/>
      <c r="I118" s="134" t="str">
        <f t="shared" si="94"/>
        <v/>
      </c>
      <c r="J118" s="120">
        <v>1</v>
      </c>
      <c r="K118" s="121" t="str">
        <f t="shared" si="71"/>
        <v/>
      </c>
      <c r="L118" s="365" t="str">
        <f t="shared" si="72"/>
        <v/>
      </c>
      <c r="M118" s="366" t="str">
        <f t="shared" si="73"/>
        <v/>
      </c>
      <c r="N118" s="366" t="str">
        <f t="shared" si="74"/>
        <v/>
      </c>
      <c r="O118" s="367" t="str">
        <f t="shared" si="75"/>
        <v/>
      </c>
      <c r="P118" s="367" t="str">
        <f t="shared" si="99"/>
        <v/>
      </c>
      <c r="Q118" s="368" t="str">
        <f t="shared" si="76"/>
        <v/>
      </c>
      <c r="R118" s="368" t="str">
        <f t="shared" si="100"/>
        <v/>
      </c>
      <c r="S118" s="367" t="str">
        <f t="shared" si="77"/>
        <v/>
      </c>
      <c r="T118" s="367" t="str">
        <f t="shared" si="101"/>
        <v/>
      </c>
      <c r="U118" s="368" t="str">
        <f t="shared" si="78"/>
        <v/>
      </c>
      <c r="V118" s="368" t="str">
        <f t="shared" si="102"/>
        <v/>
      </c>
      <c r="W118" s="367" t="str">
        <f t="shared" si="79"/>
        <v/>
      </c>
      <c r="X118" s="367" t="str">
        <f t="shared" si="103"/>
        <v/>
      </c>
      <c r="Y118" s="368" t="str">
        <f t="shared" si="80"/>
        <v/>
      </c>
      <c r="Z118" s="368" t="str">
        <f t="shared" si="104"/>
        <v/>
      </c>
      <c r="AA118" s="367" t="str">
        <f t="shared" si="81"/>
        <v/>
      </c>
      <c r="AB118" s="367" t="str">
        <f t="shared" si="105"/>
        <v/>
      </c>
      <c r="AC118" s="368" t="str">
        <f t="shared" si="82"/>
        <v/>
      </c>
      <c r="AD118" s="368" t="str">
        <f t="shared" si="106"/>
        <v/>
      </c>
      <c r="AE118" s="367" t="str">
        <f t="shared" si="83"/>
        <v/>
      </c>
      <c r="AF118" s="367" t="str">
        <f t="shared" si="107"/>
        <v/>
      </c>
      <c r="AG118" s="368" t="str">
        <f t="shared" si="84"/>
        <v/>
      </c>
      <c r="AH118" s="368" t="str">
        <f t="shared" si="108"/>
        <v/>
      </c>
      <c r="AI118" s="367" t="str">
        <f t="shared" si="85"/>
        <v/>
      </c>
      <c r="AJ118" s="367" t="str">
        <f t="shared" si="109"/>
        <v/>
      </c>
      <c r="AK118" s="368" t="str">
        <f t="shared" si="86"/>
        <v/>
      </c>
      <c r="AL118" s="368" t="str">
        <f t="shared" si="110"/>
        <v/>
      </c>
      <c r="AM118" s="367" t="str">
        <f t="shared" si="87"/>
        <v/>
      </c>
      <c r="AN118" s="367" t="str">
        <f t="shared" si="111"/>
        <v/>
      </c>
      <c r="AO118" s="368" t="str">
        <f t="shared" si="88"/>
        <v/>
      </c>
      <c r="AP118" s="368" t="str">
        <f t="shared" si="112"/>
        <v/>
      </c>
      <c r="AQ118" s="367" t="str">
        <f t="shared" si="89"/>
        <v/>
      </c>
      <c r="AR118" s="367" t="str">
        <f t="shared" si="113"/>
        <v/>
      </c>
      <c r="AS118" s="368" t="str">
        <f t="shared" si="90"/>
        <v/>
      </c>
      <c r="AT118" s="368" t="str">
        <f t="shared" si="114"/>
        <v/>
      </c>
      <c r="AU118" s="367" t="str">
        <f t="shared" si="91"/>
        <v/>
      </c>
      <c r="AV118" s="367" t="str">
        <f t="shared" si="115"/>
        <v/>
      </c>
      <c r="AW118" s="368" t="str">
        <f t="shared" si="92"/>
        <v/>
      </c>
      <c r="AX118" s="368" t="str">
        <f t="shared" si="95"/>
        <v/>
      </c>
      <c r="AY118" s="361" t="str">
        <f t="shared" si="67"/>
        <v/>
      </c>
      <c r="AZ118" s="135" t="str">
        <f t="shared" si="93"/>
        <v/>
      </c>
      <c r="BE118" s="53" t="str">
        <f t="shared" si="96"/>
        <v/>
      </c>
      <c r="BF118" s="53" t="str">
        <f t="shared" si="96"/>
        <v/>
      </c>
      <c r="BG118" s="94">
        <f t="shared" si="97"/>
        <v>0</v>
      </c>
      <c r="BH118" s="119">
        <f t="shared" si="98"/>
        <v>1</v>
      </c>
    </row>
    <row r="119" spans="2:60" hidden="1" x14ac:dyDescent="0.25">
      <c r="B119" s="106" t="str">
        <f t="shared" si="70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359" t="str">
        <f>IF('תנאי סף'!AF119&lt;&gt;1,"",'תנאי סף'!F119)</f>
        <v/>
      </c>
      <c r="G119" s="134" t="str">
        <f>IF($F119="","",'התחשיב הבסיסי'!AH119)</f>
        <v/>
      </c>
      <c r="H119" s="263"/>
      <c r="I119" s="134" t="str">
        <f t="shared" si="94"/>
        <v/>
      </c>
      <c r="J119" s="120">
        <v>1</v>
      </c>
      <c r="K119" s="121" t="str">
        <f t="shared" si="71"/>
        <v/>
      </c>
      <c r="L119" s="365" t="str">
        <f t="shared" si="72"/>
        <v/>
      </c>
      <c r="M119" s="366" t="str">
        <f t="shared" si="73"/>
        <v/>
      </c>
      <c r="N119" s="366" t="str">
        <f t="shared" si="74"/>
        <v/>
      </c>
      <c r="O119" s="367" t="str">
        <f t="shared" si="75"/>
        <v/>
      </c>
      <c r="P119" s="367" t="str">
        <f t="shared" si="99"/>
        <v/>
      </c>
      <c r="Q119" s="368" t="str">
        <f t="shared" si="76"/>
        <v/>
      </c>
      <c r="R119" s="368" t="str">
        <f t="shared" si="100"/>
        <v/>
      </c>
      <c r="S119" s="367" t="str">
        <f t="shared" si="77"/>
        <v/>
      </c>
      <c r="T119" s="367" t="str">
        <f t="shared" si="101"/>
        <v/>
      </c>
      <c r="U119" s="368" t="str">
        <f t="shared" si="78"/>
        <v/>
      </c>
      <c r="V119" s="368" t="str">
        <f t="shared" si="102"/>
        <v/>
      </c>
      <c r="W119" s="367" t="str">
        <f t="shared" si="79"/>
        <v/>
      </c>
      <c r="X119" s="367" t="str">
        <f t="shared" si="103"/>
        <v/>
      </c>
      <c r="Y119" s="368" t="str">
        <f t="shared" si="80"/>
        <v/>
      </c>
      <c r="Z119" s="368" t="str">
        <f t="shared" si="104"/>
        <v/>
      </c>
      <c r="AA119" s="367" t="str">
        <f t="shared" si="81"/>
        <v/>
      </c>
      <c r="AB119" s="367" t="str">
        <f t="shared" si="105"/>
        <v/>
      </c>
      <c r="AC119" s="368" t="str">
        <f t="shared" si="82"/>
        <v/>
      </c>
      <c r="AD119" s="368" t="str">
        <f t="shared" si="106"/>
        <v/>
      </c>
      <c r="AE119" s="367" t="str">
        <f t="shared" si="83"/>
        <v/>
      </c>
      <c r="AF119" s="367" t="str">
        <f t="shared" si="107"/>
        <v/>
      </c>
      <c r="AG119" s="368" t="str">
        <f t="shared" si="84"/>
        <v/>
      </c>
      <c r="AH119" s="368" t="str">
        <f t="shared" si="108"/>
        <v/>
      </c>
      <c r="AI119" s="367" t="str">
        <f t="shared" si="85"/>
        <v/>
      </c>
      <c r="AJ119" s="367" t="str">
        <f t="shared" si="109"/>
        <v/>
      </c>
      <c r="AK119" s="368" t="str">
        <f t="shared" si="86"/>
        <v/>
      </c>
      <c r="AL119" s="368" t="str">
        <f t="shared" si="110"/>
        <v/>
      </c>
      <c r="AM119" s="367" t="str">
        <f t="shared" si="87"/>
        <v/>
      </c>
      <c r="AN119" s="367" t="str">
        <f t="shared" si="111"/>
        <v/>
      </c>
      <c r="AO119" s="368" t="str">
        <f t="shared" si="88"/>
        <v/>
      </c>
      <c r="AP119" s="368" t="str">
        <f t="shared" si="112"/>
        <v/>
      </c>
      <c r="AQ119" s="367" t="str">
        <f t="shared" si="89"/>
        <v/>
      </c>
      <c r="AR119" s="367" t="str">
        <f t="shared" si="113"/>
        <v/>
      </c>
      <c r="AS119" s="368" t="str">
        <f t="shared" si="90"/>
        <v/>
      </c>
      <c r="AT119" s="368" t="str">
        <f t="shared" si="114"/>
        <v/>
      </c>
      <c r="AU119" s="367" t="str">
        <f t="shared" si="91"/>
        <v/>
      </c>
      <c r="AV119" s="367" t="str">
        <f t="shared" si="115"/>
        <v/>
      </c>
      <c r="AW119" s="368" t="str">
        <f t="shared" si="92"/>
        <v/>
      </c>
      <c r="AX119" s="368" t="str">
        <f t="shared" si="95"/>
        <v/>
      </c>
      <c r="AY119" s="361" t="str">
        <f t="shared" si="67"/>
        <v/>
      </c>
      <c r="AZ119" s="135" t="str">
        <f t="shared" si="93"/>
        <v/>
      </c>
      <c r="BE119" s="53" t="str">
        <f t="shared" si="96"/>
        <v/>
      </c>
      <c r="BF119" s="53" t="str">
        <f t="shared" si="96"/>
        <v/>
      </c>
      <c r="BG119" s="94">
        <f t="shared" si="97"/>
        <v>0</v>
      </c>
      <c r="BH119" s="119">
        <f t="shared" si="98"/>
        <v>1</v>
      </c>
    </row>
    <row r="120" spans="2:60" hidden="1" x14ac:dyDescent="0.25">
      <c r="B120" s="106" t="str">
        <f t="shared" si="70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359" t="str">
        <f>IF('תנאי סף'!AF120&lt;&gt;1,"",'תנאי סף'!F120)</f>
        <v/>
      </c>
      <c r="G120" s="134" t="str">
        <f>IF($F120="","",'התחשיב הבסיסי'!AH120)</f>
        <v/>
      </c>
      <c r="H120" s="263"/>
      <c r="I120" s="134" t="str">
        <f t="shared" si="94"/>
        <v/>
      </c>
      <c r="J120" s="120">
        <v>1</v>
      </c>
      <c r="K120" s="121" t="str">
        <f t="shared" si="71"/>
        <v/>
      </c>
      <c r="L120" s="365" t="str">
        <f t="shared" si="72"/>
        <v/>
      </c>
      <c r="M120" s="366" t="str">
        <f t="shared" si="73"/>
        <v/>
      </c>
      <c r="N120" s="366" t="str">
        <f t="shared" si="74"/>
        <v/>
      </c>
      <c r="O120" s="367" t="str">
        <f t="shared" si="75"/>
        <v/>
      </c>
      <c r="P120" s="367" t="str">
        <f t="shared" si="99"/>
        <v/>
      </c>
      <c r="Q120" s="368" t="str">
        <f t="shared" si="76"/>
        <v/>
      </c>
      <c r="R120" s="368" t="str">
        <f t="shared" si="100"/>
        <v/>
      </c>
      <c r="S120" s="367" t="str">
        <f t="shared" si="77"/>
        <v/>
      </c>
      <c r="T120" s="367" t="str">
        <f t="shared" si="101"/>
        <v/>
      </c>
      <c r="U120" s="368" t="str">
        <f t="shared" si="78"/>
        <v/>
      </c>
      <c r="V120" s="368" t="str">
        <f t="shared" si="102"/>
        <v/>
      </c>
      <c r="W120" s="367" t="str">
        <f t="shared" si="79"/>
        <v/>
      </c>
      <c r="X120" s="367" t="str">
        <f t="shared" si="103"/>
        <v/>
      </c>
      <c r="Y120" s="368" t="str">
        <f t="shared" si="80"/>
        <v/>
      </c>
      <c r="Z120" s="368" t="str">
        <f t="shared" si="104"/>
        <v/>
      </c>
      <c r="AA120" s="367" t="str">
        <f t="shared" si="81"/>
        <v/>
      </c>
      <c r="AB120" s="367" t="str">
        <f t="shared" si="105"/>
        <v/>
      </c>
      <c r="AC120" s="368" t="str">
        <f t="shared" si="82"/>
        <v/>
      </c>
      <c r="AD120" s="368" t="str">
        <f t="shared" si="106"/>
        <v/>
      </c>
      <c r="AE120" s="367" t="str">
        <f t="shared" si="83"/>
        <v/>
      </c>
      <c r="AF120" s="367" t="str">
        <f t="shared" si="107"/>
        <v/>
      </c>
      <c r="AG120" s="368" t="str">
        <f t="shared" si="84"/>
        <v/>
      </c>
      <c r="AH120" s="368" t="str">
        <f t="shared" si="108"/>
        <v/>
      </c>
      <c r="AI120" s="367" t="str">
        <f t="shared" si="85"/>
        <v/>
      </c>
      <c r="AJ120" s="367" t="str">
        <f t="shared" si="109"/>
        <v/>
      </c>
      <c r="AK120" s="368" t="str">
        <f t="shared" si="86"/>
        <v/>
      </c>
      <c r="AL120" s="368" t="str">
        <f t="shared" si="110"/>
        <v/>
      </c>
      <c r="AM120" s="367" t="str">
        <f t="shared" si="87"/>
        <v/>
      </c>
      <c r="AN120" s="367" t="str">
        <f t="shared" si="111"/>
        <v/>
      </c>
      <c r="AO120" s="368" t="str">
        <f t="shared" si="88"/>
        <v/>
      </c>
      <c r="AP120" s="368" t="str">
        <f t="shared" si="112"/>
        <v/>
      </c>
      <c r="AQ120" s="367" t="str">
        <f t="shared" si="89"/>
        <v/>
      </c>
      <c r="AR120" s="367" t="str">
        <f t="shared" si="113"/>
        <v/>
      </c>
      <c r="AS120" s="368" t="str">
        <f t="shared" si="90"/>
        <v/>
      </c>
      <c r="AT120" s="368" t="str">
        <f t="shared" si="114"/>
        <v/>
      </c>
      <c r="AU120" s="367" t="str">
        <f t="shared" si="91"/>
        <v/>
      </c>
      <c r="AV120" s="367" t="str">
        <f t="shared" si="115"/>
        <v/>
      </c>
      <c r="AW120" s="368" t="str">
        <f t="shared" si="92"/>
        <v/>
      </c>
      <c r="AX120" s="368" t="str">
        <f t="shared" si="95"/>
        <v/>
      </c>
      <c r="AY120" s="361" t="str">
        <f t="shared" si="67"/>
        <v/>
      </c>
      <c r="AZ120" s="135" t="str">
        <f t="shared" si="93"/>
        <v/>
      </c>
      <c r="BE120" s="53" t="str">
        <f t="shared" si="96"/>
        <v/>
      </c>
      <c r="BF120" s="53" t="str">
        <f t="shared" si="96"/>
        <v/>
      </c>
      <c r="BG120" s="94">
        <f t="shared" si="97"/>
        <v>0</v>
      </c>
      <c r="BH120" s="119">
        <f t="shared" si="98"/>
        <v>1</v>
      </c>
    </row>
    <row r="121" spans="2:60" hidden="1" x14ac:dyDescent="0.25">
      <c r="B121" s="106" t="str">
        <f t="shared" si="70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359" t="str">
        <f>IF('תנאי סף'!AF121&lt;&gt;1,"",'תנאי סף'!F121)</f>
        <v/>
      </c>
      <c r="G121" s="134" t="str">
        <f>IF($F121="","",'התחשיב הבסיסי'!AH121)</f>
        <v/>
      </c>
      <c r="H121" s="263"/>
      <c r="I121" s="134" t="str">
        <f t="shared" si="94"/>
        <v/>
      </c>
      <c r="J121" s="120">
        <v>1</v>
      </c>
      <c r="K121" s="121" t="str">
        <f t="shared" si="71"/>
        <v/>
      </c>
      <c r="L121" s="365" t="str">
        <f t="shared" si="72"/>
        <v/>
      </c>
      <c r="M121" s="366" t="str">
        <f t="shared" si="73"/>
        <v/>
      </c>
      <c r="N121" s="366" t="str">
        <f t="shared" si="74"/>
        <v/>
      </c>
      <c r="O121" s="367" t="str">
        <f t="shared" si="75"/>
        <v/>
      </c>
      <c r="P121" s="367" t="str">
        <f t="shared" si="99"/>
        <v/>
      </c>
      <c r="Q121" s="368" t="str">
        <f t="shared" si="76"/>
        <v/>
      </c>
      <c r="R121" s="368" t="str">
        <f t="shared" si="100"/>
        <v/>
      </c>
      <c r="S121" s="367" t="str">
        <f t="shared" si="77"/>
        <v/>
      </c>
      <c r="T121" s="367" t="str">
        <f t="shared" si="101"/>
        <v/>
      </c>
      <c r="U121" s="368" t="str">
        <f t="shared" si="78"/>
        <v/>
      </c>
      <c r="V121" s="368" t="str">
        <f t="shared" si="102"/>
        <v/>
      </c>
      <c r="W121" s="367" t="str">
        <f t="shared" si="79"/>
        <v/>
      </c>
      <c r="X121" s="367" t="str">
        <f t="shared" si="103"/>
        <v/>
      </c>
      <c r="Y121" s="368" t="str">
        <f t="shared" si="80"/>
        <v/>
      </c>
      <c r="Z121" s="368" t="str">
        <f t="shared" si="104"/>
        <v/>
      </c>
      <c r="AA121" s="367" t="str">
        <f t="shared" si="81"/>
        <v/>
      </c>
      <c r="AB121" s="367" t="str">
        <f t="shared" si="105"/>
        <v/>
      </c>
      <c r="AC121" s="368" t="str">
        <f t="shared" si="82"/>
        <v/>
      </c>
      <c r="AD121" s="368" t="str">
        <f t="shared" si="106"/>
        <v/>
      </c>
      <c r="AE121" s="367" t="str">
        <f t="shared" si="83"/>
        <v/>
      </c>
      <c r="AF121" s="367" t="str">
        <f t="shared" si="107"/>
        <v/>
      </c>
      <c r="AG121" s="368" t="str">
        <f t="shared" si="84"/>
        <v/>
      </c>
      <c r="AH121" s="368" t="str">
        <f t="shared" si="108"/>
        <v/>
      </c>
      <c r="AI121" s="367" t="str">
        <f t="shared" si="85"/>
        <v/>
      </c>
      <c r="AJ121" s="367" t="str">
        <f t="shared" si="109"/>
        <v/>
      </c>
      <c r="AK121" s="368" t="str">
        <f t="shared" si="86"/>
        <v/>
      </c>
      <c r="AL121" s="368" t="str">
        <f t="shared" si="110"/>
        <v/>
      </c>
      <c r="AM121" s="367" t="str">
        <f t="shared" si="87"/>
        <v/>
      </c>
      <c r="AN121" s="367" t="str">
        <f t="shared" si="111"/>
        <v/>
      </c>
      <c r="AO121" s="368" t="str">
        <f t="shared" si="88"/>
        <v/>
      </c>
      <c r="AP121" s="368" t="str">
        <f t="shared" si="112"/>
        <v/>
      </c>
      <c r="AQ121" s="367" t="str">
        <f t="shared" si="89"/>
        <v/>
      </c>
      <c r="AR121" s="367" t="str">
        <f t="shared" si="113"/>
        <v/>
      </c>
      <c r="AS121" s="368" t="str">
        <f t="shared" si="90"/>
        <v/>
      </c>
      <c r="AT121" s="368" t="str">
        <f t="shared" si="114"/>
        <v/>
      </c>
      <c r="AU121" s="367" t="str">
        <f t="shared" si="91"/>
        <v/>
      </c>
      <c r="AV121" s="367" t="str">
        <f t="shared" si="115"/>
        <v/>
      </c>
      <c r="AW121" s="368" t="str">
        <f t="shared" si="92"/>
        <v/>
      </c>
      <c r="AX121" s="368" t="str">
        <f t="shared" si="95"/>
        <v/>
      </c>
      <c r="AY121" s="361" t="str">
        <f t="shared" si="67"/>
        <v/>
      </c>
      <c r="AZ121" s="135" t="str">
        <f t="shared" si="93"/>
        <v/>
      </c>
      <c r="BE121" s="53" t="str">
        <f t="shared" si="96"/>
        <v/>
      </c>
      <c r="BF121" s="53" t="str">
        <f t="shared" si="96"/>
        <v/>
      </c>
      <c r="BG121" s="94">
        <f t="shared" si="97"/>
        <v>0</v>
      </c>
      <c r="BH121" s="119">
        <f t="shared" si="98"/>
        <v>1</v>
      </c>
    </row>
    <row r="122" spans="2:60" hidden="1" x14ac:dyDescent="0.25">
      <c r="B122" s="106" t="str">
        <f t="shared" si="70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359" t="str">
        <f>IF('תנאי סף'!AF122&lt;&gt;1,"",'תנאי סף'!F122)</f>
        <v/>
      </c>
      <c r="G122" s="134" t="str">
        <f>IF($F122="","",'התחשיב הבסיסי'!AH122)</f>
        <v/>
      </c>
      <c r="H122" s="263"/>
      <c r="I122" s="134" t="str">
        <f t="shared" si="94"/>
        <v/>
      </c>
      <c r="J122" s="120">
        <v>1</v>
      </c>
      <c r="K122" s="121" t="str">
        <f t="shared" si="71"/>
        <v/>
      </c>
      <c r="L122" s="365" t="str">
        <f t="shared" si="72"/>
        <v/>
      </c>
      <c r="M122" s="366" t="str">
        <f t="shared" si="73"/>
        <v/>
      </c>
      <c r="N122" s="366" t="str">
        <f t="shared" si="74"/>
        <v/>
      </c>
      <c r="O122" s="367" t="str">
        <f t="shared" si="75"/>
        <v/>
      </c>
      <c r="P122" s="367" t="str">
        <f t="shared" si="99"/>
        <v/>
      </c>
      <c r="Q122" s="368" t="str">
        <f t="shared" si="76"/>
        <v/>
      </c>
      <c r="R122" s="368" t="str">
        <f t="shared" si="100"/>
        <v/>
      </c>
      <c r="S122" s="367" t="str">
        <f t="shared" si="77"/>
        <v/>
      </c>
      <c r="T122" s="367" t="str">
        <f t="shared" si="101"/>
        <v/>
      </c>
      <c r="U122" s="368" t="str">
        <f t="shared" si="78"/>
        <v/>
      </c>
      <c r="V122" s="368" t="str">
        <f t="shared" si="102"/>
        <v/>
      </c>
      <c r="W122" s="367" t="str">
        <f t="shared" si="79"/>
        <v/>
      </c>
      <c r="X122" s="367" t="str">
        <f t="shared" si="103"/>
        <v/>
      </c>
      <c r="Y122" s="368" t="str">
        <f t="shared" si="80"/>
        <v/>
      </c>
      <c r="Z122" s="368" t="str">
        <f t="shared" si="104"/>
        <v/>
      </c>
      <c r="AA122" s="367" t="str">
        <f t="shared" si="81"/>
        <v/>
      </c>
      <c r="AB122" s="367" t="str">
        <f t="shared" si="105"/>
        <v/>
      </c>
      <c r="AC122" s="368" t="str">
        <f t="shared" si="82"/>
        <v/>
      </c>
      <c r="AD122" s="368" t="str">
        <f t="shared" si="106"/>
        <v/>
      </c>
      <c r="AE122" s="367" t="str">
        <f t="shared" si="83"/>
        <v/>
      </c>
      <c r="AF122" s="367" t="str">
        <f t="shared" si="107"/>
        <v/>
      </c>
      <c r="AG122" s="368" t="str">
        <f t="shared" si="84"/>
        <v/>
      </c>
      <c r="AH122" s="368" t="str">
        <f t="shared" si="108"/>
        <v/>
      </c>
      <c r="AI122" s="367" t="str">
        <f t="shared" si="85"/>
        <v/>
      </c>
      <c r="AJ122" s="367" t="str">
        <f t="shared" si="109"/>
        <v/>
      </c>
      <c r="AK122" s="368" t="str">
        <f t="shared" si="86"/>
        <v/>
      </c>
      <c r="AL122" s="368" t="str">
        <f t="shared" si="110"/>
        <v/>
      </c>
      <c r="AM122" s="367" t="str">
        <f t="shared" si="87"/>
        <v/>
      </c>
      <c r="AN122" s="367" t="str">
        <f t="shared" si="111"/>
        <v/>
      </c>
      <c r="AO122" s="368" t="str">
        <f t="shared" si="88"/>
        <v/>
      </c>
      <c r="AP122" s="368" t="str">
        <f t="shared" si="112"/>
        <v/>
      </c>
      <c r="AQ122" s="367" t="str">
        <f t="shared" si="89"/>
        <v/>
      </c>
      <c r="AR122" s="367" t="str">
        <f t="shared" si="113"/>
        <v/>
      </c>
      <c r="AS122" s="368" t="str">
        <f t="shared" si="90"/>
        <v/>
      </c>
      <c r="AT122" s="368" t="str">
        <f t="shared" si="114"/>
        <v/>
      </c>
      <c r="AU122" s="367" t="str">
        <f t="shared" si="91"/>
        <v/>
      </c>
      <c r="AV122" s="367" t="str">
        <f t="shared" si="115"/>
        <v/>
      </c>
      <c r="AW122" s="368" t="str">
        <f t="shared" si="92"/>
        <v/>
      </c>
      <c r="AX122" s="368" t="str">
        <f t="shared" si="95"/>
        <v/>
      </c>
      <c r="AY122" s="361" t="str">
        <f t="shared" si="67"/>
        <v/>
      </c>
      <c r="AZ122" s="135" t="str">
        <f t="shared" si="93"/>
        <v/>
      </c>
      <c r="BE122" s="53" t="str">
        <f t="shared" si="96"/>
        <v/>
      </c>
      <c r="BF122" s="53" t="str">
        <f t="shared" si="96"/>
        <v/>
      </c>
      <c r="BG122" s="94">
        <f t="shared" si="97"/>
        <v>0</v>
      </c>
      <c r="BH122" s="119">
        <f t="shared" si="98"/>
        <v>1</v>
      </c>
    </row>
    <row r="123" spans="2:60" hidden="1" x14ac:dyDescent="0.25">
      <c r="B123" s="106" t="str">
        <f t="shared" si="70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359" t="str">
        <f>IF('תנאי סף'!AF123&lt;&gt;1,"",'תנאי סף'!F123)</f>
        <v/>
      </c>
      <c r="G123" s="134" t="str">
        <f>IF($F123="","",'התחשיב הבסיסי'!AH123)</f>
        <v/>
      </c>
      <c r="H123" s="263"/>
      <c r="I123" s="134" t="str">
        <f t="shared" si="94"/>
        <v/>
      </c>
      <c r="J123" s="120">
        <v>1</v>
      </c>
      <c r="K123" s="121" t="str">
        <f t="shared" si="71"/>
        <v/>
      </c>
      <c r="L123" s="365" t="str">
        <f t="shared" si="72"/>
        <v/>
      </c>
      <c r="M123" s="366" t="str">
        <f t="shared" si="73"/>
        <v/>
      </c>
      <c r="N123" s="366" t="str">
        <f t="shared" si="74"/>
        <v/>
      </c>
      <c r="O123" s="367" t="str">
        <f t="shared" si="75"/>
        <v/>
      </c>
      <c r="P123" s="367" t="str">
        <f t="shared" si="99"/>
        <v/>
      </c>
      <c r="Q123" s="368" t="str">
        <f t="shared" si="76"/>
        <v/>
      </c>
      <c r="R123" s="368" t="str">
        <f t="shared" si="100"/>
        <v/>
      </c>
      <c r="S123" s="367" t="str">
        <f t="shared" si="77"/>
        <v/>
      </c>
      <c r="T123" s="367" t="str">
        <f t="shared" si="101"/>
        <v/>
      </c>
      <c r="U123" s="368" t="str">
        <f t="shared" si="78"/>
        <v/>
      </c>
      <c r="V123" s="368" t="str">
        <f t="shared" si="102"/>
        <v/>
      </c>
      <c r="W123" s="367" t="str">
        <f t="shared" si="79"/>
        <v/>
      </c>
      <c r="X123" s="367" t="str">
        <f t="shared" si="103"/>
        <v/>
      </c>
      <c r="Y123" s="368" t="str">
        <f t="shared" si="80"/>
        <v/>
      </c>
      <c r="Z123" s="368" t="str">
        <f t="shared" si="104"/>
        <v/>
      </c>
      <c r="AA123" s="367" t="str">
        <f t="shared" si="81"/>
        <v/>
      </c>
      <c r="AB123" s="367" t="str">
        <f t="shared" si="105"/>
        <v/>
      </c>
      <c r="AC123" s="368" t="str">
        <f t="shared" si="82"/>
        <v/>
      </c>
      <c r="AD123" s="368" t="str">
        <f t="shared" si="106"/>
        <v/>
      </c>
      <c r="AE123" s="367" t="str">
        <f t="shared" si="83"/>
        <v/>
      </c>
      <c r="AF123" s="367" t="str">
        <f t="shared" si="107"/>
        <v/>
      </c>
      <c r="AG123" s="368" t="str">
        <f t="shared" si="84"/>
        <v/>
      </c>
      <c r="AH123" s="368" t="str">
        <f t="shared" si="108"/>
        <v/>
      </c>
      <c r="AI123" s="367" t="str">
        <f t="shared" si="85"/>
        <v/>
      </c>
      <c r="AJ123" s="367" t="str">
        <f t="shared" si="109"/>
        <v/>
      </c>
      <c r="AK123" s="368" t="str">
        <f t="shared" si="86"/>
        <v/>
      </c>
      <c r="AL123" s="368" t="str">
        <f t="shared" si="110"/>
        <v/>
      </c>
      <c r="AM123" s="367" t="str">
        <f t="shared" si="87"/>
        <v/>
      </c>
      <c r="AN123" s="367" t="str">
        <f t="shared" si="111"/>
        <v/>
      </c>
      <c r="AO123" s="368" t="str">
        <f t="shared" si="88"/>
        <v/>
      </c>
      <c r="AP123" s="368" t="str">
        <f t="shared" si="112"/>
        <v/>
      </c>
      <c r="AQ123" s="367" t="str">
        <f t="shared" si="89"/>
        <v/>
      </c>
      <c r="AR123" s="367" t="str">
        <f t="shared" si="113"/>
        <v/>
      </c>
      <c r="AS123" s="368" t="str">
        <f t="shared" si="90"/>
        <v/>
      </c>
      <c r="AT123" s="368" t="str">
        <f t="shared" si="114"/>
        <v/>
      </c>
      <c r="AU123" s="367" t="str">
        <f t="shared" si="91"/>
        <v/>
      </c>
      <c r="AV123" s="367" t="str">
        <f t="shared" si="115"/>
        <v/>
      </c>
      <c r="AW123" s="368" t="str">
        <f t="shared" si="92"/>
        <v/>
      </c>
      <c r="AX123" s="368" t="str">
        <f t="shared" si="95"/>
        <v/>
      </c>
      <c r="AY123" s="361" t="str">
        <f t="shared" si="67"/>
        <v/>
      </c>
      <c r="AZ123" s="135" t="str">
        <f t="shared" si="93"/>
        <v/>
      </c>
      <c r="BE123" s="53" t="str">
        <f t="shared" si="96"/>
        <v/>
      </c>
      <c r="BF123" s="53" t="str">
        <f t="shared" si="96"/>
        <v/>
      </c>
      <c r="BG123" s="94">
        <f t="shared" si="97"/>
        <v>0</v>
      </c>
      <c r="BH123" s="119">
        <f t="shared" si="98"/>
        <v>1</v>
      </c>
    </row>
    <row r="124" spans="2:60" hidden="1" x14ac:dyDescent="0.25">
      <c r="B124" s="106" t="str">
        <f t="shared" si="70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359" t="str">
        <f>IF('תנאי סף'!AF124&lt;&gt;1,"",'תנאי סף'!F124)</f>
        <v/>
      </c>
      <c r="G124" s="134" t="str">
        <f>IF($F124="","",'התחשיב הבסיסי'!AH124)</f>
        <v/>
      </c>
      <c r="H124" s="263"/>
      <c r="I124" s="134" t="str">
        <f t="shared" si="94"/>
        <v/>
      </c>
      <c r="J124" s="120">
        <v>1</v>
      </c>
      <c r="K124" s="121" t="str">
        <f t="shared" si="71"/>
        <v/>
      </c>
      <c r="L124" s="365" t="str">
        <f t="shared" si="72"/>
        <v/>
      </c>
      <c r="M124" s="366" t="str">
        <f t="shared" si="73"/>
        <v/>
      </c>
      <c r="N124" s="366" t="str">
        <f t="shared" si="74"/>
        <v/>
      </c>
      <c r="O124" s="367" t="str">
        <f t="shared" si="75"/>
        <v/>
      </c>
      <c r="P124" s="367" t="str">
        <f t="shared" si="99"/>
        <v/>
      </c>
      <c r="Q124" s="368" t="str">
        <f t="shared" si="76"/>
        <v/>
      </c>
      <c r="R124" s="368" t="str">
        <f t="shared" si="100"/>
        <v/>
      </c>
      <c r="S124" s="367" t="str">
        <f t="shared" si="77"/>
        <v/>
      </c>
      <c r="T124" s="367" t="str">
        <f t="shared" si="101"/>
        <v/>
      </c>
      <c r="U124" s="368" t="str">
        <f t="shared" si="78"/>
        <v/>
      </c>
      <c r="V124" s="368" t="str">
        <f t="shared" si="102"/>
        <v/>
      </c>
      <c r="W124" s="367" t="str">
        <f t="shared" si="79"/>
        <v/>
      </c>
      <c r="X124" s="367" t="str">
        <f t="shared" si="103"/>
        <v/>
      </c>
      <c r="Y124" s="368" t="str">
        <f t="shared" si="80"/>
        <v/>
      </c>
      <c r="Z124" s="368" t="str">
        <f t="shared" si="104"/>
        <v/>
      </c>
      <c r="AA124" s="367" t="str">
        <f t="shared" si="81"/>
        <v/>
      </c>
      <c r="AB124" s="367" t="str">
        <f t="shared" si="105"/>
        <v/>
      </c>
      <c r="AC124" s="368" t="str">
        <f t="shared" si="82"/>
        <v/>
      </c>
      <c r="AD124" s="368" t="str">
        <f t="shared" si="106"/>
        <v/>
      </c>
      <c r="AE124" s="367" t="str">
        <f t="shared" si="83"/>
        <v/>
      </c>
      <c r="AF124" s="367" t="str">
        <f t="shared" si="107"/>
        <v/>
      </c>
      <c r="AG124" s="368" t="str">
        <f t="shared" si="84"/>
        <v/>
      </c>
      <c r="AH124" s="368" t="str">
        <f t="shared" si="108"/>
        <v/>
      </c>
      <c r="AI124" s="367" t="str">
        <f t="shared" si="85"/>
        <v/>
      </c>
      <c r="AJ124" s="367" t="str">
        <f t="shared" si="109"/>
        <v/>
      </c>
      <c r="AK124" s="368" t="str">
        <f t="shared" si="86"/>
        <v/>
      </c>
      <c r="AL124" s="368" t="str">
        <f t="shared" si="110"/>
        <v/>
      </c>
      <c r="AM124" s="367" t="str">
        <f t="shared" si="87"/>
        <v/>
      </c>
      <c r="AN124" s="367" t="str">
        <f t="shared" si="111"/>
        <v/>
      </c>
      <c r="AO124" s="368" t="str">
        <f t="shared" si="88"/>
        <v/>
      </c>
      <c r="AP124" s="368" t="str">
        <f t="shared" si="112"/>
        <v/>
      </c>
      <c r="AQ124" s="367" t="str">
        <f t="shared" si="89"/>
        <v/>
      </c>
      <c r="AR124" s="367" t="str">
        <f t="shared" si="113"/>
        <v/>
      </c>
      <c r="AS124" s="368" t="str">
        <f t="shared" si="90"/>
        <v/>
      </c>
      <c r="AT124" s="368" t="str">
        <f t="shared" si="114"/>
        <v/>
      </c>
      <c r="AU124" s="367" t="str">
        <f t="shared" si="91"/>
        <v/>
      </c>
      <c r="AV124" s="367" t="str">
        <f t="shared" si="115"/>
        <v/>
      </c>
      <c r="AW124" s="368" t="str">
        <f t="shared" si="92"/>
        <v/>
      </c>
      <c r="AX124" s="368" t="str">
        <f t="shared" si="95"/>
        <v/>
      </c>
      <c r="AY124" s="361" t="str">
        <f t="shared" si="67"/>
        <v/>
      </c>
      <c r="AZ124" s="135" t="str">
        <f t="shared" si="93"/>
        <v/>
      </c>
      <c r="BE124" s="53" t="str">
        <f t="shared" si="96"/>
        <v/>
      </c>
      <c r="BF124" s="53" t="str">
        <f t="shared" si="96"/>
        <v/>
      </c>
      <c r="BG124" s="94">
        <f t="shared" si="97"/>
        <v>0</v>
      </c>
      <c r="BH124" s="119">
        <f t="shared" si="98"/>
        <v>1</v>
      </c>
    </row>
    <row r="125" spans="2:60" hidden="1" x14ac:dyDescent="0.25">
      <c r="B125" s="106" t="str">
        <f t="shared" si="70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359" t="str">
        <f>IF('תנאי סף'!AF125&lt;&gt;1,"",'תנאי סף'!F125)</f>
        <v/>
      </c>
      <c r="G125" s="134" t="str">
        <f>IF($F125="","",'התחשיב הבסיסי'!AH125)</f>
        <v/>
      </c>
      <c r="H125" s="263"/>
      <c r="I125" s="134" t="str">
        <f t="shared" si="94"/>
        <v/>
      </c>
      <c r="J125" s="120">
        <v>1</v>
      </c>
      <c r="K125" s="121" t="str">
        <f t="shared" si="71"/>
        <v/>
      </c>
      <c r="L125" s="365" t="str">
        <f t="shared" si="72"/>
        <v/>
      </c>
      <c r="M125" s="366" t="str">
        <f t="shared" si="73"/>
        <v/>
      </c>
      <c r="N125" s="366" t="str">
        <f t="shared" si="74"/>
        <v/>
      </c>
      <c r="O125" s="367" t="str">
        <f t="shared" si="75"/>
        <v/>
      </c>
      <c r="P125" s="367" t="str">
        <f t="shared" si="99"/>
        <v/>
      </c>
      <c r="Q125" s="368" t="str">
        <f t="shared" si="76"/>
        <v/>
      </c>
      <c r="R125" s="368" t="str">
        <f t="shared" si="100"/>
        <v/>
      </c>
      <c r="S125" s="367" t="str">
        <f t="shared" si="77"/>
        <v/>
      </c>
      <c r="T125" s="367" t="str">
        <f t="shared" si="101"/>
        <v/>
      </c>
      <c r="U125" s="368" t="str">
        <f t="shared" si="78"/>
        <v/>
      </c>
      <c r="V125" s="368" t="str">
        <f t="shared" si="102"/>
        <v/>
      </c>
      <c r="W125" s="367" t="str">
        <f t="shared" si="79"/>
        <v/>
      </c>
      <c r="X125" s="367" t="str">
        <f t="shared" si="103"/>
        <v/>
      </c>
      <c r="Y125" s="368" t="str">
        <f t="shared" si="80"/>
        <v/>
      </c>
      <c r="Z125" s="368" t="str">
        <f t="shared" si="104"/>
        <v/>
      </c>
      <c r="AA125" s="367" t="str">
        <f t="shared" si="81"/>
        <v/>
      </c>
      <c r="AB125" s="367" t="str">
        <f t="shared" si="105"/>
        <v/>
      </c>
      <c r="AC125" s="368" t="str">
        <f t="shared" si="82"/>
        <v/>
      </c>
      <c r="AD125" s="368" t="str">
        <f t="shared" si="106"/>
        <v/>
      </c>
      <c r="AE125" s="367" t="str">
        <f t="shared" si="83"/>
        <v/>
      </c>
      <c r="AF125" s="367" t="str">
        <f t="shared" si="107"/>
        <v/>
      </c>
      <c r="AG125" s="368" t="str">
        <f t="shared" si="84"/>
        <v/>
      </c>
      <c r="AH125" s="368" t="str">
        <f t="shared" si="108"/>
        <v/>
      </c>
      <c r="AI125" s="367" t="str">
        <f t="shared" si="85"/>
        <v/>
      </c>
      <c r="AJ125" s="367" t="str">
        <f t="shared" si="109"/>
        <v/>
      </c>
      <c r="AK125" s="368" t="str">
        <f t="shared" si="86"/>
        <v/>
      </c>
      <c r="AL125" s="368" t="str">
        <f t="shared" si="110"/>
        <v/>
      </c>
      <c r="AM125" s="367" t="str">
        <f t="shared" si="87"/>
        <v/>
      </c>
      <c r="AN125" s="367" t="str">
        <f t="shared" si="111"/>
        <v/>
      </c>
      <c r="AO125" s="368" t="str">
        <f t="shared" si="88"/>
        <v/>
      </c>
      <c r="AP125" s="368" t="str">
        <f t="shared" si="112"/>
        <v/>
      </c>
      <c r="AQ125" s="367" t="str">
        <f t="shared" si="89"/>
        <v/>
      </c>
      <c r="AR125" s="367" t="str">
        <f t="shared" si="113"/>
        <v/>
      </c>
      <c r="AS125" s="368" t="str">
        <f t="shared" si="90"/>
        <v/>
      </c>
      <c r="AT125" s="368" t="str">
        <f t="shared" si="114"/>
        <v/>
      </c>
      <c r="AU125" s="367" t="str">
        <f t="shared" si="91"/>
        <v/>
      </c>
      <c r="AV125" s="367" t="str">
        <f t="shared" si="115"/>
        <v/>
      </c>
      <c r="AW125" s="368" t="str">
        <f t="shared" si="92"/>
        <v/>
      </c>
      <c r="AX125" s="368" t="str">
        <f t="shared" si="95"/>
        <v/>
      </c>
      <c r="AY125" s="361" t="str">
        <f t="shared" si="67"/>
        <v/>
      </c>
      <c r="AZ125" s="135" t="str">
        <f t="shared" si="93"/>
        <v/>
      </c>
      <c r="BE125" s="53" t="str">
        <f t="shared" si="96"/>
        <v/>
      </c>
      <c r="BF125" s="53" t="str">
        <f t="shared" si="96"/>
        <v/>
      </c>
      <c r="BG125" s="94">
        <f t="shared" si="97"/>
        <v>0</v>
      </c>
      <c r="BH125" s="119">
        <f t="shared" si="98"/>
        <v>1</v>
      </c>
    </row>
    <row r="126" spans="2:60" hidden="1" x14ac:dyDescent="0.25">
      <c r="B126" s="106" t="str">
        <f t="shared" si="70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359" t="str">
        <f>IF('תנאי סף'!AF126&lt;&gt;1,"",'תנאי סף'!F126)</f>
        <v/>
      </c>
      <c r="G126" s="134" t="str">
        <f>IF($F126="","",'התחשיב הבסיסי'!AH126)</f>
        <v/>
      </c>
      <c r="H126" s="263"/>
      <c r="I126" s="134" t="str">
        <f t="shared" si="94"/>
        <v/>
      </c>
      <c r="J126" s="120">
        <v>1</v>
      </c>
      <c r="K126" s="121" t="str">
        <f t="shared" si="71"/>
        <v/>
      </c>
      <c r="L126" s="365" t="str">
        <f t="shared" si="72"/>
        <v/>
      </c>
      <c r="M126" s="366" t="str">
        <f t="shared" si="73"/>
        <v/>
      </c>
      <c r="N126" s="366" t="str">
        <f t="shared" si="74"/>
        <v/>
      </c>
      <c r="O126" s="367" t="str">
        <f t="shared" si="75"/>
        <v/>
      </c>
      <c r="P126" s="367" t="str">
        <f t="shared" si="99"/>
        <v/>
      </c>
      <c r="Q126" s="368" t="str">
        <f t="shared" si="76"/>
        <v/>
      </c>
      <c r="R126" s="368" t="str">
        <f t="shared" si="100"/>
        <v/>
      </c>
      <c r="S126" s="367" t="str">
        <f t="shared" si="77"/>
        <v/>
      </c>
      <c r="T126" s="367" t="str">
        <f t="shared" si="101"/>
        <v/>
      </c>
      <c r="U126" s="368" t="str">
        <f t="shared" si="78"/>
        <v/>
      </c>
      <c r="V126" s="368" t="str">
        <f t="shared" si="102"/>
        <v/>
      </c>
      <c r="W126" s="367" t="str">
        <f t="shared" si="79"/>
        <v/>
      </c>
      <c r="X126" s="367" t="str">
        <f t="shared" si="103"/>
        <v/>
      </c>
      <c r="Y126" s="368" t="str">
        <f t="shared" si="80"/>
        <v/>
      </c>
      <c r="Z126" s="368" t="str">
        <f t="shared" si="104"/>
        <v/>
      </c>
      <c r="AA126" s="367" t="str">
        <f t="shared" si="81"/>
        <v/>
      </c>
      <c r="AB126" s="367" t="str">
        <f t="shared" si="105"/>
        <v/>
      </c>
      <c r="AC126" s="368" t="str">
        <f t="shared" si="82"/>
        <v/>
      </c>
      <c r="AD126" s="368" t="str">
        <f t="shared" si="106"/>
        <v/>
      </c>
      <c r="AE126" s="367" t="str">
        <f t="shared" si="83"/>
        <v/>
      </c>
      <c r="AF126" s="367" t="str">
        <f t="shared" si="107"/>
        <v/>
      </c>
      <c r="AG126" s="368" t="str">
        <f t="shared" si="84"/>
        <v/>
      </c>
      <c r="AH126" s="368" t="str">
        <f t="shared" si="108"/>
        <v/>
      </c>
      <c r="AI126" s="367" t="str">
        <f t="shared" si="85"/>
        <v/>
      </c>
      <c r="AJ126" s="367" t="str">
        <f t="shared" si="109"/>
        <v/>
      </c>
      <c r="AK126" s="368" t="str">
        <f t="shared" si="86"/>
        <v/>
      </c>
      <c r="AL126" s="368" t="str">
        <f t="shared" si="110"/>
        <v/>
      </c>
      <c r="AM126" s="367" t="str">
        <f t="shared" si="87"/>
        <v/>
      </c>
      <c r="AN126" s="367" t="str">
        <f t="shared" si="111"/>
        <v/>
      </c>
      <c r="AO126" s="368" t="str">
        <f t="shared" si="88"/>
        <v/>
      </c>
      <c r="AP126" s="368" t="str">
        <f t="shared" si="112"/>
        <v/>
      </c>
      <c r="AQ126" s="367" t="str">
        <f t="shared" si="89"/>
        <v/>
      </c>
      <c r="AR126" s="367" t="str">
        <f t="shared" si="113"/>
        <v/>
      </c>
      <c r="AS126" s="368" t="str">
        <f t="shared" si="90"/>
        <v/>
      </c>
      <c r="AT126" s="368" t="str">
        <f t="shared" si="114"/>
        <v/>
      </c>
      <c r="AU126" s="367" t="str">
        <f t="shared" si="91"/>
        <v/>
      </c>
      <c r="AV126" s="367" t="str">
        <f t="shared" si="115"/>
        <v/>
      </c>
      <c r="AW126" s="368" t="str">
        <f t="shared" si="92"/>
        <v/>
      </c>
      <c r="AX126" s="368" t="str">
        <f t="shared" si="95"/>
        <v/>
      </c>
      <c r="AY126" s="361" t="str">
        <f t="shared" si="67"/>
        <v/>
      </c>
      <c r="AZ126" s="135" t="str">
        <f t="shared" si="93"/>
        <v/>
      </c>
      <c r="BE126" s="53" t="str">
        <f t="shared" si="96"/>
        <v/>
      </c>
      <c r="BF126" s="53" t="str">
        <f t="shared" si="96"/>
        <v/>
      </c>
      <c r="BG126" s="94">
        <f t="shared" si="97"/>
        <v>0</v>
      </c>
      <c r="BH126" s="119">
        <f t="shared" si="98"/>
        <v>1</v>
      </c>
    </row>
    <row r="127" spans="2:60" hidden="1" x14ac:dyDescent="0.25">
      <c r="B127" s="106" t="str">
        <f t="shared" si="70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359" t="str">
        <f>IF('תנאי סף'!AF127&lt;&gt;1,"",'תנאי סף'!F127)</f>
        <v/>
      </c>
      <c r="G127" s="134" t="str">
        <f>IF($F127="","",'התחשיב הבסיסי'!AH127)</f>
        <v/>
      </c>
      <c r="H127" s="263"/>
      <c r="I127" s="134" t="str">
        <f t="shared" si="94"/>
        <v/>
      </c>
      <c r="J127" s="120">
        <v>1</v>
      </c>
      <c r="K127" s="121" t="str">
        <f t="shared" si="71"/>
        <v/>
      </c>
      <c r="L127" s="365" t="str">
        <f t="shared" si="72"/>
        <v/>
      </c>
      <c r="M127" s="366" t="str">
        <f>IF($F127="","",IF(L127=1,$I127*$M$5,$G127))</f>
        <v/>
      </c>
      <c r="N127" s="366" t="str">
        <f t="shared" si="74"/>
        <v/>
      </c>
      <c r="O127" s="367" t="str">
        <f>IF($F127="","",IF(N127&lt;$I127*$M$5,1,0))</f>
        <v/>
      </c>
      <c r="P127" s="367" t="str">
        <f t="shared" si="99"/>
        <v/>
      </c>
      <c r="Q127" s="368" t="str">
        <f>IF($F127="","",IF(P127=1,$I127*$M$5,$M127))</f>
        <v/>
      </c>
      <c r="R127" s="368" t="str">
        <f t="shared" si="100"/>
        <v/>
      </c>
      <c r="S127" s="367" t="str">
        <f>IF($F127="","",IF(R127&lt;$I127*$M$5,1,0))</f>
        <v/>
      </c>
      <c r="T127" s="367" t="str">
        <f t="shared" si="101"/>
        <v/>
      </c>
      <c r="U127" s="368" t="str">
        <f>IF($F127="","",IF(T127=1,$I127*$M$5,$Q127))</f>
        <v/>
      </c>
      <c r="V127" s="368" t="str">
        <f t="shared" si="102"/>
        <v/>
      </c>
      <c r="W127" s="367" t="str">
        <f>IF($F127="","",IF(V127&lt;$I127*$M$5,1,0))</f>
        <v/>
      </c>
      <c r="X127" s="367" t="str">
        <f t="shared" si="103"/>
        <v/>
      </c>
      <c r="Y127" s="368" t="str">
        <f>IF($F127="","",IF(X127=1,$I127*$M$5,V127))</f>
        <v/>
      </c>
      <c r="Z127" s="368" t="str">
        <f t="shared" si="104"/>
        <v/>
      </c>
      <c r="AA127" s="367" t="str">
        <f>IF($F127="","",IF(Z127&lt;$I127*$M$5,1,0))</f>
        <v/>
      </c>
      <c r="AB127" s="367" t="str">
        <f t="shared" si="105"/>
        <v/>
      </c>
      <c r="AC127" s="368" t="str">
        <f>IF($F127="","",IF(AB127=1,$I127*$M$5,Z127))</f>
        <v/>
      </c>
      <c r="AD127" s="368" t="str">
        <f t="shared" si="106"/>
        <v/>
      </c>
      <c r="AE127" s="367" t="str">
        <f>IF($F127="","",IF(AD127&lt;$I127*$M$5,1,0))</f>
        <v/>
      </c>
      <c r="AF127" s="367" t="str">
        <f t="shared" si="107"/>
        <v/>
      </c>
      <c r="AG127" s="368" t="str">
        <f>IF($F127="","",IF(AF127=1,$I127*$M$5,AD127))</f>
        <v/>
      </c>
      <c r="AH127" s="368" t="str">
        <f t="shared" si="108"/>
        <v/>
      </c>
      <c r="AI127" s="367" t="str">
        <f>IF($F127="","",IF(AH127&lt;$I127*$M$5,1,0))</f>
        <v/>
      </c>
      <c r="AJ127" s="367" t="str">
        <f t="shared" si="109"/>
        <v/>
      </c>
      <c r="AK127" s="368" t="str">
        <f>IF($F127="","",IF(AJ127=1,$I127*$M$5,AH127))</f>
        <v/>
      </c>
      <c r="AL127" s="368" t="str">
        <f t="shared" si="110"/>
        <v/>
      </c>
      <c r="AM127" s="367" t="str">
        <f>IF($F127="","",IF(AL127&lt;$I127*$M$5,1,0))</f>
        <v/>
      </c>
      <c r="AN127" s="367" t="str">
        <f t="shared" si="111"/>
        <v/>
      </c>
      <c r="AO127" s="368" t="str">
        <f>IF($F127="","",IF(AN127=1,$I127*$M$5,AL127))</f>
        <v/>
      </c>
      <c r="AP127" s="368" t="str">
        <f t="shared" si="112"/>
        <v/>
      </c>
      <c r="AQ127" s="367" t="str">
        <f>IF($F127="","",IF(AP127&lt;$I127*$M$5,1,0))</f>
        <v/>
      </c>
      <c r="AR127" s="367" t="str">
        <f t="shared" si="113"/>
        <v/>
      </c>
      <c r="AS127" s="368" t="str">
        <f>IF($F127="","",IF(AR127=1,$I127*$M$5,AP127))</f>
        <v/>
      </c>
      <c r="AT127" s="368" t="str">
        <f t="shared" si="114"/>
        <v/>
      </c>
      <c r="AU127" s="367" t="str">
        <f>IF($F127="","",IF(OR(AT127&lt;$I127*$M$5,AR127=1,AN127=1,AJ127=1,AF127=1,AB127=1,X127=1,T127=1,P127=1,L127=1),1,0))</f>
        <v/>
      </c>
      <c r="AV127" s="367" t="str">
        <f t="shared" si="115"/>
        <v/>
      </c>
      <c r="AW127" s="368" t="str">
        <f>IF($F127="","",IF(AV127=1,$I127*$M$5,AT127))</f>
        <v/>
      </c>
      <c r="AX127" s="368" t="str">
        <f t="shared" si="95"/>
        <v/>
      </c>
      <c r="AY127" s="361" t="str">
        <f>IF(F127="","",IFERROR(AX127/SUM($AX$31:$AX$130),$BE$1))</f>
        <v/>
      </c>
      <c r="AZ127" s="135" t="str">
        <f>IF(F127="","",IFERROR(AY127*$C$2,$BE$1))</f>
        <v/>
      </c>
      <c r="BE127" s="53" t="str">
        <f t="shared" si="96"/>
        <v/>
      </c>
      <c r="BF127" s="53" t="str">
        <f t="shared" si="96"/>
        <v/>
      </c>
      <c r="BG127" s="94">
        <f t="shared" si="97"/>
        <v>0</v>
      </c>
      <c r="BH127" s="119">
        <f t="shared" si="98"/>
        <v>1</v>
      </c>
    </row>
    <row r="128" spans="2:60" hidden="1" x14ac:dyDescent="0.25">
      <c r="B128" s="106" t="str">
        <f t="shared" si="70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359" t="str">
        <f>IF('תנאי סף'!AF128&lt;&gt;1,"",'תנאי סף'!F128)</f>
        <v/>
      </c>
      <c r="G128" s="134" t="str">
        <f>IF($F128="","",'התחשיב הבסיסי'!AH128)</f>
        <v/>
      </c>
      <c r="H128" s="263"/>
      <c r="I128" s="134" t="str">
        <f t="shared" si="94"/>
        <v/>
      </c>
      <c r="J128" s="120">
        <v>1</v>
      </c>
      <c r="K128" s="121" t="str">
        <f t="shared" si="71"/>
        <v/>
      </c>
      <c r="L128" s="365" t="str">
        <f t="shared" si="72"/>
        <v/>
      </c>
      <c r="M128" s="366" t="str">
        <f>IF($F128="","",IF(L128=1,$I128*$M$5,$G128))</f>
        <v/>
      </c>
      <c r="N128" s="366" t="str">
        <f t="shared" si="74"/>
        <v/>
      </c>
      <c r="O128" s="367" t="str">
        <f>IF($F128="","",IF(N128&lt;$I128*$M$5,1,0))</f>
        <v/>
      </c>
      <c r="P128" s="367" t="str">
        <f t="shared" si="99"/>
        <v/>
      </c>
      <c r="Q128" s="368" t="str">
        <f>IF($F128="","",IF(P128=1,$I128*$M$5,$M128))</f>
        <v/>
      </c>
      <c r="R128" s="368" t="str">
        <f t="shared" si="100"/>
        <v/>
      </c>
      <c r="S128" s="367" t="str">
        <f>IF($F128="","",IF(R128&lt;$I128*$M$5,1,0))</f>
        <v/>
      </c>
      <c r="T128" s="367" t="str">
        <f t="shared" si="101"/>
        <v/>
      </c>
      <c r="U128" s="368" t="str">
        <f>IF($F128="","",IF(T128=1,$I128*$M$5,$Q128))</f>
        <v/>
      </c>
      <c r="V128" s="368" t="str">
        <f t="shared" si="102"/>
        <v/>
      </c>
      <c r="W128" s="367" t="str">
        <f>IF($F128="","",IF(V128&lt;$I128*$M$5,1,0))</f>
        <v/>
      </c>
      <c r="X128" s="367" t="str">
        <f t="shared" si="103"/>
        <v/>
      </c>
      <c r="Y128" s="368" t="str">
        <f>IF($F128="","",IF(X128=1,$I128*$M$5,V128))</f>
        <v/>
      </c>
      <c r="Z128" s="368" t="str">
        <f t="shared" si="104"/>
        <v/>
      </c>
      <c r="AA128" s="367" t="str">
        <f>IF($F128="","",IF(Z128&lt;$I128*$M$5,1,0))</f>
        <v/>
      </c>
      <c r="AB128" s="367" t="str">
        <f t="shared" si="105"/>
        <v/>
      </c>
      <c r="AC128" s="368" t="str">
        <f>IF($F128="","",IF(AB128=1,$I128*$M$5,Z128))</f>
        <v/>
      </c>
      <c r="AD128" s="368" t="str">
        <f t="shared" si="106"/>
        <v/>
      </c>
      <c r="AE128" s="367" t="str">
        <f>IF($F128="","",IF(AD128&lt;$I128*$M$5,1,0))</f>
        <v/>
      </c>
      <c r="AF128" s="367" t="str">
        <f t="shared" si="107"/>
        <v/>
      </c>
      <c r="AG128" s="368" t="str">
        <f>IF($F128="","",IF(AF128=1,$I128*$M$5,AD128))</f>
        <v/>
      </c>
      <c r="AH128" s="368" t="str">
        <f t="shared" si="108"/>
        <v/>
      </c>
      <c r="AI128" s="367" t="str">
        <f>IF($F128="","",IF(AH128&lt;$I128*$M$5,1,0))</f>
        <v/>
      </c>
      <c r="AJ128" s="367" t="str">
        <f t="shared" si="109"/>
        <v/>
      </c>
      <c r="AK128" s="368" t="str">
        <f>IF($F128="","",IF(AJ128=1,$I128*$M$5,AH128))</f>
        <v/>
      </c>
      <c r="AL128" s="368" t="str">
        <f t="shared" si="110"/>
        <v/>
      </c>
      <c r="AM128" s="367" t="str">
        <f>IF($F128="","",IF(AL128&lt;$I128*$M$5,1,0))</f>
        <v/>
      </c>
      <c r="AN128" s="367" t="str">
        <f t="shared" si="111"/>
        <v/>
      </c>
      <c r="AO128" s="368" t="str">
        <f>IF($F128="","",IF(AN128=1,$I128*$M$5,AL128))</f>
        <v/>
      </c>
      <c r="AP128" s="368" t="str">
        <f t="shared" si="112"/>
        <v/>
      </c>
      <c r="AQ128" s="367" t="str">
        <f>IF($F128="","",IF(AP128&lt;$I128*$M$5,1,0))</f>
        <v/>
      </c>
      <c r="AR128" s="367" t="str">
        <f t="shared" si="113"/>
        <v/>
      </c>
      <c r="AS128" s="368" t="str">
        <f>IF($F128="","",IF(AR128=1,$I128*$M$5,AP128))</f>
        <v/>
      </c>
      <c r="AT128" s="368" t="str">
        <f t="shared" si="114"/>
        <v/>
      </c>
      <c r="AU128" s="367" t="str">
        <f>IF($F128="","",IF(OR(AT128&lt;$I128*$M$5,AR128=1,AN128=1,AJ128=1,AF128=1,AB128=1,X128=1,T128=1,P128=1,L128=1),1,0))</f>
        <v/>
      </c>
      <c r="AV128" s="367" t="str">
        <f t="shared" si="115"/>
        <v/>
      </c>
      <c r="AW128" s="368" t="str">
        <f>IF($F128="","",IF(AV128=1,$I128*$M$5,AT128))</f>
        <v/>
      </c>
      <c r="AX128" s="368" t="str">
        <f t="shared" si="95"/>
        <v/>
      </c>
      <c r="AY128" s="361" t="str">
        <f>IF(F128="","",IFERROR(AX128/SUM($AX$31:$AX$130),$BE$1))</f>
        <v/>
      </c>
      <c r="AZ128" s="135" t="str">
        <f>IF(F128="","",IFERROR(AY128*$C$2,$BE$1))</f>
        <v/>
      </c>
      <c r="BE128" s="53" t="str">
        <f t="shared" si="96"/>
        <v/>
      </c>
      <c r="BF128" s="53" t="str">
        <f t="shared" si="96"/>
        <v/>
      </c>
      <c r="BG128" s="94">
        <f t="shared" si="97"/>
        <v>0</v>
      </c>
      <c r="BH128" s="119">
        <f t="shared" si="98"/>
        <v>1</v>
      </c>
    </row>
    <row r="129" spans="2:60" hidden="1" x14ac:dyDescent="0.25">
      <c r="B129" s="106" t="str">
        <f t="shared" si="70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359" t="str">
        <f>IF('תנאי סף'!AF129&lt;&gt;1,"",'תנאי סף'!F129)</f>
        <v/>
      </c>
      <c r="G129" s="134" t="str">
        <f>IF($F129="","",'התחשיב הבסיסי'!AH129)</f>
        <v/>
      </c>
      <c r="H129" s="263"/>
      <c r="I129" s="134" t="str">
        <f t="shared" si="94"/>
        <v/>
      </c>
      <c r="J129" s="120">
        <v>1</v>
      </c>
      <c r="K129" s="121" t="str">
        <f t="shared" si="71"/>
        <v/>
      </c>
      <c r="L129" s="365" t="str">
        <f t="shared" si="72"/>
        <v/>
      </c>
      <c r="M129" s="366" t="str">
        <f>IF($F129="","",IF(L129=1,$I129*$M$5,$G129))</f>
        <v/>
      </c>
      <c r="N129" s="366" t="str">
        <f t="shared" si="74"/>
        <v/>
      </c>
      <c r="O129" s="367" t="str">
        <f>IF($F129="","",IF(N129&lt;$I129*$M$5,1,0))</f>
        <v/>
      </c>
      <c r="P129" s="367" t="str">
        <f t="shared" si="99"/>
        <v/>
      </c>
      <c r="Q129" s="368" t="str">
        <f>IF($F129="","",IF(P129=1,$I129*$M$5,$M129))</f>
        <v/>
      </c>
      <c r="R129" s="368" t="str">
        <f t="shared" si="100"/>
        <v/>
      </c>
      <c r="S129" s="367" t="str">
        <f>IF($F129="","",IF(R129&lt;$I129*$M$5,1,0))</f>
        <v/>
      </c>
      <c r="T129" s="367" t="str">
        <f t="shared" si="101"/>
        <v/>
      </c>
      <c r="U129" s="368" t="str">
        <f>IF($F129="","",IF(T129=1,$I129*$M$5,$Q129))</f>
        <v/>
      </c>
      <c r="V129" s="368" t="str">
        <f t="shared" si="102"/>
        <v/>
      </c>
      <c r="W129" s="367" t="str">
        <f>IF($F129="","",IF(V129&lt;$I129*$M$5,1,0))</f>
        <v/>
      </c>
      <c r="X129" s="367" t="str">
        <f t="shared" si="103"/>
        <v/>
      </c>
      <c r="Y129" s="368" t="str">
        <f>IF($F129="","",IF(X129=1,$I129*$M$5,V129))</f>
        <v/>
      </c>
      <c r="Z129" s="368" t="str">
        <f t="shared" si="104"/>
        <v/>
      </c>
      <c r="AA129" s="367" t="str">
        <f>IF($F129="","",IF(Z129&lt;$I129*$M$5,1,0))</f>
        <v/>
      </c>
      <c r="AB129" s="367" t="str">
        <f t="shared" si="105"/>
        <v/>
      </c>
      <c r="AC129" s="368" t="str">
        <f>IF($F129="","",IF(AB129=1,$I129*$M$5,Z129))</f>
        <v/>
      </c>
      <c r="AD129" s="368" t="str">
        <f t="shared" si="106"/>
        <v/>
      </c>
      <c r="AE129" s="367" t="str">
        <f>IF($F129="","",IF(AD129&lt;$I129*$M$5,1,0))</f>
        <v/>
      </c>
      <c r="AF129" s="367" t="str">
        <f t="shared" si="107"/>
        <v/>
      </c>
      <c r="AG129" s="368" t="str">
        <f>IF($F129="","",IF(AF129=1,$I129*$M$5,AD129))</f>
        <v/>
      </c>
      <c r="AH129" s="368" t="str">
        <f t="shared" si="108"/>
        <v/>
      </c>
      <c r="AI129" s="367" t="str">
        <f>IF($F129="","",IF(AH129&lt;$I129*$M$5,1,0))</f>
        <v/>
      </c>
      <c r="AJ129" s="367" t="str">
        <f t="shared" si="109"/>
        <v/>
      </c>
      <c r="AK129" s="368" t="str">
        <f>IF($F129="","",IF(AJ129=1,$I129*$M$5,AH129))</f>
        <v/>
      </c>
      <c r="AL129" s="368" t="str">
        <f t="shared" si="110"/>
        <v/>
      </c>
      <c r="AM129" s="367" t="str">
        <f>IF($F129="","",IF(AL129&lt;$I129*$M$5,1,0))</f>
        <v/>
      </c>
      <c r="AN129" s="367" t="str">
        <f t="shared" si="111"/>
        <v/>
      </c>
      <c r="AO129" s="368" t="str">
        <f>IF($F129="","",IF(AN129=1,$I129*$M$5,AL129))</f>
        <v/>
      </c>
      <c r="AP129" s="368" t="str">
        <f t="shared" si="112"/>
        <v/>
      </c>
      <c r="AQ129" s="367" t="str">
        <f>IF($F129="","",IF(AP129&lt;$I129*$M$5,1,0))</f>
        <v/>
      </c>
      <c r="AR129" s="367" t="str">
        <f t="shared" si="113"/>
        <v/>
      </c>
      <c r="AS129" s="368" t="str">
        <f>IF($F129="","",IF(AR129=1,$I129*$M$5,AP129))</f>
        <v/>
      </c>
      <c r="AT129" s="368" t="str">
        <f t="shared" si="114"/>
        <v/>
      </c>
      <c r="AU129" s="367" t="str">
        <f>IF($F129="","",IF(OR(AT129&lt;$I129*$M$5,AR129=1,AN129=1,AJ129=1,AF129=1,AB129=1,X129=1,T129=1,P129=1,L129=1),1,0))</f>
        <v/>
      </c>
      <c r="AV129" s="367" t="str">
        <f t="shared" si="115"/>
        <v/>
      </c>
      <c r="AW129" s="368" t="str">
        <f>IF($F129="","",IF(AV129=1,$I129*$M$5,AT129))</f>
        <v/>
      </c>
      <c r="AX129" s="368" t="str">
        <f t="shared" si="95"/>
        <v/>
      </c>
      <c r="AY129" s="361" t="str">
        <f>IF(F129="","",IFERROR(AX129/SUM($AX$31:$AX$130),$BE$1))</f>
        <v/>
      </c>
      <c r="AZ129" s="135" t="str">
        <f>IF(F129="","",IFERROR(AY129*$C$2,$BE$1))</f>
        <v/>
      </c>
      <c r="BE129" s="53" t="str">
        <f t="shared" si="96"/>
        <v/>
      </c>
      <c r="BF129" s="53" t="str">
        <f t="shared" si="96"/>
        <v/>
      </c>
      <c r="BG129" s="94">
        <f t="shared" si="97"/>
        <v>0</v>
      </c>
      <c r="BH129" s="119">
        <f t="shared" si="98"/>
        <v>1</v>
      </c>
    </row>
    <row r="130" spans="2:60" ht="16.5" hidden="1" thickBot="1" x14ac:dyDescent="0.3">
      <c r="B130" s="369" t="str">
        <f t="shared" si="70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359" t="str">
        <f>IF('תנאי סף'!AF130&lt;&gt;1,"",'תנאי סף'!F130)</f>
        <v/>
      </c>
      <c r="G130" s="134" t="str">
        <f>IF($F130="","",'התחשיב הבסיסי'!AH130)</f>
        <v/>
      </c>
      <c r="H130" s="263"/>
      <c r="I130" s="134" t="str">
        <f t="shared" si="94"/>
        <v/>
      </c>
      <c r="J130" s="120">
        <v>1</v>
      </c>
      <c r="K130" s="136" t="str">
        <f t="shared" si="71"/>
        <v/>
      </c>
      <c r="L130" s="370" t="str">
        <f t="shared" si="72"/>
        <v/>
      </c>
      <c r="M130" s="371" t="str">
        <f>IF($F130="","",IF(L130=1,$I130*$M$5,$G130))</f>
        <v/>
      </c>
      <c r="N130" s="371" t="str">
        <f t="shared" si="74"/>
        <v/>
      </c>
      <c r="O130" s="372" t="str">
        <f>IF($F130="","",IF(N130&lt;$I130*$M$5,1,0))</f>
        <v/>
      </c>
      <c r="P130" s="372" t="str">
        <f t="shared" si="99"/>
        <v/>
      </c>
      <c r="Q130" s="373" t="str">
        <f>IF($F130="","",IF(P130=1,$I130*$M$5,$M130))</f>
        <v/>
      </c>
      <c r="R130" s="373" t="str">
        <f t="shared" si="100"/>
        <v/>
      </c>
      <c r="S130" s="372" t="str">
        <f>IF($F130="","",IF(R130&lt;$I130*$M$5,1,0))</f>
        <v/>
      </c>
      <c r="T130" s="372" t="str">
        <f t="shared" si="101"/>
        <v/>
      </c>
      <c r="U130" s="373" t="str">
        <f>IF($F130="","",IF(T130=1,$I130*$M$5,$Q130))</f>
        <v/>
      </c>
      <c r="V130" s="373" t="str">
        <f t="shared" si="102"/>
        <v/>
      </c>
      <c r="W130" s="372" t="str">
        <f>IF($F130="","",IF(V130&lt;$I130*$M$5,1,0))</f>
        <v/>
      </c>
      <c r="X130" s="372" t="str">
        <f t="shared" si="103"/>
        <v/>
      </c>
      <c r="Y130" s="373" t="str">
        <f>IF($F130="","",IF(X130=1,$I130*$M$5,V130))</f>
        <v/>
      </c>
      <c r="Z130" s="373" t="str">
        <f t="shared" si="104"/>
        <v/>
      </c>
      <c r="AA130" s="372" t="str">
        <f>IF($F130="","",IF(Z130&lt;$I130*$M$5,1,0))</f>
        <v/>
      </c>
      <c r="AB130" s="372" t="str">
        <f t="shared" si="105"/>
        <v/>
      </c>
      <c r="AC130" s="373" t="str">
        <f>IF($F130="","",IF(AB130=1,$I130*$M$5,Z130))</f>
        <v/>
      </c>
      <c r="AD130" s="373" t="str">
        <f t="shared" si="106"/>
        <v/>
      </c>
      <c r="AE130" s="372" t="str">
        <f>IF($F130="","",IF(AD130&lt;$I130*$M$5,1,0))</f>
        <v/>
      </c>
      <c r="AF130" s="372" t="str">
        <f t="shared" si="107"/>
        <v/>
      </c>
      <c r="AG130" s="373" t="str">
        <f>IF($F130="","",IF(AF130=1,$I130*$M$5,AD130))</f>
        <v/>
      </c>
      <c r="AH130" s="373" t="str">
        <f t="shared" si="108"/>
        <v/>
      </c>
      <c r="AI130" s="372" t="str">
        <f>IF($F130="","",IF(AH130&lt;$I130*$M$5,1,0))</f>
        <v/>
      </c>
      <c r="AJ130" s="372" t="str">
        <f t="shared" si="109"/>
        <v/>
      </c>
      <c r="AK130" s="373" t="str">
        <f>IF($F130="","",IF(AJ130=1,$I130*$M$5,AH130))</f>
        <v/>
      </c>
      <c r="AL130" s="373" t="str">
        <f t="shared" si="110"/>
        <v/>
      </c>
      <c r="AM130" s="372" t="str">
        <f>IF($F130="","",IF(AL130&lt;$I130*$M$5,1,0))</f>
        <v/>
      </c>
      <c r="AN130" s="372" t="str">
        <f t="shared" si="111"/>
        <v/>
      </c>
      <c r="AO130" s="373" t="str">
        <f>IF($F130="","",IF(AN130=1,$I130*$M$5,AL130))</f>
        <v/>
      </c>
      <c r="AP130" s="373" t="str">
        <f t="shared" si="112"/>
        <v/>
      </c>
      <c r="AQ130" s="372" t="str">
        <f>IF($F130="","",IF(AP130&lt;$I130*$M$5,1,0))</f>
        <v/>
      </c>
      <c r="AR130" s="372" t="str">
        <f t="shared" si="113"/>
        <v/>
      </c>
      <c r="AS130" s="373" t="str">
        <f>IF($F130="","",IF(AR130=1,$I130*$M$5,AP130))</f>
        <v/>
      </c>
      <c r="AT130" s="373" t="str">
        <f t="shared" si="114"/>
        <v/>
      </c>
      <c r="AU130" s="372" t="str">
        <f>IF($F130="","",IF(OR(AT130&lt;$I130*$M$5,AR130=1,AN130=1,AJ130=1,AF130=1,AB130=1,X130=1,T130=1,P130=1,L130=1),1,0))</f>
        <v/>
      </c>
      <c r="AV130" s="372" t="str">
        <f t="shared" si="115"/>
        <v/>
      </c>
      <c r="AW130" s="373" t="str">
        <f>IF($F130="","",IF(AV130=1,$I130*$M$5,AT130))</f>
        <v/>
      </c>
      <c r="AX130" s="368" t="str">
        <f t="shared" si="95"/>
        <v/>
      </c>
      <c r="AY130" s="374" t="str">
        <f>IF(F130="","",IFERROR(AX130/SUM($AX$31:$AX$130),$BE$1))</f>
        <v/>
      </c>
      <c r="AZ130" s="375" t="str">
        <f>IF(F130="","",IFERROR(AY130*$C$2,$BE$1))</f>
        <v/>
      </c>
      <c r="BE130" s="53" t="str">
        <f t="shared" si="96"/>
        <v/>
      </c>
      <c r="BF130" s="53" t="str">
        <f t="shared" si="96"/>
        <v/>
      </c>
      <c r="BG130" s="94">
        <f t="shared" si="97"/>
        <v>0</v>
      </c>
      <c r="BH130" s="119">
        <f t="shared" si="98"/>
        <v>1</v>
      </c>
    </row>
    <row r="131" spans="2:60" ht="16.5" thickBot="1" x14ac:dyDescent="0.3">
      <c r="B131" s="478" t="s">
        <v>64</v>
      </c>
      <c r="C131" s="479"/>
      <c r="D131" s="479"/>
      <c r="E131" s="479"/>
      <c r="F131" s="480"/>
      <c r="G131" s="137">
        <f>SUM(G31:G130)</f>
        <v>1</v>
      </c>
      <c r="H131" s="28">
        <f>SUM(H31:H130)</f>
        <v>692500</v>
      </c>
      <c r="I131" s="138">
        <f>SUM(I31:I130)</f>
        <v>0.75132906585656933</v>
      </c>
      <c r="J131" s="122">
        <f>SUM(J31:J130)</f>
        <v>100</v>
      </c>
      <c r="K131" s="122">
        <f t="shared" ref="K131:AZ131" si="116">SUM(K31:K130)</f>
        <v>0</v>
      </c>
      <c r="L131" s="122">
        <f t="shared" si="116"/>
        <v>0</v>
      </c>
      <c r="M131" s="139">
        <f t="shared" si="116"/>
        <v>1</v>
      </c>
      <c r="N131" s="139">
        <f t="shared" si="116"/>
        <v>1</v>
      </c>
      <c r="O131" s="122">
        <f t="shared" si="116"/>
        <v>0</v>
      </c>
      <c r="P131" s="122">
        <f t="shared" si="116"/>
        <v>0</v>
      </c>
      <c r="Q131" s="139">
        <f t="shared" si="116"/>
        <v>1</v>
      </c>
      <c r="R131" s="139">
        <f t="shared" si="116"/>
        <v>1</v>
      </c>
      <c r="S131" s="122">
        <f t="shared" si="116"/>
        <v>0</v>
      </c>
      <c r="T131" s="122">
        <f t="shared" si="116"/>
        <v>0</v>
      </c>
      <c r="U131" s="139">
        <f t="shared" si="116"/>
        <v>1</v>
      </c>
      <c r="V131" s="139">
        <f t="shared" si="116"/>
        <v>1</v>
      </c>
      <c r="W131" s="122">
        <f t="shared" si="116"/>
        <v>0</v>
      </c>
      <c r="X131" s="122">
        <f t="shared" si="116"/>
        <v>0</v>
      </c>
      <c r="Y131" s="139">
        <f t="shared" si="116"/>
        <v>1</v>
      </c>
      <c r="Z131" s="139">
        <f t="shared" si="116"/>
        <v>1</v>
      </c>
      <c r="AA131" s="122">
        <f t="shared" si="116"/>
        <v>0</v>
      </c>
      <c r="AB131" s="122">
        <f t="shared" si="116"/>
        <v>0</v>
      </c>
      <c r="AC131" s="139">
        <f t="shared" si="116"/>
        <v>1</v>
      </c>
      <c r="AD131" s="139">
        <f t="shared" si="116"/>
        <v>1</v>
      </c>
      <c r="AE131" s="122">
        <f t="shared" si="116"/>
        <v>0</v>
      </c>
      <c r="AF131" s="122">
        <f t="shared" si="116"/>
        <v>0</v>
      </c>
      <c r="AG131" s="139">
        <f t="shared" si="116"/>
        <v>1</v>
      </c>
      <c r="AH131" s="139">
        <f t="shared" si="116"/>
        <v>1</v>
      </c>
      <c r="AI131" s="122">
        <f t="shared" si="116"/>
        <v>0</v>
      </c>
      <c r="AJ131" s="122">
        <f t="shared" si="116"/>
        <v>0</v>
      </c>
      <c r="AK131" s="139">
        <f t="shared" si="116"/>
        <v>1</v>
      </c>
      <c r="AL131" s="139">
        <f t="shared" si="116"/>
        <v>1</v>
      </c>
      <c r="AM131" s="122">
        <f t="shared" si="116"/>
        <v>0</v>
      </c>
      <c r="AN131" s="122">
        <f t="shared" si="116"/>
        <v>0</v>
      </c>
      <c r="AO131" s="139">
        <f t="shared" si="116"/>
        <v>1</v>
      </c>
      <c r="AP131" s="139">
        <f t="shared" si="116"/>
        <v>1</v>
      </c>
      <c r="AQ131" s="122">
        <f t="shared" si="116"/>
        <v>0</v>
      </c>
      <c r="AR131" s="122">
        <f t="shared" si="116"/>
        <v>0</v>
      </c>
      <c r="AS131" s="139">
        <f t="shared" si="116"/>
        <v>1</v>
      </c>
      <c r="AT131" s="139">
        <f t="shared" si="116"/>
        <v>1</v>
      </c>
      <c r="AU131" s="122">
        <f t="shared" si="116"/>
        <v>0</v>
      </c>
      <c r="AV131" s="122">
        <f t="shared" si="116"/>
        <v>0</v>
      </c>
      <c r="AW131" s="139">
        <f t="shared" si="116"/>
        <v>1</v>
      </c>
      <c r="AX131" s="139">
        <f t="shared" si="116"/>
        <v>1</v>
      </c>
      <c r="AY131" s="139">
        <f t="shared" si="116"/>
        <v>1</v>
      </c>
      <c r="AZ131" s="140">
        <f t="shared" si="116"/>
        <v>700000</v>
      </c>
    </row>
  </sheetData>
  <sheetProtection algorithmName="SHA-512" hashValue="WJqAcdLghvLa81aP1Uji37UJ8aBrtHv9vseo35KPgcg2pHwaTcXI7DrPnCYLUZrQtyTZ2vuHqclFZI2E2s7eqA==" saltValue="Zh1bxZt3lDblso6RNbhL5g==" spinCount="100000" sheet="1" scenarios="1" formatCells="0" formatColumns="0" formatRows="0" autoFilter="0"/>
  <mergeCells count="52">
    <mergeCell ref="H1:M2"/>
    <mergeCell ref="B28:AZ28"/>
    <mergeCell ref="B29:B30"/>
    <mergeCell ref="F29:F30"/>
    <mergeCell ref="G29:G30"/>
    <mergeCell ref="I29:I30"/>
    <mergeCell ref="K29:K30"/>
    <mergeCell ref="L29:L30"/>
    <mergeCell ref="M29:M30"/>
    <mergeCell ref="Y29:Y30"/>
    <mergeCell ref="N29:N30"/>
    <mergeCell ref="O29:O30"/>
    <mergeCell ref="AZ29:AZ30"/>
    <mergeCell ref="P29:P30"/>
    <mergeCell ref="Q29:Q30"/>
    <mergeCell ref="R29:R30"/>
    <mergeCell ref="AR29:AR30"/>
    <mergeCell ref="AS29:AS30"/>
    <mergeCell ref="AT29:AT30"/>
    <mergeCell ref="AU29:AU30"/>
    <mergeCell ref="AK29:AK30"/>
    <mergeCell ref="AN29:AN30"/>
    <mergeCell ref="AO29:AO30"/>
    <mergeCell ref="AP29:AP30"/>
    <mergeCell ref="AQ29:AQ30"/>
    <mergeCell ref="B131:F131"/>
    <mergeCell ref="Z29:Z30"/>
    <mergeCell ref="C29:C30"/>
    <mergeCell ref="D29:D30"/>
    <mergeCell ref="E29:E30"/>
    <mergeCell ref="T29:T30"/>
    <mergeCell ref="V29:V30"/>
    <mergeCell ref="W29:W30"/>
    <mergeCell ref="X29:X30"/>
    <mergeCell ref="S29:S30"/>
    <mergeCell ref="U29:U30"/>
    <mergeCell ref="AX29:AX30"/>
    <mergeCell ref="AY29:AY30"/>
    <mergeCell ref="AA29:AA30"/>
    <mergeCell ref="AB29:AB30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V29:AV30"/>
    <mergeCell ref="AW29:AW30"/>
    <mergeCell ref="AL29:AL30"/>
    <mergeCell ref="AM29:AM30"/>
  </mergeCells>
  <conditionalFormatting sqref="B31:F130">
    <cfRule type="containsBlanks" dxfId="80" priority="1">
      <formula>LEN(TRIM(B31))=0</formula>
    </cfRule>
  </conditionalFormatting>
  <conditionalFormatting sqref="C1:C2">
    <cfRule type="containsBlanks" dxfId="79" priority="25">
      <formula>LEN(TRIM(C1))=0</formula>
    </cfRule>
  </conditionalFormatting>
  <conditionalFormatting sqref="G31:G130">
    <cfRule type="expression" dxfId="78" priority="15">
      <formula>G31=$BE$1</formula>
    </cfRule>
    <cfRule type="containsBlanks" dxfId="77" priority="16">
      <formula>LEN(TRIM(G31))=0</formula>
    </cfRule>
  </conditionalFormatting>
  <conditionalFormatting sqref="H1 N1:AD2">
    <cfRule type="notContainsBlanks" dxfId="76" priority="2">
      <formula>LEN(TRIM(H1))&gt;0</formula>
    </cfRule>
  </conditionalFormatting>
  <conditionalFormatting sqref="H31:H130">
    <cfRule type="expression" dxfId="75" priority="3">
      <formula>AND($F31="",H31&lt;&gt;"")</formula>
    </cfRule>
    <cfRule type="expression" dxfId="74" priority="4">
      <formula>$F31=""</formula>
    </cfRule>
    <cfRule type="expression" dxfId="73" priority="5">
      <formula>$F31&lt;&gt;""</formula>
    </cfRule>
    <cfRule type="expression" dxfId="72" priority="6" stopIfTrue="1">
      <formula>AND($I31="",H31&lt;&gt;"")</formula>
    </cfRule>
    <cfRule type="expression" dxfId="71" priority="7">
      <formula>$I31=""</formula>
    </cfRule>
    <cfRule type="expression" dxfId="70" priority="8">
      <formula>H$30&lt;&gt;""</formula>
    </cfRule>
  </conditionalFormatting>
  <conditionalFormatting sqref="H32:H130">
    <cfRule type="expression" dxfId="69" priority="10">
      <formula>AND($F32="",H32&lt;&gt;"")</formula>
    </cfRule>
    <cfRule type="expression" dxfId="68" priority="11">
      <formula>$F32=""</formula>
    </cfRule>
    <cfRule type="expression" dxfId="67" priority="12">
      <formula>$F32&lt;&gt;""</formula>
    </cfRule>
  </conditionalFormatting>
  <conditionalFormatting sqref="I31:I130">
    <cfRule type="expression" dxfId="66" priority="14">
      <formula>I31=$BE$1</formula>
    </cfRule>
    <cfRule type="containsBlanks" dxfId="65" priority="29">
      <formula>LEN(TRIM(I31))=0</formula>
    </cfRule>
  </conditionalFormatting>
  <conditionalFormatting sqref="J31:J130">
    <cfRule type="expression" dxfId="64" priority="22">
      <formula>AND($F31="",J31&lt;&gt;"")</formula>
    </cfRule>
    <cfRule type="expression" dxfId="63" priority="23">
      <formula>$F31=""</formula>
    </cfRule>
    <cfRule type="expression" dxfId="62" priority="24">
      <formula>$F31&lt;&gt;""</formula>
    </cfRule>
  </conditionalFormatting>
  <conditionalFormatting sqref="K31:K130">
    <cfRule type="expression" dxfId="61" priority="17">
      <formula>K31=$BE$1</formula>
    </cfRule>
  </conditionalFormatting>
  <conditionalFormatting sqref="K31:N130">
    <cfRule type="containsBlanks" dxfId="60" priority="18">
      <formula>LEN(TRIM(K31))=0</formula>
    </cfRule>
  </conditionalFormatting>
  <conditionalFormatting sqref="O31:AX130">
    <cfRule type="containsText" dxfId="59" priority="28" operator="containsText" text="הזנה שגויה">
      <formula>NOT(ISERROR(SEARCH("הזנה שגויה",O31)))</formula>
    </cfRule>
  </conditionalFormatting>
  <conditionalFormatting sqref="AY31:AZ130">
    <cfRule type="expression" dxfId="58" priority="19">
      <formula>AY31=$BE$1</formula>
    </cfRule>
    <cfRule type="containsBlanks" dxfId="57" priority="21">
      <formula>LEN(TRIM(AY31))=0</formula>
    </cfRule>
  </conditionalFormatting>
  <dataValidations count="2">
    <dataValidation allowBlank="1" showInputMessage="1" showErrorMessage="1" error="יש להזין 0 או 1 _x000a_0  = לא זכאי להגנה_x000a_1 - זכאי להגנה" sqref="J31:J130" xr:uid="{00000000-0002-0000-0C00-000000000000}"/>
    <dataValidation type="decimal" operator="greaterThanOrEqual" allowBlank="1" showInputMessage="1" showErrorMessage="1" errorTitle="נתון שגוי." error="ניתן להזין רק מספר גדול או שווה ל-0." sqref="H6 H31:H130" xr:uid="{00000000-0002-0000-0C00-000001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3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51C33549-CCDF-4371-9603-A44590AB2571}">
            <xm:f>NOT(ISERROR(SEARCH($AV$1,H31)))</xm:f>
            <xm:f>$AV$1</xm:f>
            <x14:dxf>
              <fill>
                <patternFill>
                  <bgColor rgb="FFFF0000"/>
                </patternFill>
              </fill>
            </x14:dxf>
          </x14:cfRule>
          <xm:sqref>H31:H130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-0.249977111117893"/>
  </sheetPr>
  <dimension ref="A1:AI131"/>
  <sheetViews>
    <sheetView rightToLeft="1" view="pageBreakPreview" topLeftCell="B1" zoomScaleNormal="100" zoomScaleSheetLayoutView="100" workbookViewId="0">
      <pane ySplit="30" topLeftCell="A31" activePane="bottomLeft" state="frozen"/>
      <selection activeCell="E23" sqref="E23"/>
      <selection pane="bottomLeft" activeCell="B31" sqref="B31"/>
    </sheetView>
  </sheetViews>
  <sheetFormatPr defaultColWidth="8" defaultRowHeight="15.75" x14ac:dyDescent="0.25"/>
  <cols>
    <col min="1" max="1" width="8" style="82" hidden="1" customWidth="1"/>
    <col min="2" max="2" width="8.7109375" style="82" customWidth="1"/>
    <col min="3" max="3" width="14.5703125" style="82" customWidth="1"/>
    <col min="4" max="4" width="14.28515625" style="82" bestFit="1" customWidth="1"/>
    <col min="5" max="5" width="42.7109375" style="82" bestFit="1" customWidth="1"/>
    <col min="6" max="6" width="16.42578125" style="82" customWidth="1"/>
    <col min="7" max="7" width="18.140625" style="82" customWidth="1"/>
    <col min="8" max="8" width="27.7109375" style="82" customWidth="1"/>
    <col min="9" max="9" width="14.5703125" style="82" customWidth="1"/>
    <col min="10" max="10" width="14" style="82" customWidth="1"/>
    <col min="11" max="11" width="23" style="82" hidden="1" customWidth="1"/>
    <col min="12" max="23" width="24" style="82" hidden="1" customWidth="1"/>
    <col min="24" max="24" width="23" style="82" bestFit="1" customWidth="1"/>
    <col min="25" max="28" width="9.140625" style="82" hidden="1" customWidth="1"/>
    <col min="29" max="29" width="9.42578125" style="82" customWidth="1"/>
    <col min="30" max="34" width="8" style="82"/>
    <col min="35" max="35" width="0" style="82" hidden="1" customWidth="1"/>
    <col min="36" max="16384" width="8" style="82"/>
  </cols>
  <sheetData>
    <row r="1" spans="2:35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AI1" s="82" t="s">
        <v>275</v>
      </c>
    </row>
    <row r="2" spans="2:35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I2" s="493" t="str">
        <f>IF(AND(X131&lt;&gt;0,C2&gt;X131),"נא לשים לב כי לא חולק סך התקציב בשל הגבולת לסכום מבוקש","")</f>
        <v/>
      </c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</row>
    <row r="4" spans="2:35" x14ac:dyDescent="0.25">
      <c r="H4" s="376" t="str">
        <f>'פרמטרים לעקרונות חישוב התמיכה'!B52</f>
        <v>סעיף</v>
      </c>
      <c r="I4" s="376" t="str">
        <f>'פרמטרים לעקרונות חישוב התמיכה'!C52</f>
        <v>שיעור</v>
      </c>
      <c r="J4" s="376" t="s">
        <v>80</v>
      </c>
    </row>
    <row r="5" spans="2:35" ht="47.25" x14ac:dyDescent="0.25">
      <c r="H5" s="377" t="str">
        <f>'פרמטרים לעקרונות חישוב התמיכה'!B53</f>
        <v xml:space="preserve">התמיכה המקסימאלית לבקשה מסוימת מתוך התמיכה לתחום </v>
      </c>
      <c r="I5" s="378">
        <f>'פרמטרים לעקרונות חישוב התמיכה'!C53</f>
        <v>0.25</v>
      </c>
      <c r="J5" s="379">
        <f>I5*C2</f>
        <v>175000</v>
      </c>
    </row>
    <row r="6" spans="2:35" ht="16.5" thickBot="1" x14ac:dyDescent="0.3"/>
    <row r="7" spans="2:35" hidden="1" x14ac:dyDescent="0.25"/>
    <row r="8" spans="2:35" hidden="1" x14ac:dyDescent="0.25"/>
    <row r="9" spans="2:35" hidden="1" x14ac:dyDescent="0.25"/>
    <row r="10" spans="2:35" hidden="1" x14ac:dyDescent="0.25"/>
    <row r="11" spans="2:35" hidden="1" x14ac:dyDescent="0.25"/>
    <row r="12" spans="2:35" hidden="1" x14ac:dyDescent="0.25"/>
    <row r="13" spans="2:35" hidden="1" x14ac:dyDescent="0.25"/>
    <row r="14" spans="2:35" hidden="1" x14ac:dyDescent="0.25"/>
    <row r="15" spans="2:35" hidden="1" x14ac:dyDescent="0.25"/>
    <row r="16" spans="2:35" hidden="1" x14ac:dyDescent="0.25"/>
    <row r="17" spans="2:32" hidden="1" x14ac:dyDescent="0.25"/>
    <row r="18" spans="2:32" hidden="1" x14ac:dyDescent="0.25"/>
    <row r="19" spans="2:32" hidden="1" x14ac:dyDescent="0.25"/>
    <row r="20" spans="2:32" hidden="1" x14ac:dyDescent="0.25"/>
    <row r="21" spans="2:32" hidden="1" x14ac:dyDescent="0.25"/>
    <row r="22" spans="2:32" hidden="1" x14ac:dyDescent="0.25"/>
    <row r="23" spans="2:32" hidden="1" x14ac:dyDescent="0.25"/>
    <row r="24" spans="2:32" hidden="1" x14ac:dyDescent="0.25"/>
    <row r="25" spans="2:32" hidden="1" x14ac:dyDescent="0.25"/>
    <row r="26" spans="2:32" hidden="1" x14ac:dyDescent="0.25"/>
    <row r="27" spans="2:32" ht="16.5" hidden="1" thickBot="1" x14ac:dyDescent="0.3"/>
    <row r="28" spans="2:32" ht="19.5" thickBot="1" x14ac:dyDescent="0.3">
      <c r="B28" s="494" t="str">
        <f ca="1">MID(CELL("filename",B29),FIND("]",CELL("filename",F29),1)+1,99)</f>
        <v>הגבלה לתמיכה מקס</v>
      </c>
      <c r="C28" s="495"/>
      <c r="D28" s="495"/>
      <c r="E28" s="495"/>
      <c r="F28" s="495"/>
      <c r="G28" s="495"/>
      <c r="H28" s="495"/>
      <c r="I28" s="495"/>
      <c r="J28" s="495"/>
      <c r="K28" s="495"/>
      <c r="L28" s="495"/>
      <c r="M28" s="495"/>
      <c r="N28" s="495"/>
      <c r="O28" s="495"/>
      <c r="P28" s="495"/>
      <c r="Q28" s="495"/>
      <c r="R28" s="495"/>
      <c r="S28" s="495"/>
      <c r="T28" s="495"/>
      <c r="U28" s="495"/>
      <c r="V28" s="495"/>
      <c r="W28" s="495"/>
      <c r="X28" s="495"/>
      <c r="Y28" s="495"/>
      <c r="Z28" s="495"/>
      <c r="AA28" s="495"/>
      <c r="AB28" s="495"/>
      <c r="AC28" s="496"/>
    </row>
    <row r="29" spans="2:32" s="85" customFormat="1" ht="47.25" x14ac:dyDescent="0.25">
      <c r="B29" s="497" t="s">
        <v>189</v>
      </c>
      <c r="C29" s="434" t="s">
        <v>127</v>
      </c>
      <c r="D29" s="434" t="s">
        <v>128</v>
      </c>
      <c r="E29" s="440" t="s">
        <v>129</v>
      </c>
      <c r="F29" s="487" t="s">
        <v>130</v>
      </c>
      <c r="G29" s="80" t="s">
        <v>276</v>
      </c>
      <c r="H29" s="499" t="s">
        <v>277</v>
      </c>
      <c r="I29" s="499" t="s">
        <v>278</v>
      </c>
      <c r="J29" s="499" t="s">
        <v>279</v>
      </c>
      <c r="K29" s="499" t="s">
        <v>280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499" t="s">
        <v>280</v>
      </c>
      <c r="Y29" s="84"/>
      <c r="Z29" s="84"/>
      <c r="AA29" s="84"/>
      <c r="AB29" s="84"/>
      <c r="AC29" s="501" t="s">
        <v>281</v>
      </c>
      <c r="AF29" s="491"/>
    </row>
    <row r="30" spans="2:32" s="85" customFormat="1" ht="16.5" thickBot="1" x14ac:dyDescent="0.3">
      <c r="B30" s="498"/>
      <c r="C30" s="435"/>
      <c r="D30" s="435"/>
      <c r="E30" s="441"/>
      <c r="F30" s="488"/>
      <c r="G30" s="55"/>
      <c r="H30" s="500"/>
      <c r="I30" s="500"/>
      <c r="J30" s="500"/>
      <c r="K30" s="500"/>
      <c r="L30" s="86" t="s">
        <v>282</v>
      </c>
      <c r="M30" s="86" t="s">
        <v>283</v>
      </c>
      <c r="N30" s="86" t="s">
        <v>284</v>
      </c>
      <c r="O30" s="86" t="s">
        <v>285</v>
      </c>
      <c r="P30" s="86" t="s">
        <v>286</v>
      </c>
      <c r="Q30" s="86" t="s">
        <v>287</v>
      </c>
      <c r="R30" s="86" t="s">
        <v>288</v>
      </c>
      <c r="S30" s="86" t="s">
        <v>289</v>
      </c>
      <c r="T30" s="86" t="s">
        <v>290</v>
      </c>
      <c r="U30" s="86" t="s">
        <v>291</v>
      </c>
      <c r="V30" s="86" t="s">
        <v>292</v>
      </c>
      <c r="W30" s="86" t="s">
        <v>293</v>
      </c>
      <c r="X30" s="500"/>
      <c r="Y30" s="87"/>
      <c r="Z30" s="87"/>
      <c r="AA30" s="87"/>
      <c r="AB30" s="87"/>
      <c r="AC30" s="502"/>
      <c r="AF30" s="491"/>
    </row>
    <row r="31" spans="2:32" s="85" customFormat="1" x14ac:dyDescent="0.25">
      <c r="B31" s="67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68" t="str">
        <f>IF('תנאי סף'!AF31&lt;&gt;1,"",'תנאי סף'!F31)</f>
        <v>אהב"י - העמותה לקידום אמנות העם ביש</v>
      </c>
      <c r="G31" s="69">
        <f>IF(F31="", "", $J$5)</f>
        <v>175000</v>
      </c>
      <c r="H31" s="69">
        <f>IF($F31="","",הגנה!AZ31)</f>
        <v>69983.105124005335</v>
      </c>
      <c r="I31" s="89">
        <f>IF(F31="","",IF(H31&gt;$G31,1,0))</f>
        <v>0</v>
      </c>
      <c r="J31" s="69">
        <f>IF($F31="","",MIN(G31:H31))</f>
        <v>69983.105124005335</v>
      </c>
      <c r="K31" s="69">
        <f>IF($F31="","",IF(I31=1,J31,J31/SUMIF(I$31:I$130,0,J$31:J$130)*($C$2-SUMIF(I$31:I$130,1,J$31:J$130))))</f>
        <v>186383.49408546419</v>
      </c>
      <c r="L31" s="90">
        <f>IF(OR(K31&gt;$G31,$I31=1),1,0)</f>
        <v>1</v>
      </c>
      <c r="M31" s="91">
        <f>IF($F31="","",MIN(K31,$G31))</f>
        <v>175000</v>
      </c>
      <c r="N31" s="91">
        <f t="shared" ref="N31:N62" si="0">IF($F31="","",IF(L31=1,M31,M31/SUMIF(L$31:L$130,0,M$31:M$130)*($C$2-SUMIF(L$31:L$130,1,M$31:M$130))))</f>
        <v>175000</v>
      </c>
      <c r="O31" s="90">
        <f>IF(OR(N31&gt;$G31,$I31=1,$L31=1),1,0)</f>
        <v>1</v>
      </c>
      <c r="P31" s="91">
        <f>IF($F31="","",MIN(N31,$G31))</f>
        <v>175000</v>
      </c>
      <c r="Q31" s="91">
        <f t="shared" ref="Q31:Q62" si="1">IF($F31="","",IF(O31=1,P31,P31/SUMIF(O$31:O$130,0,P$31:P$130)*($C$2-SUMIF(O$31:O$130,1,P$31:P$130))))</f>
        <v>175000</v>
      </c>
      <c r="R31" s="90">
        <f>IF(OR(Q31&gt;$G31,$I31=1,$L31=1,$O31=1),1,0)</f>
        <v>1</v>
      </c>
      <c r="S31" s="91">
        <f>IF($F31="","",MIN(Q31,$G31))</f>
        <v>175000</v>
      </c>
      <c r="T31" s="91">
        <f t="shared" ref="T31:T62" si="2">IF($F31="","",IF(R31=2,S31,IF(R31=1,S31,S31/SUMIF(R$31:R$130,0,S$31:S$130)*($C$2-SUMIF(R$31:R$130,1,S$31:S$130)-SUMIF(R$31:R$130,2,S$31:S$130)))))</f>
        <v>175000</v>
      </c>
      <c r="U31" s="90">
        <f>IF(OR(T31&gt;$G31,$I31=1,$L31=1,$O31=1,$R31=1),1,0)</f>
        <v>1</v>
      </c>
      <c r="V31" s="91">
        <f>IF($F31="","",MIN(T31,$G31))</f>
        <v>175000</v>
      </c>
      <c r="W31" s="91">
        <f t="shared" ref="W31:W62" si="3">IF($F31="","",IF(U31=2,V31,IF(U31=1,V31,V31/SUMIF(U$31:U$130,0,V$31:V$130)*($C$2-SUMIF(U$31:U$130,1,V$31:V$130)-SUMIF(U$31:U$130,2,V$31:V$130)))))</f>
        <v>175000</v>
      </c>
      <c r="X31" s="92">
        <f>IFERROR(W31,0)</f>
        <v>175000</v>
      </c>
      <c r="Y31" s="92"/>
      <c r="Z31" s="92"/>
      <c r="AA31" s="92"/>
      <c r="AB31" s="92"/>
      <c r="AC31" s="93">
        <f>IF(F31="","",IFERROR(X31/SUMIF($X$31:$X$130,"&lt;&gt;#DIV/0!"),0))</f>
        <v>0.25</v>
      </c>
      <c r="AF31" s="94"/>
    </row>
    <row r="32" spans="2:32" s="85" customFormat="1" x14ac:dyDescent="0.25">
      <c r="B32" s="67">
        <f t="shared" ref="B32:B95" si="4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68" t="str">
        <f>IF('תנאי סף'!AF32&lt;&gt;1,"",'תנאי סף'!F32)</f>
        <v>מרכז קהילתי בטירת כרמל עש פרסט בע"מ</v>
      </c>
      <c r="G32" s="69">
        <f t="shared" ref="G32:G95" si="5">IF(F32="", "", $J$5)</f>
        <v>175000</v>
      </c>
      <c r="H32" s="69">
        <f>IF($F32="","",הגנה!AZ32)</f>
        <v>50716.744031383969</v>
      </c>
      <c r="I32" s="89">
        <f>IF(F32="","",IF(H32&gt;$G32,1,0))</f>
        <v>0</v>
      </c>
      <c r="J32" s="69">
        <f>IF($F32="","",MIN(G32:H32))</f>
        <v>50716.744031383969</v>
      </c>
      <c r="K32" s="69">
        <f t="shared" ref="K32:K62" si="6">IF($F32="","",IF(I32=1,J32,J32/SUMIF(I$31:I$130,0,J$31:J$130)*($C$2-SUMIF(I$31:I$130,1,J$31:J$130))))</f>
        <v>135072.08553346977</v>
      </c>
      <c r="L32" s="90">
        <f>IF(OR(K32&gt;$G32,$I32=1),1,0)</f>
        <v>0</v>
      </c>
      <c r="M32" s="91">
        <f>IF($F32="","",MIN(K32,$G32))</f>
        <v>135072.08553346977</v>
      </c>
      <c r="N32" s="91">
        <f t="shared" si="0"/>
        <v>175000</v>
      </c>
      <c r="O32" s="90">
        <f>IF(OR(N32&gt;$G32,$I32=1,$L32=1),1,0)</f>
        <v>0</v>
      </c>
      <c r="P32" s="91">
        <f>IF($F32="","",MIN(N32,$G32))</f>
        <v>175000</v>
      </c>
      <c r="Q32" s="91">
        <f t="shared" si="1"/>
        <v>175000</v>
      </c>
      <c r="R32" s="90">
        <f>IF(OR(Q32&gt;$G32,$I32=1,$L32=1,$O32=1),1,0)</f>
        <v>0</v>
      </c>
      <c r="S32" s="91">
        <f>IF($F32="","",MIN(Q32,$G32))</f>
        <v>175000</v>
      </c>
      <c r="T32" s="91">
        <f t="shared" si="2"/>
        <v>175000</v>
      </c>
      <c r="U32" s="90">
        <f>IF(OR(T32&gt;$G32,$I32=1,$L32=1,$O32=1,$R32=1),1,0)</f>
        <v>0</v>
      </c>
      <c r="V32" s="91">
        <f>IF($F32="","",MIN(T32,$G32))</f>
        <v>175000</v>
      </c>
      <c r="W32" s="91">
        <f t="shared" si="3"/>
        <v>175000</v>
      </c>
      <c r="X32" s="92">
        <f>IFERROR(W32,0)</f>
        <v>175000</v>
      </c>
      <c r="Y32" s="92"/>
      <c r="Z32" s="92"/>
      <c r="AA32" s="92"/>
      <c r="AB32" s="92"/>
      <c r="AC32" s="93">
        <f>IF(F32="","",IFERROR(X32/SUMIF($X$31:$X$130,"&lt;&gt;#DIV/0!"),0))</f>
        <v>0.25</v>
      </c>
      <c r="AF32" s="94"/>
    </row>
    <row r="33" spans="2:32" s="85" customFormat="1" x14ac:dyDescent="0.25">
      <c r="B33" s="67">
        <f t="shared" si="4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68" t="str">
        <f>IF('תנאי סף'!AF33&lt;&gt;1,"",'תנאי סף'!F33)</f>
        <v>מרכז ישראלי למקהלות ולחבורות זמר (ע</v>
      </c>
      <c r="G33" s="69">
        <f t="shared" si="5"/>
        <v>175000</v>
      </c>
      <c r="H33" s="69">
        <f>IF($F33="","",הגנה!AZ33)</f>
        <v>502873.4766971611</v>
      </c>
      <c r="I33" s="89">
        <f>IF(F33="","",IF(H33&gt;$G33,1,0))</f>
        <v>1</v>
      </c>
      <c r="J33" s="69">
        <f>IF($F33="","",MIN(G33:H33))</f>
        <v>175000</v>
      </c>
      <c r="K33" s="69">
        <f>IF($F33="","",IF(I33=1,J33,J33/SUMIF(I$31:I$130,0,J$31:J$130)*($C$2-SUMIF(I$31:I$130,1,J$31:J$130))))</f>
        <v>175000</v>
      </c>
      <c r="L33" s="90">
        <f>IF(OR(K33&gt;$G33,$I33=1),1,0)</f>
        <v>1</v>
      </c>
      <c r="M33" s="91">
        <f>IF($F33="","",MIN(K33,$G33))</f>
        <v>175000</v>
      </c>
      <c r="N33" s="91">
        <f t="shared" si="0"/>
        <v>175000</v>
      </c>
      <c r="O33" s="90">
        <f>IF(OR(N33&gt;$G33,$I33=1,$L33=1),1,0)</f>
        <v>1</v>
      </c>
      <c r="P33" s="91">
        <f>IF($F33="","",MIN(N33,$G33))</f>
        <v>175000</v>
      </c>
      <c r="Q33" s="91">
        <f t="shared" si="1"/>
        <v>175000</v>
      </c>
      <c r="R33" s="90">
        <f>IF(OR(Q33&gt;$G33,$I33=1,$L33=1,$O33=1),1,0)</f>
        <v>1</v>
      </c>
      <c r="S33" s="91">
        <f>IF($F33="","",MIN(Q33,$G33))</f>
        <v>175000</v>
      </c>
      <c r="T33" s="91">
        <f t="shared" si="2"/>
        <v>175000</v>
      </c>
      <c r="U33" s="90">
        <f>IF(OR(T33&gt;$G33,$I33=1,$L33=1,$O33=1,$R33=1),1,0)</f>
        <v>1</v>
      </c>
      <c r="V33" s="91">
        <f>IF($F33="","",MIN(T33,$G33))</f>
        <v>175000</v>
      </c>
      <c r="W33" s="91">
        <f t="shared" si="3"/>
        <v>175000</v>
      </c>
      <c r="X33" s="92">
        <f>IFERROR(W33,0)</f>
        <v>175000</v>
      </c>
      <c r="Y33" s="92"/>
      <c r="Z33" s="92"/>
      <c r="AA33" s="92"/>
      <c r="AB33" s="92"/>
      <c r="AC33" s="93">
        <f>IF(F33="","",IFERROR(X33/SUMIF($X$31:$X$130,"&lt;&gt;#DIV/0!"),0))</f>
        <v>0.25</v>
      </c>
      <c r="AF33" s="94"/>
    </row>
    <row r="34" spans="2:32" s="85" customFormat="1" x14ac:dyDescent="0.25">
      <c r="B34" s="67" t="str">
        <f t="shared" si="4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68" t="str">
        <f>IF('תנאי סף'!AF34&lt;&gt;1,"",'תנאי סף'!F34)</f>
        <v/>
      </c>
      <c r="G34" s="69" t="str">
        <f t="shared" si="5"/>
        <v/>
      </c>
      <c r="H34" s="69" t="str">
        <f>IF($F34="","",הגנה!AZ34)</f>
        <v/>
      </c>
      <c r="I34" s="89" t="str">
        <f>IF(F34="","",IF(H34&gt;$G34,1,0))</f>
        <v/>
      </c>
      <c r="J34" s="69" t="str">
        <f>IF($F34="","",MIN(G34:H34))</f>
        <v/>
      </c>
      <c r="K34" s="69" t="str">
        <f t="shared" si="6"/>
        <v/>
      </c>
      <c r="L34" s="90">
        <f>IF(OR(K34&gt;$G34,$I34=1),1,0)</f>
        <v>0</v>
      </c>
      <c r="M34" s="91" t="str">
        <f>IF($F34="","",MIN(K34,$G34))</f>
        <v/>
      </c>
      <c r="N34" s="91" t="str">
        <f t="shared" si="0"/>
        <v/>
      </c>
      <c r="O34" s="90">
        <f>IF(OR(N34&gt;$G34,$I34=1,$L34=1),1,0)</f>
        <v>0</v>
      </c>
      <c r="P34" s="91" t="str">
        <f>IF($F34="","",MIN(N34,$G34))</f>
        <v/>
      </c>
      <c r="Q34" s="91" t="str">
        <f t="shared" si="1"/>
        <v/>
      </c>
      <c r="R34" s="90">
        <f>IF(OR(Q34&gt;$G34,$I34=1,$L34=1,$O34=1),1,0)</f>
        <v>0</v>
      </c>
      <c r="S34" s="91" t="str">
        <f>IF($F34="","",MIN(Q34,$G34))</f>
        <v/>
      </c>
      <c r="T34" s="91" t="str">
        <f t="shared" si="2"/>
        <v/>
      </c>
      <c r="U34" s="90">
        <f>IF(OR(T34&gt;$G34,$I34=1,$L34=1,$O34=1,$R34=1),1,0)</f>
        <v>0</v>
      </c>
      <c r="V34" s="91" t="str">
        <f>IF($F34="","",MIN(T34,$G34))</f>
        <v/>
      </c>
      <c r="W34" s="91" t="str">
        <f t="shared" si="3"/>
        <v/>
      </c>
      <c r="X34" s="92" t="str">
        <f>IFERROR(W34,0)</f>
        <v/>
      </c>
      <c r="Y34" s="92"/>
      <c r="Z34" s="92"/>
      <c r="AA34" s="92"/>
      <c r="AB34" s="92"/>
      <c r="AC34" s="93" t="str">
        <f>IF(F34="","",IFERROR(X34/SUMIF($X$31:$X$130,"&lt;&gt;#DIV/0!"),0))</f>
        <v/>
      </c>
      <c r="AF34" s="94"/>
    </row>
    <row r="35" spans="2:32" s="85" customFormat="1" x14ac:dyDescent="0.25">
      <c r="B35" s="67" t="str">
        <f t="shared" si="4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68" t="str">
        <f>IF('תנאי סף'!AF35&lt;&gt;1,"",'תנאי סף'!F35)</f>
        <v/>
      </c>
      <c r="G35" s="69" t="str">
        <f t="shared" si="5"/>
        <v/>
      </c>
      <c r="H35" s="69" t="str">
        <f>IF($F35="","",הגנה!AZ35)</f>
        <v/>
      </c>
      <c r="I35" s="89" t="str">
        <f>IF(F35="","",IF(H35&gt;$G35,1,0))</f>
        <v/>
      </c>
      <c r="J35" s="69" t="str">
        <f>IF($F35="","",MIN(G35:H35))</f>
        <v/>
      </c>
      <c r="K35" s="69" t="str">
        <f t="shared" si="6"/>
        <v/>
      </c>
      <c r="L35" s="90">
        <f>IF(OR(K35&gt;$G35,$I35=1),1,0)</f>
        <v>0</v>
      </c>
      <c r="M35" s="91" t="str">
        <f>IF($F35="","",MIN(K35,$G35))</f>
        <v/>
      </c>
      <c r="N35" s="91" t="str">
        <f t="shared" si="0"/>
        <v/>
      </c>
      <c r="O35" s="90">
        <f>IF(OR(N35&gt;$G35,$I35=1,$L35=1),1,0)</f>
        <v>0</v>
      </c>
      <c r="P35" s="91" t="str">
        <f>IF($F35="","",MIN(N35,$G35))</f>
        <v/>
      </c>
      <c r="Q35" s="91" t="str">
        <f t="shared" si="1"/>
        <v/>
      </c>
      <c r="R35" s="90">
        <f>IF(OR(Q35&gt;$G35,$I35=1,$L35=1,$O35=1),1,0)</f>
        <v>0</v>
      </c>
      <c r="S35" s="91" t="str">
        <f>IF($F35="","",MIN(Q35,$G35))</f>
        <v/>
      </c>
      <c r="T35" s="91" t="str">
        <f t="shared" si="2"/>
        <v/>
      </c>
      <c r="U35" s="90">
        <f>IF(OR(T35&gt;$G35,$I35=1,$L35=1,$O35=1,$R35=1),1,0)</f>
        <v>0</v>
      </c>
      <c r="V35" s="91" t="str">
        <f>IF($F35="","",MIN(T35,$G35))</f>
        <v/>
      </c>
      <c r="W35" s="91" t="str">
        <f t="shared" si="3"/>
        <v/>
      </c>
      <c r="X35" s="92" t="str">
        <f>IFERROR(W35,0)</f>
        <v/>
      </c>
      <c r="Y35" s="92"/>
      <c r="Z35" s="92"/>
      <c r="AA35" s="92"/>
      <c r="AB35" s="92"/>
      <c r="AC35" s="93" t="str">
        <f>IF(F35="","",IFERROR(X35/SUMIF($X$31:$X$130,"&lt;&gt;#DIV/0!"),0))</f>
        <v/>
      </c>
      <c r="AF35" s="94"/>
    </row>
    <row r="36" spans="2:32" x14ac:dyDescent="0.25">
      <c r="B36" s="67">
        <f t="shared" si="4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68" t="str">
        <f>IF('תנאי סף'!AF36&lt;&gt;1,"",'תנאי סף'!F36)</f>
        <v>חברת מוסדות חנוך ותרבות בחיפה מיסוד</v>
      </c>
      <c r="G36" s="69">
        <f t="shared" si="5"/>
        <v>175000</v>
      </c>
      <c r="H36" s="69">
        <f>IF($F36="","",הגנה!AZ36)</f>
        <v>76426.674147449667</v>
      </c>
      <c r="I36" s="89">
        <f t="shared" ref="I36:I99" si="7">IF(F36="","",IF(H36&gt;$G36,1,0))</f>
        <v>0</v>
      </c>
      <c r="J36" s="69">
        <f t="shared" ref="J36:J99" si="8">IF($F36="","",MIN(G36:H36))</f>
        <v>76426.674147449667</v>
      </c>
      <c r="K36" s="69">
        <f t="shared" si="6"/>
        <v>203544.4203810661</v>
      </c>
      <c r="L36" s="90">
        <f t="shared" ref="L36:L99" si="9">IF(OR(K36&gt;$G36,$I36=1),1,0)</f>
        <v>1</v>
      </c>
      <c r="M36" s="91">
        <f t="shared" ref="M36:M99" si="10">IF($F36="","",MIN(K36,$G36))</f>
        <v>175000</v>
      </c>
      <c r="N36" s="91">
        <f t="shared" si="0"/>
        <v>175000</v>
      </c>
      <c r="O36" s="90">
        <f t="shared" ref="O36:O99" si="11">IF(OR(N36&gt;$G36,$I36=1,$L36=1),1,0)</f>
        <v>1</v>
      </c>
      <c r="P36" s="91">
        <f t="shared" ref="P36:P99" si="12">IF($F36="","",MIN(N36,$G36))</f>
        <v>175000</v>
      </c>
      <c r="Q36" s="91">
        <f t="shared" si="1"/>
        <v>175000</v>
      </c>
      <c r="R36" s="90">
        <f t="shared" ref="R36:R99" si="13">IF(OR(Q36&gt;$G36,$I36=1,$L36=1,$O36=1),1,0)</f>
        <v>1</v>
      </c>
      <c r="S36" s="91">
        <f t="shared" ref="S36:S99" si="14">IF($F36="","",MIN(Q36,$G36))</f>
        <v>175000</v>
      </c>
      <c r="T36" s="91">
        <f t="shared" si="2"/>
        <v>175000</v>
      </c>
      <c r="U36" s="90">
        <f t="shared" ref="U36:U99" si="15">IF(OR(T36&gt;$G36,$I36=1,$L36=1,$O36=1,$R36=1),1,0)</f>
        <v>1</v>
      </c>
      <c r="V36" s="91">
        <f t="shared" ref="V36:V99" si="16">IF($F36="","",MIN(T36,$G36))</f>
        <v>175000</v>
      </c>
      <c r="W36" s="91">
        <f t="shared" si="3"/>
        <v>175000</v>
      </c>
      <c r="X36" s="92">
        <f t="shared" ref="X36:X99" si="17">IFERROR(W36,0)</f>
        <v>175000</v>
      </c>
      <c r="Y36" s="92"/>
      <c r="Z36" s="92"/>
      <c r="AA36" s="92"/>
      <c r="AB36" s="92"/>
      <c r="AC36" s="93">
        <f t="shared" ref="AC36:AC99" si="18">IF(F36="","",IFERROR(X36/SUMIF($X$31:$X$130,"&lt;&gt;#DIV/0!"),0))</f>
        <v>0.25</v>
      </c>
      <c r="AF36" s="94"/>
    </row>
    <row r="37" spans="2:32" x14ac:dyDescent="0.25">
      <c r="B37" s="67" t="str">
        <f t="shared" si="4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68" t="str">
        <f>IF('תנאי סף'!AF37&lt;&gt;1,"",'תנאי סף'!F37)</f>
        <v/>
      </c>
      <c r="G37" s="69" t="str">
        <f t="shared" si="5"/>
        <v/>
      </c>
      <c r="H37" s="69" t="str">
        <f>IF($F37="","",הגנה!AZ37)</f>
        <v/>
      </c>
      <c r="I37" s="89" t="str">
        <f t="shared" si="7"/>
        <v/>
      </c>
      <c r="J37" s="69" t="str">
        <f t="shared" si="8"/>
        <v/>
      </c>
      <c r="K37" s="69" t="str">
        <f t="shared" si="6"/>
        <v/>
      </c>
      <c r="L37" s="90">
        <f t="shared" si="9"/>
        <v>0</v>
      </c>
      <c r="M37" s="91" t="str">
        <f>IF($F37="","",MIN(K37,$G37))</f>
        <v/>
      </c>
      <c r="N37" s="91" t="str">
        <f t="shared" si="0"/>
        <v/>
      </c>
      <c r="O37" s="90">
        <f t="shared" si="11"/>
        <v>0</v>
      </c>
      <c r="P37" s="91" t="str">
        <f t="shared" si="12"/>
        <v/>
      </c>
      <c r="Q37" s="91" t="str">
        <f t="shared" si="1"/>
        <v/>
      </c>
      <c r="R37" s="90">
        <f t="shared" si="13"/>
        <v>0</v>
      </c>
      <c r="S37" s="91" t="str">
        <f t="shared" si="14"/>
        <v/>
      </c>
      <c r="T37" s="91" t="str">
        <f t="shared" si="2"/>
        <v/>
      </c>
      <c r="U37" s="90">
        <f t="shared" si="15"/>
        <v>0</v>
      </c>
      <c r="V37" s="91" t="str">
        <f t="shared" si="16"/>
        <v/>
      </c>
      <c r="W37" s="91" t="str">
        <f t="shared" si="3"/>
        <v/>
      </c>
      <c r="X37" s="92" t="str">
        <f t="shared" si="17"/>
        <v/>
      </c>
      <c r="Y37" s="92"/>
      <c r="Z37" s="92"/>
      <c r="AA37" s="92"/>
      <c r="AB37" s="92"/>
      <c r="AC37" s="93" t="str">
        <f t="shared" si="18"/>
        <v/>
      </c>
      <c r="AF37" s="94"/>
    </row>
    <row r="38" spans="2:32" x14ac:dyDescent="0.25">
      <c r="B38" s="67" t="str">
        <f t="shared" si="4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68" t="str">
        <f>IF('תנאי סף'!AF38&lt;&gt;1,"",'תנאי סף'!F38)</f>
        <v/>
      </c>
      <c r="G38" s="69" t="str">
        <f t="shared" si="5"/>
        <v/>
      </c>
      <c r="H38" s="69" t="str">
        <f>IF($F38="","",הגנה!AZ38)</f>
        <v/>
      </c>
      <c r="I38" s="89" t="str">
        <f t="shared" si="7"/>
        <v/>
      </c>
      <c r="J38" s="69" t="str">
        <f t="shared" si="8"/>
        <v/>
      </c>
      <c r="K38" s="69" t="str">
        <f t="shared" si="6"/>
        <v/>
      </c>
      <c r="L38" s="90">
        <f t="shared" si="9"/>
        <v>0</v>
      </c>
      <c r="M38" s="91" t="str">
        <f t="shared" si="10"/>
        <v/>
      </c>
      <c r="N38" s="91" t="str">
        <f t="shared" si="0"/>
        <v/>
      </c>
      <c r="O38" s="90">
        <f t="shared" si="11"/>
        <v>0</v>
      </c>
      <c r="P38" s="91" t="str">
        <f t="shared" si="12"/>
        <v/>
      </c>
      <c r="Q38" s="91" t="str">
        <f t="shared" si="1"/>
        <v/>
      </c>
      <c r="R38" s="90">
        <f t="shared" si="13"/>
        <v>0</v>
      </c>
      <c r="S38" s="91" t="str">
        <f t="shared" si="14"/>
        <v/>
      </c>
      <c r="T38" s="91" t="str">
        <f t="shared" si="2"/>
        <v/>
      </c>
      <c r="U38" s="90">
        <f t="shared" si="15"/>
        <v>0</v>
      </c>
      <c r="V38" s="91" t="str">
        <f t="shared" si="16"/>
        <v/>
      </c>
      <c r="W38" s="91" t="str">
        <f t="shared" si="3"/>
        <v/>
      </c>
      <c r="X38" s="92" t="str">
        <f t="shared" si="17"/>
        <v/>
      </c>
      <c r="Y38" s="92"/>
      <c r="Z38" s="92"/>
      <c r="AA38" s="92"/>
      <c r="AB38" s="92"/>
      <c r="AC38" s="93" t="str">
        <f t="shared" si="18"/>
        <v/>
      </c>
      <c r="AF38" s="94"/>
    </row>
    <row r="39" spans="2:32" x14ac:dyDescent="0.25">
      <c r="B39" s="67" t="str">
        <f t="shared" si="4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68" t="str">
        <f>IF('תנאי סף'!AF39&lt;&gt;1,"",'תנאי סף'!F39)</f>
        <v/>
      </c>
      <c r="G39" s="69" t="str">
        <f t="shared" si="5"/>
        <v/>
      </c>
      <c r="H39" s="69" t="str">
        <f>IF($F39="","",הגנה!AZ39)</f>
        <v/>
      </c>
      <c r="I39" s="89" t="str">
        <f t="shared" si="7"/>
        <v/>
      </c>
      <c r="J39" s="69" t="str">
        <f t="shared" si="8"/>
        <v/>
      </c>
      <c r="K39" s="69" t="str">
        <f t="shared" si="6"/>
        <v/>
      </c>
      <c r="L39" s="90">
        <f t="shared" si="9"/>
        <v>0</v>
      </c>
      <c r="M39" s="91" t="str">
        <f t="shared" si="10"/>
        <v/>
      </c>
      <c r="N39" s="91" t="str">
        <f t="shared" si="0"/>
        <v/>
      </c>
      <c r="O39" s="90">
        <f t="shared" si="11"/>
        <v>0</v>
      </c>
      <c r="P39" s="91" t="str">
        <f t="shared" si="12"/>
        <v/>
      </c>
      <c r="Q39" s="91" t="str">
        <f t="shared" si="1"/>
        <v/>
      </c>
      <c r="R39" s="90">
        <f t="shared" si="13"/>
        <v>0</v>
      </c>
      <c r="S39" s="91" t="str">
        <f t="shared" si="14"/>
        <v/>
      </c>
      <c r="T39" s="91" t="str">
        <f t="shared" si="2"/>
        <v/>
      </c>
      <c r="U39" s="90">
        <f t="shared" si="15"/>
        <v>0</v>
      </c>
      <c r="V39" s="91" t="str">
        <f t="shared" si="16"/>
        <v/>
      </c>
      <c r="W39" s="91" t="str">
        <f t="shared" si="3"/>
        <v/>
      </c>
      <c r="X39" s="92" t="str">
        <f t="shared" si="17"/>
        <v/>
      </c>
      <c r="Y39" s="92"/>
      <c r="Z39" s="92"/>
      <c r="AA39" s="92"/>
      <c r="AB39" s="92"/>
      <c r="AC39" s="93" t="str">
        <f t="shared" si="18"/>
        <v/>
      </c>
      <c r="AF39" s="94"/>
    </row>
    <row r="40" spans="2:32" ht="16.5" thickBot="1" x14ac:dyDescent="0.3">
      <c r="B40" s="67" t="str">
        <f t="shared" si="4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68" t="str">
        <f>IF('תנאי סף'!AF40&lt;&gt;1,"",'תנאי סף'!F40)</f>
        <v/>
      </c>
      <c r="G40" s="69" t="str">
        <f t="shared" si="5"/>
        <v/>
      </c>
      <c r="H40" s="69" t="str">
        <f>IF($F40="","",הגנה!AZ40)</f>
        <v/>
      </c>
      <c r="I40" s="89" t="str">
        <f t="shared" si="7"/>
        <v/>
      </c>
      <c r="J40" s="69" t="str">
        <f t="shared" si="8"/>
        <v/>
      </c>
      <c r="K40" s="69" t="str">
        <f t="shared" si="6"/>
        <v/>
      </c>
      <c r="L40" s="90">
        <f t="shared" si="9"/>
        <v>0</v>
      </c>
      <c r="M40" s="91" t="str">
        <f t="shared" si="10"/>
        <v/>
      </c>
      <c r="N40" s="91" t="str">
        <f t="shared" si="0"/>
        <v/>
      </c>
      <c r="O40" s="90">
        <f t="shared" si="11"/>
        <v>0</v>
      </c>
      <c r="P40" s="91" t="str">
        <f t="shared" si="12"/>
        <v/>
      </c>
      <c r="Q40" s="91" t="str">
        <f t="shared" si="1"/>
        <v/>
      </c>
      <c r="R40" s="90">
        <f t="shared" si="13"/>
        <v>0</v>
      </c>
      <c r="S40" s="91" t="str">
        <f t="shared" si="14"/>
        <v/>
      </c>
      <c r="T40" s="91" t="str">
        <f t="shared" si="2"/>
        <v/>
      </c>
      <c r="U40" s="90">
        <f t="shared" si="15"/>
        <v>0</v>
      </c>
      <c r="V40" s="91" t="str">
        <f t="shared" si="16"/>
        <v/>
      </c>
      <c r="W40" s="91" t="str">
        <f t="shared" si="3"/>
        <v/>
      </c>
      <c r="X40" s="92" t="str">
        <f t="shared" si="17"/>
        <v/>
      </c>
      <c r="Y40" s="92"/>
      <c r="Z40" s="92"/>
      <c r="AA40" s="92"/>
      <c r="AB40" s="92"/>
      <c r="AC40" s="93" t="str">
        <f t="shared" si="18"/>
        <v/>
      </c>
      <c r="AF40" s="94"/>
    </row>
    <row r="41" spans="2:32" hidden="1" x14ac:dyDescent="0.25">
      <c r="B41" s="67" t="str">
        <f t="shared" si="4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68" t="str">
        <f>IF('תנאי סף'!AF41&lt;&gt;1,"",'תנאי סף'!F41)</f>
        <v/>
      </c>
      <c r="G41" s="69" t="str">
        <f t="shared" si="5"/>
        <v/>
      </c>
      <c r="H41" s="69" t="str">
        <f>IF($F41="","",הגנה!AZ41)</f>
        <v/>
      </c>
      <c r="I41" s="89" t="str">
        <f t="shared" si="7"/>
        <v/>
      </c>
      <c r="J41" s="69" t="str">
        <f t="shared" si="8"/>
        <v/>
      </c>
      <c r="K41" s="69" t="str">
        <f t="shared" si="6"/>
        <v/>
      </c>
      <c r="L41" s="90">
        <f t="shared" si="9"/>
        <v>0</v>
      </c>
      <c r="M41" s="91" t="str">
        <f t="shared" si="10"/>
        <v/>
      </c>
      <c r="N41" s="91" t="str">
        <f t="shared" si="0"/>
        <v/>
      </c>
      <c r="O41" s="90">
        <f t="shared" si="11"/>
        <v>0</v>
      </c>
      <c r="P41" s="91" t="str">
        <f t="shared" si="12"/>
        <v/>
      </c>
      <c r="Q41" s="91" t="str">
        <f t="shared" si="1"/>
        <v/>
      </c>
      <c r="R41" s="90">
        <f t="shared" si="13"/>
        <v>0</v>
      </c>
      <c r="S41" s="91" t="str">
        <f t="shared" si="14"/>
        <v/>
      </c>
      <c r="T41" s="91" t="str">
        <f t="shared" si="2"/>
        <v/>
      </c>
      <c r="U41" s="90">
        <f t="shared" si="15"/>
        <v>0</v>
      </c>
      <c r="V41" s="91" t="str">
        <f t="shared" si="16"/>
        <v/>
      </c>
      <c r="W41" s="91" t="str">
        <f t="shared" si="3"/>
        <v/>
      </c>
      <c r="X41" s="92" t="str">
        <f t="shared" si="17"/>
        <v/>
      </c>
      <c r="Y41" s="92"/>
      <c r="Z41" s="92"/>
      <c r="AA41" s="92"/>
      <c r="AB41" s="92"/>
      <c r="AC41" s="93" t="str">
        <f t="shared" si="18"/>
        <v/>
      </c>
      <c r="AF41" s="94"/>
    </row>
    <row r="42" spans="2:32" hidden="1" x14ac:dyDescent="0.25">
      <c r="B42" s="67" t="str">
        <f t="shared" si="4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68" t="str">
        <f>IF('תנאי סף'!AF42&lt;&gt;1,"",'תנאי סף'!F42)</f>
        <v/>
      </c>
      <c r="G42" s="69" t="str">
        <f t="shared" si="5"/>
        <v/>
      </c>
      <c r="H42" s="69" t="str">
        <f>IF($F42="","",הגנה!AZ42)</f>
        <v/>
      </c>
      <c r="I42" s="89" t="str">
        <f t="shared" si="7"/>
        <v/>
      </c>
      <c r="J42" s="69" t="str">
        <f t="shared" si="8"/>
        <v/>
      </c>
      <c r="K42" s="69" t="str">
        <f t="shared" si="6"/>
        <v/>
      </c>
      <c r="L42" s="90">
        <f t="shared" si="9"/>
        <v>0</v>
      </c>
      <c r="M42" s="91" t="str">
        <f t="shared" si="10"/>
        <v/>
      </c>
      <c r="N42" s="91" t="str">
        <f t="shared" si="0"/>
        <v/>
      </c>
      <c r="O42" s="90">
        <f t="shared" si="11"/>
        <v>0</v>
      </c>
      <c r="P42" s="91" t="str">
        <f t="shared" si="12"/>
        <v/>
      </c>
      <c r="Q42" s="91" t="str">
        <f t="shared" si="1"/>
        <v/>
      </c>
      <c r="R42" s="90">
        <f t="shared" si="13"/>
        <v>0</v>
      </c>
      <c r="S42" s="91" t="str">
        <f t="shared" si="14"/>
        <v/>
      </c>
      <c r="T42" s="91" t="str">
        <f t="shared" si="2"/>
        <v/>
      </c>
      <c r="U42" s="90">
        <f t="shared" si="15"/>
        <v>0</v>
      </c>
      <c r="V42" s="91" t="str">
        <f t="shared" si="16"/>
        <v/>
      </c>
      <c r="W42" s="91" t="str">
        <f t="shared" si="3"/>
        <v/>
      </c>
      <c r="X42" s="92" t="str">
        <f t="shared" si="17"/>
        <v/>
      </c>
      <c r="Y42" s="92"/>
      <c r="Z42" s="92"/>
      <c r="AA42" s="92"/>
      <c r="AB42" s="92"/>
      <c r="AC42" s="93" t="str">
        <f t="shared" si="18"/>
        <v/>
      </c>
      <c r="AF42" s="94"/>
    </row>
    <row r="43" spans="2:32" hidden="1" x14ac:dyDescent="0.25">
      <c r="B43" s="67" t="str">
        <f t="shared" si="4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68" t="str">
        <f>IF('תנאי סף'!AF43&lt;&gt;1,"",'תנאי סף'!F43)</f>
        <v/>
      </c>
      <c r="G43" s="69" t="str">
        <f t="shared" si="5"/>
        <v/>
      </c>
      <c r="H43" s="69" t="str">
        <f>IF($F43="","",הגנה!AZ43)</f>
        <v/>
      </c>
      <c r="I43" s="89" t="str">
        <f t="shared" si="7"/>
        <v/>
      </c>
      <c r="J43" s="69" t="str">
        <f t="shared" si="8"/>
        <v/>
      </c>
      <c r="K43" s="69" t="str">
        <f t="shared" si="6"/>
        <v/>
      </c>
      <c r="L43" s="90">
        <f t="shared" si="9"/>
        <v>0</v>
      </c>
      <c r="M43" s="91" t="str">
        <f t="shared" si="10"/>
        <v/>
      </c>
      <c r="N43" s="91" t="str">
        <f t="shared" si="0"/>
        <v/>
      </c>
      <c r="O43" s="90">
        <f t="shared" si="11"/>
        <v>0</v>
      </c>
      <c r="P43" s="91" t="str">
        <f t="shared" si="12"/>
        <v/>
      </c>
      <c r="Q43" s="91" t="str">
        <f t="shared" si="1"/>
        <v/>
      </c>
      <c r="R43" s="90">
        <f t="shared" si="13"/>
        <v>0</v>
      </c>
      <c r="S43" s="91" t="str">
        <f t="shared" si="14"/>
        <v/>
      </c>
      <c r="T43" s="91" t="str">
        <f t="shared" si="2"/>
        <v/>
      </c>
      <c r="U43" s="90">
        <f t="shared" si="15"/>
        <v>0</v>
      </c>
      <c r="V43" s="91" t="str">
        <f t="shared" si="16"/>
        <v/>
      </c>
      <c r="W43" s="91" t="str">
        <f t="shared" si="3"/>
        <v/>
      </c>
      <c r="X43" s="92" t="str">
        <f t="shared" si="17"/>
        <v/>
      </c>
      <c r="Y43" s="92"/>
      <c r="Z43" s="92"/>
      <c r="AA43" s="92"/>
      <c r="AB43" s="92"/>
      <c r="AC43" s="93" t="str">
        <f t="shared" si="18"/>
        <v/>
      </c>
      <c r="AF43" s="94"/>
    </row>
    <row r="44" spans="2:32" hidden="1" x14ac:dyDescent="0.25">
      <c r="B44" s="67" t="str">
        <f t="shared" si="4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68" t="str">
        <f>IF('תנאי סף'!AF44&lt;&gt;1,"",'תנאי סף'!F44)</f>
        <v/>
      </c>
      <c r="G44" s="69" t="str">
        <f t="shared" si="5"/>
        <v/>
      </c>
      <c r="H44" s="69" t="str">
        <f>IF($F44="","",הגנה!AZ44)</f>
        <v/>
      </c>
      <c r="I44" s="89" t="str">
        <f t="shared" si="7"/>
        <v/>
      </c>
      <c r="J44" s="69" t="str">
        <f t="shared" si="8"/>
        <v/>
      </c>
      <c r="K44" s="69" t="str">
        <f t="shared" si="6"/>
        <v/>
      </c>
      <c r="L44" s="90">
        <f t="shared" si="9"/>
        <v>0</v>
      </c>
      <c r="M44" s="91" t="str">
        <f t="shared" si="10"/>
        <v/>
      </c>
      <c r="N44" s="91" t="str">
        <f t="shared" si="0"/>
        <v/>
      </c>
      <c r="O44" s="90">
        <f t="shared" si="11"/>
        <v>0</v>
      </c>
      <c r="P44" s="91" t="str">
        <f t="shared" si="12"/>
        <v/>
      </c>
      <c r="Q44" s="91" t="str">
        <f t="shared" si="1"/>
        <v/>
      </c>
      <c r="R44" s="90">
        <f t="shared" si="13"/>
        <v>0</v>
      </c>
      <c r="S44" s="91" t="str">
        <f t="shared" si="14"/>
        <v/>
      </c>
      <c r="T44" s="91" t="str">
        <f t="shared" si="2"/>
        <v/>
      </c>
      <c r="U44" s="90">
        <f t="shared" si="15"/>
        <v>0</v>
      </c>
      <c r="V44" s="91" t="str">
        <f t="shared" si="16"/>
        <v/>
      </c>
      <c r="W44" s="91" t="str">
        <f t="shared" si="3"/>
        <v/>
      </c>
      <c r="X44" s="92" t="str">
        <f t="shared" si="17"/>
        <v/>
      </c>
      <c r="Y44" s="92"/>
      <c r="Z44" s="92"/>
      <c r="AA44" s="92"/>
      <c r="AB44" s="92"/>
      <c r="AC44" s="93" t="str">
        <f t="shared" si="18"/>
        <v/>
      </c>
      <c r="AF44" s="94"/>
    </row>
    <row r="45" spans="2:32" hidden="1" x14ac:dyDescent="0.25">
      <c r="B45" s="67" t="str">
        <f t="shared" si="4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68" t="str">
        <f>IF('תנאי סף'!AF45&lt;&gt;1,"",'תנאי סף'!F45)</f>
        <v/>
      </c>
      <c r="G45" s="69" t="str">
        <f t="shared" si="5"/>
        <v/>
      </c>
      <c r="H45" s="69" t="str">
        <f>IF($F45="","",הגנה!AZ45)</f>
        <v/>
      </c>
      <c r="I45" s="89" t="str">
        <f t="shared" si="7"/>
        <v/>
      </c>
      <c r="J45" s="69" t="str">
        <f t="shared" si="8"/>
        <v/>
      </c>
      <c r="K45" s="69" t="str">
        <f t="shared" si="6"/>
        <v/>
      </c>
      <c r="L45" s="90">
        <f t="shared" si="9"/>
        <v>0</v>
      </c>
      <c r="M45" s="91" t="str">
        <f t="shared" si="10"/>
        <v/>
      </c>
      <c r="N45" s="91" t="str">
        <f t="shared" si="0"/>
        <v/>
      </c>
      <c r="O45" s="90">
        <f t="shared" si="11"/>
        <v>0</v>
      </c>
      <c r="P45" s="91" t="str">
        <f t="shared" si="12"/>
        <v/>
      </c>
      <c r="Q45" s="91" t="str">
        <f t="shared" si="1"/>
        <v/>
      </c>
      <c r="R45" s="90">
        <f t="shared" si="13"/>
        <v>0</v>
      </c>
      <c r="S45" s="91" t="str">
        <f t="shared" si="14"/>
        <v/>
      </c>
      <c r="T45" s="91" t="str">
        <f t="shared" si="2"/>
        <v/>
      </c>
      <c r="U45" s="90">
        <f t="shared" si="15"/>
        <v>0</v>
      </c>
      <c r="V45" s="91" t="str">
        <f t="shared" si="16"/>
        <v/>
      </c>
      <c r="W45" s="91" t="str">
        <f t="shared" si="3"/>
        <v/>
      </c>
      <c r="X45" s="92" t="str">
        <f t="shared" si="17"/>
        <v/>
      </c>
      <c r="Y45" s="92"/>
      <c r="Z45" s="92"/>
      <c r="AA45" s="92"/>
      <c r="AB45" s="92"/>
      <c r="AC45" s="93" t="str">
        <f t="shared" si="18"/>
        <v/>
      </c>
      <c r="AF45" s="94"/>
    </row>
    <row r="46" spans="2:32" hidden="1" x14ac:dyDescent="0.25">
      <c r="B46" s="67" t="str">
        <f t="shared" si="4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68" t="str">
        <f>IF('תנאי סף'!AF46&lt;&gt;1,"",'תנאי סף'!F46)</f>
        <v/>
      </c>
      <c r="G46" s="69" t="str">
        <f t="shared" si="5"/>
        <v/>
      </c>
      <c r="H46" s="69" t="str">
        <f>IF($F46="","",הגנה!AZ46)</f>
        <v/>
      </c>
      <c r="I46" s="89" t="str">
        <f t="shared" si="7"/>
        <v/>
      </c>
      <c r="J46" s="69" t="str">
        <f t="shared" si="8"/>
        <v/>
      </c>
      <c r="K46" s="69" t="str">
        <f t="shared" si="6"/>
        <v/>
      </c>
      <c r="L46" s="90">
        <f t="shared" si="9"/>
        <v>0</v>
      </c>
      <c r="M46" s="91" t="str">
        <f t="shared" si="10"/>
        <v/>
      </c>
      <c r="N46" s="91" t="str">
        <f t="shared" si="0"/>
        <v/>
      </c>
      <c r="O46" s="90">
        <f t="shared" si="11"/>
        <v>0</v>
      </c>
      <c r="P46" s="91" t="str">
        <f t="shared" si="12"/>
        <v/>
      </c>
      <c r="Q46" s="91" t="str">
        <f t="shared" si="1"/>
        <v/>
      </c>
      <c r="R46" s="90">
        <f t="shared" si="13"/>
        <v>0</v>
      </c>
      <c r="S46" s="91" t="str">
        <f t="shared" si="14"/>
        <v/>
      </c>
      <c r="T46" s="91" t="str">
        <f t="shared" si="2"/>
        <v/>
      </c>
      <c r="U46" s="90">
        <f t="shared" si="15"/>
        <v>0</v>
      </c>
      <c r="V46" s="91" t="str">
        <f t="shared" si="16"/>
        <v/>
      </c>
      <c r="W46" s="91" t="str">
        <f t="shared" si="3"/>
        <v/>
      </c>
      <c r="X46" s="92" t="str">
        <f t="shared" si="17"/>
        <v/>
      </c>
      <c r="Y46" s="92"/>
      <c r="Z46" s="92"/>
      <c r="AA46" s="92"/>
      <c r="AB46" s="92"/>
      <c r="AC46" s="93" t="str">
        <f t="shared" si="18"/>
        <v/>
      </c>
      <c r="AF46" s="94"/>
    </row>
    <row r="47" spans="2:32" hidden="1" x14ac:dyDescent="0.25">
      <c r="B47" s="67" t="str">
        <f t="shared" si="4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68" t="str">
        <f>IF('תנאי סף'!AF47&lt;&gt;1,"",'תנאי סף'!F47)</f>
        <v/>
      </c>
      <c r="G47" s="69" t="str">
        <f t="shared" si="5"/>
        <v/>
      </c>
      <c r="H47" s="69" t="str">
        <f>IF($F47="","",הגנה!AZ47)</f>
        <v/>
      </c>
      <c r="I47" s="89" t="str">
        <f t="shared" si="7"/>
        <v/>
      </c>
      <c r="J47" s="69" t="str">
        <f t="shared" si="8"/>
        <v/>
      </c>
      <c r="K47" s="69" t="str">
        <f t="shared" si="6"/>
        <v/>
      </c>
      <c r="L47" s="90">
        <f t="shared" si="9"/>
        <v>0</v>
      </c>
      <c r="M47" s="91" t="str">
        <f t="shared" si="10"/>
        <v/>
      </c>
      <c r="N47" s="91" t="str">
        <f t="shared" si="0"/>
        <v/>
      </c>
      <c r="O47" s="90">
        <f t="shared" si="11"/>
        <v>0</v>
      </c>
      <c r="P47" s="91" t="str">
        <f t="shared" si="12"/>
        <v/>
      </c>
      <c r="Q47" s="91" t="str">
        <f t="shared" si="1"/>
        <v/>
      </c>
      <c r="R47" s="90">
        <f t="shared" si="13"/>
        <v>0</v>
      </c>
      <c r="S47" s="91" t="str">
        <f t="shared" si="14"/>
        <v/>
      </c>
      <c r="T47" s="91" t="str">
        <f t="shared" si="2"/>
        <v/>
      </c>
      <c r="U47" s="90">
        <f t="shared" si="15"/>
        <v>0</v>
      </c>
      <c r="V47" s="91" t="str">
        <f t="shared" si="16"/>
        <v/>
      </c>
      <c r="W47" s="91" t="str">
        <f t="shared" si="3"/>
        <v/>
      </c>
      <c r="X47" s="92" t="str">
        <f t="shared" si="17"/>
        <v/>
      </c>
      <c r="Y47" s="92"/>
      <c r="Z47" s="92"/>
      <c r="AA47" s="92"/>
      <c r="AB47" s="92"/>
      <c r="AC47" s="93" t="str">
        <f t="shared" si="18"/>
        <v/>
      </c>
      <c r="AF47" s="94"/>
    </row>
    <row r="48" spans="2:32" hidden="1" x14ac:dyDescent="0.25">
      <c r="B48" s="67" t="str">
        <f t="shared" si="4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68" t="str">
        <f>IF('תנאי סף'!AF48&lt;&gt;1,"",'תנאי סף'!F48)</f>
        <v/>
      </c>
      <c r="G48" s="69" t="str">
        <f t="shared" si="5"/>
        <v/>
      </c>
      <c r="H48" s="69" t="str">
        <f>IF($F48="","",הגנה!AZ48)</f>
        <v/>
      </c>
      <c r="I48" s="89" t="str">
        <f t="shared" si="7"/>
        <v/>
      </c>
      <c r="J48" s="69" t="str">
        <f t="shared" si="8"/>
        <v/>
      </c>
      <c r="K48" s="69" t="str">
        <f t="shared" si="6"/>
        <v/>
      </c>
      <c r="L48" s="90">
        <f t="shared" si="9"/>
        <v>0</v>
      </c>
      <c r="M48" s="91" t="str">
        <f t="shared" si="10"/>
        <v/>
      </c>
      <c r="N48" s="91" t="str">
        <f t="shared" si="0"/>
        <v/>
      </c>
      <c r="O48" s="90">
        <f t="shared" si="11"/>
        <v>0</v>
      </c>
      <c r="P48" s="91" t="str">
        <f t="shared" si="12"/>
        <v/>
      </c>
      <c r="Q48" s="91" t="str">
        <f t="shared" si="1"/>
        <v/>
      </c>
      <c r="R48" s="90">
        <f t="shared" si="13"/>
        <v>0</v>
      </c>
      <c r="S48" s="91" t="str">
        <f t="shared" si="14"/>
        <v/>
      </c>
      <c r="T48" s="91" t="str">
        <f t="shared" si="2"/>
        <v/>
      </c>
      <c r="U48" s="90">
        <f t="shared" si="15"/>
        <v>0</v>
      </c>
      <c r="V48" s="91" t="str">
        <f t="shared" si="16"/>
        <v/>
      </c>
      <c r="W48" s="91" t="str">
        <f t="shared" si="3"/>
        <v/>
      </c>
      <c r="X48" s="92" t="str">
        <f t="shared" si="17"/>
        <v/>
      </c>
      <c r="Y48" s="92"/>
      <c r="Z48" s="92"/>
      <c r="AA48" s="92"/>
      <c r="AB48" s="92"/>
      <c r="AC48" s="93" t="str">
        <f t="shared" si="18"/>
        <v/>
      </c>
      <c r="AF48" s="94"/>
    </row>
    <row r="49" spans="2:32" hidden="1" x14ac:dyDescent="0.25">
      <c r="B49" s="67" t="str">
        <f t="shared" si="4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68" t="str">
        <f>IF('תנאי סף'!AF49&lt;&gt;1,"",'תנאי סף'!F49)</f>
        <v/>
      </c>
      <c r="G49" s="69" t="str">
        <f t="shared" si="5"/>
        <v/>
      </c>
      <c r="H49" s="69" t="str">
        <f>IF($F49="","",הגנה!AZ49)</f>
        <v/>
      </c>
      <c r="I49" s="89" t="str">
        <f>IF(F49="","",IF(H49&gt;$G49,1,0))</f>
        <v/>
      </c>
      <c r="J49" s="69" t="str">
        <f t="shared" si="8"/>
        <v/>
      </c>
      <c r="K49" s="69" t="str">
        <f t="shared" si="6"/>
        <v/>
      </c>
      <c r="L49" s="90">
        <f t="shared" si="9"/>
        <v>0</v>
      </c>
      <c r="M49" s="91" t="str">
        <f t="shared" si="10"/>
        <v/>
      </c>
      <c r="N49" s="91" t="str">
        <f t="shared" si="0"/>
        <v/>
      </c>
      <c r="O49" s="90">
        <f t="shared" si="11"/>
        <v>0</v>
      </c>
      <c r="P49" s="91" t="str">
        <f t="shared" si="12"/>
        <v/>
      </c>
      <c r="Q49" s="91" t="str">
        <f t="shared" si="1"/>
        <v/>
      </c>
      <c r="R49" s="90">
        <f t="shared" si="13"/>
        <v>0</v>
      </c>
      <c r="S49" s="91" t="str">
        <f t="shared" si="14"/>
        <v/>
      </c>
      <c r="T49" s="91" t="str">
        <f t="shared" si="2"/>
        <v/>
      </c>
      <c r="U49" s="90">
        <f t="shared" si="15"/>
        <v>0</v>
      </c>
      <c r="V49" s="91" t="str">
        <f t="shared" si="16"/>
        <v/>
      </c>
      <c r="W49" s="91" t="str">
        <f t="shared" si="3"/>
        <v/>
      </c>
      <c r="X49" s="92" t="str">
        <f t="shared" si="17"/>
        <v/>
      </c>
      <c r="Y49" s="92"/>
      <c r="Z49" s="92"/>
      <c r="AA49" s="92"/>
      <c r="AB49" s="92"/>
      <c r="AC49" s="93" t="str">
        <f t="shared" si="18"/>
        <v/>
      </c>
      <c r="AF49" s="94"/>
    </row>
    <row r="50" spans="2:32" hidden="1" x14ac:dyDescent="0.25">
      <c r="B50" s="67" t="str">
        <f t="shared" si="4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68" t="str">
        <f>IF('תנאי סף'!AF50&lt;&gt;1,"",'תנאי סף'!F50)</f>
        <v/>
      </c>
      <c r="G50" s="69" t="str">
        <f t="shared" si="5"/>
        <v/>
      </c>
      <c r="H50" s="69" t="str">
        <f>IF($F50="","",הגנה!AZ50)</f>
        <v/>
      </c>
      <c r="I50" s="89" t="str">
        <f t="shared" si="7"/>
        <v/>
      </c>
      <c r="J50" s="69" t="str">
        <f t="shared" si="8"/>
        <v/>
      </c>
      <c r="K50" s="69" t="str">
        <f t="shared" si="6"/>
        <v/>
      </c>
      <c r="L50" s="90">
        <f t="shared" si="9"/>
        <v>0</v>
      </c>
      <c r="M50" s="91" t="str">
        <f t="shared" si="10"/>
        <v/>
      </c>
      <c r="N50" s="91" t="str">
        <f t="shared" si="0"/>
        <v/>
      </c>
      <c r="O50" s="90">
        <f t="shared" si="11"/>
        <v>0</v>
      </c>
      <c r="P50" s="91" t="str">
        <f t="shared" si="12"/>
        <v/>
      </c>
      <c r="Q50" s="91" t="str">
        <f t="shared" si="1"/>
        <v/>
      </c>
      <c r="R50" s="90">
        <f t="shared" si="13"/>
        <v>0</v>
      </c>
      <c r="S50" s="91" t="str">
        <f t="shared" si="14"/>
        <v/>
      </c>
      <c r="T50" s="91" t="str">
        <f t="shared" si="2"/>
        <v/>
      </c>
      <c r="U50" s="90">
        <f t="shared" si="15"/>
        <v>0</v>
      </c>
      <c r="V50" s="91" t="str">
        <f t="shared" si="16"/>
        <v/>
      </c>
      <c r="W50" s="91" t="str">
        <f t="shared" si="3"/>
        <v/>
      </c>
      <c r="X50" s="92" t="str">
        <f t="shared" si="17"/>
        <v/>
      </c>
      <c r="Y50" s="92"/>
      <c r="Z50" s="92"/>
      <c r="AA50" s="92"/>
      <c r="AB50" s="92"/>
      <c r="AC50" s="93" t="str">
        <f t="shared" si="18"/>
        <v/>
      </c>
      <c r="AF50" s="94"/>
    </row>
    <row r="51" spans="2:32" hidden="1" x14ac:dyDescent="0.25">
      <c r="B51" s="67" t="str">
        <f t="shared" si="4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68" t="str">
        <f>IF('תנאי סף'!AF51&lt;&gt;1,"",'תנאי סף'!F51)</f>
        <v/>
      </c>
      <c r="G51" s="69" t="str">
        <f t="shared" si="5"/>
        <v/>
      </c>
      <c r="H51" s="69" t="str">
        <f>IF($F51="","",הגנה!AZ51)</f>
        <v/>
      </c>
      <c r="I51" s="89" t="str">
        <f t="shared" si="7"/>
        <v/>
      </c>
      <c r="J51" s="69" t="str">
        <f t="shared" si="8"/>
        <v/>
      </c>
      <c r="K51" s="69" t="str">
        <f t="shared" si="6"/>
        <v/>
      </c>
      <c r="L51" s="90">
        <f t="shared" si="9"/>
        <v>0</v>
      </c>
      <c r="M51" s="91" t="str">
        <f t="shared" si="10"/>
        <v/>
      </c>
      <c r="N51" s="91" t="str">
        <f t="shared" si="0"/>
        <v/>
      </c>
      <c r="O51" s="90">
        <f t="shared" si="11"/>
        <v>0</v>
      </c>
      <c r="P51" s="91" t="str">
        <f t="shared" si="12"/>
        <v/>
      </c>
      <c r="Q51" s="91" t="str">
        <f t="shared" si="1"/>
        <v/>
      </c>
      <c r="R51" s="90">
        <f t="shared" si="13"/>
        <v>0</v>
      </c>
      <c r="S51" s="91" t="str">
        <f t="shared" si="14"/>
        <v/>
      </c>
      <c r="T51" s="91" t="str">
        <f t="shared" si="2"/>
        <v/>
      </c>
      <c r="U51" s="90">
        <f t="shared" si="15"/>
        <v>0</v>
      </c>
      <c r="V51" s="91" t="str">
        <f t="shared" si="16"/>
        <v/>
      </c>
      <c r="W51" s="91" t="str">
        <f t="shared" si="3"/>
        <v/>
      </c>
      <c r="X51" s="92" t="str">
        <f t="shared" si="17"/>
        <v/>
      </c>
      <c r="Y51" s="92"/>
      <c r="Z51" s="92"/>
      <c r="AA51" s="92"/>
      <c r="AB51" s="92"/>
      <c r="AC51" s="93" t="str">
        <f t="shared" si="18"/>
        <v/>
      </c>
      <c r="AF51" s="94"/>
    </row>
    <row r="52" spans="2:32" hidden="1" x14ac:dyDescent="0.25">
      <c r="B52" s="67" t="str">
        <f t="shared" si="4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68" t="str">
        <f>IF('תנאי סף'!AF52&lt;&gt;1,"",'תנאי סף'!F52)</f>
        <v/>
      </c>
      <c r="G52" s="69" t="str">
        <f t="shared" si="5"/>
        <v/>
      </c>
      <c r="H52" s="69" t="str">
        <f>IF($F52="","",הגנה!AZ52)</f>
        <v/>
      </c>
      <c r="I52" s="89" t="str">
        <f t="shared" si="7"/>
        <v/>
      </c>
      <c r="J52" s="69" t="str">
        <f t="shared" si="8"/>
        <v/>
      </c>
      <c r="K52" s="69" t="str">
        <f t="shared" si="6"/>
        <v/>
      </c>
      <c r="L52" s="90">
        <f t="shared" si="9"/>
        <v>0</v>
      </c>
      <c r="M52" s="91" t="str">
        <f t="shared" si="10"/>
        <v/>
      </c>
      <c r="N52" s="91" t="str">
        <f t="shared" si="0"/>
        <v/>
      </c>
      <c r="O52" s="90">
        <f t="shared" si="11"/>
        <v>0</v>
      </c>
      <c r="P52" s="91" t="str">
        <f t="shared" si="12"/>
        <v/>
      </c>
      <c r="Q52" s="91" t="str">
        <f t="shared" si="1"/>
        <v/>
      </c>
      <c r="R52" s="90">
        <f t="shared" si="13"/>
        <v>0</v>
      </c>
      <c r="S52" s="91" t="str">
        <f t="shared" si="14"/>
        <v/>
      </c>
      <c r="T52" s="91" t="str">
        <f t="shared" si="2"/>
        <v/>
      </c>
      <c r="U52" s="90">
        <f t="shared" si="15"/>
        <v>0</v>
      </c>
      <c r="V52" s="91" t="str">
        <f t="shared" si="16"/>
        <v/>
      </c>
      <c r="W52" s="91" t="str">
        <f t="shared" si="3"/>
        <v/>
      </c>
      <c r="X52" s="92" t="str">
        <f t="shared" si="17"/>
        <v/>
      </c>
      <c r="Y52" s="92"/>
      <c r="Z52" s="92"/>
      <c r="AA52" s="92"/>
      <c r="AB52" s="92"/>
      <c r="AC52" s="93" t="str">
        <f t="shared" si="18"/>
        <v/>
      </c>
      <c r="AF52" s="94"/>
    </row>
    <row r="53" spans="2:32" hidden="1" x14ac:dyDescent="0.25">
      <c r="B53" s="67" t="str">
        <f t="shared" si="4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68" t="str">
        <f>IF('תנאי סף'!AF53&lt;&gt;1,"",'תנאי סף'!F53)</f>
        <v/>
      </c>
      <c r="G53" s="69" t="str">
        <f t="shared" si="5"/>
        <v/>
      </c>
      <c r="H53" s="69" t="str">
        <f>IF($F53="","",הגנה!AZ53)</f>
        <v/>
      </c>
      <c r="I53" s="89" t="str">
        <f t="shared" si="7"/>
        <v/>
      </c>
      <c r="J53" s="69" t="str">
        <f t="shared" si="8"/>
        <v/>
      </c>
      <c r="K53" s="69" t="str">
        <f t="shared" si="6"/>
        <v/>
      </c>
      <c r="L53" s="90">
        <f t="shared" si="9"/>
        <v>0</v>
      </c>
      <c r="M53" s="91" t="str">
        <f t="shared" si="10"/>
        <v/>
      </c>
      <c r="N53" s="91" t="str">
        <f t="shared" si="0"/>
        <v/>
      </c>
      <c r="O53" s="90">
        <f t="shared" si="11"/>
        <v>0</v>
      </c>
      <c r="P53" s="91" t="str">
        <f t="shared" si="12"/>
        <v/>
      </c>
      <c r="Q53" s="91" t="str">
        <f t="shared" si="1"/>
        <v/>
      </c>
      <c r="R53" s="90">
        <f t="shared" si="13"/>
        <v>0</v>
      </c>
      <c r="S53" s="91" t="str">
        <f t="shared" si="14"/>
        <v/>
      </c>
      <c r="T53" s="91" t="str">
        <f t="shared" si="2"/>
        <v/>
      </c>
      <c r="U53" s="90">
        <f t="shared" si="15"/>
        <v>0</v>
      </c>
      <c r="V53" s="91" t="str">
        <f t="shared" si="16"/>
        <v/>
      </c>
      <c r="W53" s="91" t="str">
        <f t="shared" si="3"/>
        <v/>
      </c>
      <c r="X53" s="92" t="str">
        <f t="shared" si="17"/>
        <v/>
      </c>
      <c r="Y53" s="92"/>
      <c r="Z53" s="92"/>
      <c r="AA53" s="92"/>
      <c r="AB53" s="92"/>
      <c r="AC53" s="93" t="str">
        <f t="shared" si="18"/>
        <v/>
      </c>
      <c r="AF53" s="94"/>
    </row>
    <row r="54" spans="2:32" hidden="1" x14ac:dyDescent="0.25">
      <c r="B54" s="67" t="str">
        <f t="shared" si="4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68" t="str">
        <f>IF('תנאי סף'!AF54&lt;&gt;1,"",'תנאי סף'!F54)</f>
        <v/>
      </c>
      <c r="G54" s="69" t="str">
        <f t="shared" si="5"/>
        <v/>
      </c>
      <c r="H54" s="69" t="str">
        <f>IF($F54="","",הגנה!AZ54)</f>
        <v/>
      </c>
      <c r="I54" s="89" t="str">
        <f t="shared" si="7"/>
        <v/>
      </c>
      <c r="J54" s="69" t="str">
        <f t="shared" si="8"/>
        <v/>
      </c>
      <c r="K54" s="69" t="str">
        <f t="shared" si="6"/>
        <v/>
      </c>
      <c r="L54" s="90">
        <f t="shared" si="9"/>
        <v>0</v>
      </c>
      <c r="M54" s="91" t="str">
        <f t="shared" si="10"/>
        <v/>
      </c>
      <c r="N54" s="91" t="str">
        <f t="shared" si="0"/>
        <v/>
      </c>
      <c r="O54" s="90">
        <f t="shared" si="11"/>
        <v>0</v>
      </c>
      <c r="P54" s="91" t="str">
        <f t="shared" si="12"/>
        <v/>
      </c>
      <c r="Q54" s="91" t="str">
        <f t="shared" si="1"/>
        <v/>
      </c>
      <c r="R54" s="90">
        <f t="shared" si="13"/>
        <v>0</v>
      </c>
      <c r="S54" s="91" t="str">
        <f t="shared" si="14"/>
        <v/>
      </c>
      <c r="T54" s="91" t="str">
        <f t="shared" si="2"/>
        <v/>
      </c>
      <c r="U54" s="90">
        <f t="shared" si="15"/>
        <v>0</v>
      </c>
      <c r="V54" s="91" t="str">
        <f t="shared" si="16"/>
        <v/>
      </c>
      <c r="W54" s="91" t="str">
        <f t="shared" si="3"/>
        <v/>
      </c>
      <c r="X54" s="92" t="str">
        <f t="shared" si="17"/>
        <v/>
      </c>
      <c r="Y54" s="92"/>
      <c r="Z54" s="92"/>
      <c r="AA54" s="92"/>
      <c r="AB54" s="92"/>
      <c r="AC54" s="93" t="str">
        <f t="shared" si="18"/>
        <v/>
      </c>
      <c r="AF54" s="94"/>
    </row>
    <row r="55" spans="2:32" hidden="1" x14ac:dyDescent="0.25">
      <c r="B55" s="67" t="str">
        <f t="shared" si="4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68" t="str">
        <f>IF('תנאי סף'!AF55&lt;&gt;1,"",'תנאי סף'!F55)</f>
        <v/>
      </c>
      <c r="G55" s="69" t="str">
        <f t="shared" si="5"/>
        <v/>
      </c>
      <c r="H55" s="69" t="str">
        <f>IF($F55="","",הגנה!AZ55)</f>
        <v/>
      </c>
      <c r="I55" s="89" t="str">
        <f t="shared" si="7"/>
        <v/>
      </c>
      <c r="J55" s="69" t="str">
        <f t="shared" si="8"/>
        <v/>
      </c>
      <c r="K55" s="69" t="str">
        <f t="shared" si="6"/>
        <v/>
      </c>
      <c r="L55" s="90">
        <f t="shared" si="9"/>
        <v>0</v>
      </c>
      <c r="M55" s="91" t="str">
        <f t="shared" si="10"/>
        <v/>
      </c>
      <c r="N55" s="91" t="str">
        <f t="shared" si="0"/>
        <v/>
      </c>
      <c r="O55" s="90">
        <f t="shared" si="11"/>
        <v>0</v>
      </c>
      <c r="P55" s="91" t="str">
        <f t="shared" si="12"/>
        <v/>
      </c>
      <c r="Q55" s="91" t="str">
        <f t="shared" si="1"/>
        <v/>
      </c>
      <c r="R55" s="90">
        <f t="shared" si="13"/>
        <v>0</v>
      </c>
      <c r="S55" s="91" t="str">
        <f t="shared" si="14"/>
        <v/>
      </c>
      <c r="T55" s="91" t="str">
        <f t="shared" si="2"/>
        <v/>
      </c>
      <c r="U55" s="90">
        <f t="shared" si="15"/>
        <v>0</v>
      </c>
      <c r="V55" s="91" t="str">
        <f t="shared" si="16"/>
        <v/>
      </c>
      <c r="W55" s="91" t="str">
        <f t="shared" si="3"/>
        <v/>
      </c>
      <c r="X55" s="92" t="str">
        <f t="shared" si="17"/>
        <v/>
      </c>
      <c r="Y55" s="92"/>
      <c r="Z55" s="92"/>
      <c r="AA55" s="92"/>
      <c r="AB55" s="92"/>
      <c r="AC55" s="93" t="str">
        <f t="shared" si="18"/>
        <v/>
      </c>
      <c r="AF55" s="94"/>
    </row>
    <row r="56" spans="2:32" hidden="1" x14ac:dyDescent="0.25">
      <c r="B56" s="67" t="str">
        <f t="shared" si="4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68" t="str">
        <f>IF('תנאי סף'!AF56&lt;&gt;1,"",'תנאי סף'!F56)</f>
        <v/>
      </c>
      <c r="G56" s="69" t="str">
        <f t="shared" si="5"/>
        <v/>
      </c>
      <c r="H56" s="69" t="str">
        <f>IF($F56="","",הגנה!AZ56)</f>
        <v/>
      </c>
      <c r="I56" s="89" t="str">
        <f t="shared" si="7"/>
        <v/>
      </c>
      <c r="J56" s="69" t="str">
        <f t="shared" si="8"/>
        <v/>
      </c>
      <c r="K56" s="69" t="str">
        <f t="shared" si="6"/>
        <v/>
      </c>
      <c r="L56" s="90">
        <f t="shared" si="9"/>
        <v>0</v>
      </c>
      <c r="M56" s="91" t="str">
        <f t="shared" si="10"/>
        <v/>
      </c>
      <c r="N56" s="91" t="str">
        <f t="shared" si="0"/>
        <v/>
      </c>
      <c r="O56" s="90">
        <f t="shared" si="11"/>
        <v>0</v>
      </c>
      <c r="P56" s="91" t="str">
        <f t="shared" si="12"/>
        <v/>
      </c>
      <c r="Q56" s="91" t="str">
        <f t="shared" si="1"/>
        <v/>
      </c>
      <c r="R56" s="90">
        <f t="shared" si="13"/>
        <v>0</v>
      </c>
      <c r="S56" s="91" t="str">
        <f t="shared" si="14"/>
        <v/>
      </c>
      <c r="T56" s="91" t="str">
        <f t="shared" si="2"/>
        <v/>
      </c>
      <c r="U56" s="90">
        <f t="shared" si="15"/>
        <v>0</v>
      </c>
      <c r="V56" s="91" t="str">
        <f t="shared" si="16"/>
        <v/>
      </c>
      <c r="W56" s="91" t="str">
        <f t="shared" si="3"/>
        <v/>
      </c>
      <c r="X56" s="92" t="str">
        <f t="shared" si="17"/>
        <v/>
      </c>
      <c r="Y56" s="92"/>
      <c r="Z56" s="92"/>
      <c r="AA56" s="92"/>
      <c r="AB56" s="92"/>
      <c r="AC56" s="93" t="str">
        <f t="shared" si="18"/>
        <v/>
      </c>
      <c r="AF56" s="94"/>
    </row>
    <row r="57" spans="2:32" hidden="1" x14ac:dyDescent="0.25">
      <c r="B57" s="67" t="str">
        <f t="shared" si="4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68" t="str">
        <f>IF('תנאי סף'!AF57&lt;&gt;1,"",'תנאי סף'!F57)</f>
        <v/>
      </c>
      <c r="G57" s="69" t="str">
        <f t="shared" si="5"/>
        <v/>
      </c>
      <c r="H57" s="69" t="str">
        <f>IF($F57="","",הגנה!AZ57)</f>
        <v/>
      </c>
      <c r="I57" s="89" t="str">
        <f t="shared" si="7"/>
        <v/>
      </c>
      <c r="J57" s="69" t="str">
        <f t="shared" si="8"/>
        <v/>
      </c>
      <c r="K57" s="69" t="str">
        <f t="shared" si="6"/>
        <v/>
      </c>
      <c r="L57" s="90">
        <f t="shared" si="9"/>
        <v>0</v>
      </c>
      <c r="M57" s="91" t="str">
        <f t="shared" si="10"/>
        <v/>
      </c>
      <c r="N57" s="91" t="str">
        <f t="shared" si="0"/>
        <v/>
      </c>
      <c r="O57" s="90">
        <f t="shared" si="11"/>
        <v>0</v>
      </c>
      <c r="P57" s="91" t="str">
        <f t="shared" si="12"/>
        <v/>
      </c>
      <c r="Q57" s="91" t="str">
        <f t="shared" si="1"/>
        <v/>
      </c>
      <c r="R57" s="90">
        <f t="shared" si="13"/>
        <v>0</v>
      </c>
      <c r="S57" s="91" t="str">
        <f t="shared" si="14"/>
        <v/>
      </c>
      <c r="T57" s="91" t="str">
        <f t="shared" si="2"/>
        <v/>
      </c>
      <c r="U57" s="90">
        <f t="shared" si="15"/>
        <v>0</v>
      </c>
      <c r="V57" s="91" t="str">
        <f t="shared" si="16"/>
        <v/>
      </c>
      <c r="W57" s="91" t="str">
        <f t="shared" si="3"/>
        <v/>
      </c>
      <c r="X57" s="92" t="str">
        <f t="shared" si="17"/>
        <v/>
      </c>
      <c r="Y57" s="92"/>
      <c r="Z57" s="92"/>
      <c r="AA57" s="92"/>
      <c r="AB57" s="92"/>
      <c r="AC57" s="93" t="str">
        <f t="shared" si="18"/>
        <v/>
      </c>
      <c r="AF57" s="94"/>
    </row>
    <row r="58" spans="2:32" hidden="1" x14ac:dyDescent="0.25">
      <c r="B58" s="67" t="str">
        <f t="shared" si="4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68" t="str">
        <f>IF('תנאי סף'!AF58&lt;&gt;1,"",'תנאי סף'!F58)</f>
        <v/>
      </c>
      <c r="G58" s="69" t="str">
        <f t="shared" si="5"/>
        <v/>
      </c>
      <c r="H58" s="69" t="str">
        <f>IF($F58="","",הגנה!AZ58)</f>
        <v/>
      </c>
      <c r="I58" s="89" t="str">
        <f t="shared" si="7"/>
        <v/>
      </c>
      <c r="J58" s="69" t="str">
        <f t="shared" si="8"/>
        <v/>
      </c>
      <c r="K58" s="69" t="str">
        <f t="shared" si="6"/>
        <v/>
      </c>
      <c r="L58" s="90">
        <f t="shared" si="9"/>
        <v>0</v>
      </c>
      <c r="M58" s="91" t="str">
        <f t="shared" si="10"/>
        <v/>
      </c>
      <c r="N58" s="91" t="str">
        <f t="shared" si="0"/>
        <v/>
      </c>
      <c r="O58" s="90">
        <f t="shared" si="11"/>
        <v>0</v>
      </c>
      <c r="P58" s="91" t="str">
        <f t="shared" si="12"/>
        <v/>
      </c>
      <c r="Q58" s="91" t="str">
        <f t="shared" si="1"/>
        <v/>
      </c>
      <c r="R58" s="90">
        <f t="shared" si="13"/>
        <v>0</v>
      </c>
      <c r="S58" s="91" t="str">
        <f t="shared" si="14"/>
        <v/>
      </c>
      <c r="T58" s="91" t="str">
        <f t="shared" si="2"/>
        <v/>
      </c>
      <c r="U58" s="90">
        <f t="shared" si="15"/>
        <v>0</v>
      </c>
      <c r="V58" s="91" t="str">
        <f t="shared" si="16"/>
        <v/>
      </c>
      <c r="W58" s="91" t="str">
        <f t="shared" si="3"/>
        <v/>
      </c>
      <c r="X58" s="92" t="str">
        <f t="shared" si="17"/>
        <v/>
      </c>
      <c r="Y58" s="92"/>
      <c r="Z58" s="92"/>
      <c r="AA58" s="92"/>
      <c r="AB58" s="92"/>
      <c r="AC58" s="93" t="str">
        <f t="shared" si="18"/>
        <v/>
      </c>
      <c r="AF58" s="94"/>
    </row>
    <row r="59" spans="2:32" hidden="1" x14ac:dyDescent="0.25">
      <c r="B59" s="67" t="str">
        <f t="shared" si="4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68" t="str">
        <f>IF('תנאי סף'!AF59&lt;&gt;1,"",'תנאי סף'!F59)</f>
        <v/>
      </c>
      <c r="G59" s="69" t="str">
        <f t="shared" si="5"/>
        <v/>
      </c>
      <c r="H59" s="69" t="str">
        <f>IF($F59="","",הגנה!AZ59)</f>
        <v/>
      </c>
      <c r="I59" s="89" t="str">
        <f t="shared" si="7"/>
        <v/>
      </c>
      <c r="J59" s="69" t="str">
        <f t="shared" si="8"/>
        <v/>
      </c>
      <c r="K59" s="69" t="str">
        <f t="shared" si="6"/>
        <v/>
      </c>
      <c r="L59" s="90">
        <f t="shared" si="9"/>
        <v>0</v>
      </c>
      <c r="M59" s="91" t="str">
        <f t="shared" si="10"/>
        <v/>
      </c>
      <c r="N59" s="91" t="str">
        <f t="shared" si="0"/>
        <v/>
      </c>
      <c r="O59" s="90">
        <f t="shared" si="11"/>
        <v>0</v>
      </c>
      <c r="P59" s="91" t="str">
        <f t="shared" si="12"/>
        <v/>
      </c>
      <c r="Q59" s="91" t="str">
        <f t="shared" si="1"/>
        <v/>
      </c>
      <c r="R59" s="90">
        <f t="shared" si="13"/>
        <v>0</v>
      </c>
      <c r="S59" s="91" t="str">
        <f t="shared" si="14"/>
        <v/>
      </c>
      <c r="T59" s="91" t="str">
        <f t="shared" si="2"/>
        <v/>
      </c>
      <c r="U59" s="90">
        <f t="shared" si="15"/>
        <v>0</v>
      </c>
      <c r="V59" s="91" t="str">
        <f t="shared" si="16"/>
        <v/>
      </c>
      <c r="W59" s="91" t="str">
        <f t="shared" si="3"/>
        <v/>
      </c>
      <c r="X59" s="92" t="str">
        <f t="shared" si="17"/>
        <v/>
      </c>
      <c r="Y59" s="92"/>
      <c r="Z59" s="92"/>
      <c r="AA59" s="92"/>
      <c r="AB59" s="92"/>
      <c r="AC59" s="93" t="str">
        <f t="shared" si="18"/>
        <v/>
      </c>
      <c r="AF59" s="94"/>
    </row>
    <row r="60" spans="2:32" hidden="1" x14ac:dyDescent="0.25">
      <c r="B60" s="67" t="str">
        <f t="shared" si="4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68" t="str">
        <f>IF('תנאי סף'!AF60&lt;&gt;1,"",'תנאי סף'!F60)</f>
        <v/>
      </c>
      <c r="G60" s="69" t="str">
        <f t="shared" si="5"/>
        <v/>
      </c>
      <c r="H60" s="69" t="str">
        <f>IF($F60="","",הגנה!AZ60)</f>
        <v/>
      </c>
      <c r="I60" s="89" t="str">
        <f t="shared" si="7"/>
        <v/>
      </c>
      <c r="J60" s="69" t="str">
        <f t="shared" si="8"/>
        <v/>
      </c>
      <c r="K60" s="69" t="str">
        <f t="shared" si="6"/>
        <v/>
      </c>
      <c r="L60" s="90">
        <f t="shared" si="9"/>
        <v>0</v>
      </c>
      <c r="M60" s="91" t="str">
        <f t="shared" si="10"/>
        <v/>
      </c>
      <c r="N60" s="91" t="str">
        <f t="shared" si="0"/>
        <v/>
      </c>
      <c r="O60" s="90">
        <f t="shared" si="11"/>
        <v>0</v>
      </c>
      <c r="P60" s="91" t="str">
        <f t="shared" si="12"/>
        <v/>
      </c>
      <c r="Q60" s="91" t="str">
        <f t="shared" si="1"/>
        <v/>
      </c>
      <c r="R60" s="90">
        <f t="shared" si="13"/>
        <v>0</v>
      </c>
      <c r="S60" s="91" t="str">
        <f t="shared" si="14"/>
        <v/>
      </c>
      <c r="T60" s="91" t="str">
        <f t="shared" si="2"/>
        <v/>
      </c>
      <c r="U60" s="90">
        <f t="shared" si="15"/>
        <v>0</v>
      </c>
      <c r="V60" s="91" t="str">
        <f t="shared" si="16"/>
        <v/>
      </c>
      <c r="W60" s="91" t="str">
        <f t="shared" si="3"/>
        <v/>
      </c>
      <c r="X60" s="92" t="str">
        <f t="shared" si="17"/>
        <v/>
      </c>
      <c r="Y60" s="92"/>
      <c r="Z60" s="92"/>
      <c r="AA60" s="92"/>
      <c r="AB60" s="92"/>
      <c r="AC60" s="93" t="str">
        <f t="shared" si="18"/>
        <v/>
      </c>
      <c r="AF60" s="94"/>
    </row>
    <row r="61" spans="2:32" hidden="1" x14ac:dyDescent="0.25">
      <c r="B61" s="67" t="str">
        <f t="shared" si="4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68" t="str">
        <f>IF('תנאי סף'!AF61&lt;&gt;1,"",'תנאי סף'!F61)</f>
        <v/>
      </c>
      <c r="G61" s="69" t="str">
        <f t="shared" si="5"/>
        <v/>
      </c>
      <c r="H61" s="69" t="str">
        <f>IF($F61="","",הגנה!AZ61)</f>
        <v/>
      </c>
      <c r="I61" s="89" t="str">
        <f t="shared" si="7"/>
        <v/>
      </c>
      <c r="J61" s="69" t="str">
        <f t="shared" si="8"/>
        <v/>
      </c>
      <c r="K61" s="69" t="str">
        <f t="shared" si="6"/>
        <v/>
      </c>
      <c r="L61" s="90">
        <f t="shared" si="9"/>
        <v>0</v>
      </c>
      <c r="M61" s="91" t="str">
        <f t="shared" si="10"/>
        <v/>
      </c>
      <c r="N61" s="91" t="str">
        <f t="shared" si="0"/>
        <v/>
      </c>
      <c r="O61" s="90">
        <f t="shared" si="11"/>
        <v>0</v>
      </c>
      <c r="P61" s="91" t="str">
        <f t="shared" si="12"/>
        <v/>
      </c>
      <c r="Q61" s="91" t="str">
        <f t="shared" si="1"/>
        <v/>
      </c>
      <c r="R61" s="90">
        <f t="shared" si="13"/>
        <v>0</v>
      </c>
      <c r="S61" s="91" t="str">
        <f t="shared" si="14"/>
        <v/>
      </c>
      <c r="T61" s="91" t="str">
        <f t="shared" si="2"/>
        <v/>
      </c>
      <c r="U61" s="90">
        <f t="shared" si="15"/>
        <v>0</v>
      </c>
      <c r="V61" s="91" t="str">
        <f t="shared" si="16"/>
        <v/>
      </c>
      <c r="W61" s="91" t="str">
        <f t="shared" si="3"/>
        <v/>
      </c>
      <c r="X61" s="92" t="str">
        <f t="shared" si="17"/>
        <v/>
      </c>
      <c r="Y61" s="92"/>
      <c r="Z61" s="92"/>
      <c r="AA61" s="92"/>
      <c r="AB61" s="92"/>
      <c r="AC61" s="93" t="str">
        <f t="shared" si="18"/>
        <v/>
      </c>
      <c r="AF61" s="94"/>
    </row>
    <row r="62" spans="2:32" hidden="1" x14ac:dyDescent="0.25">
      <c r="B62" s="67" t="str">
        <f t="shared" si="4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68" t="str">
        <f>IF('תנאי סף'!AF62&lt;&gt;1,"",'תנאי סף'!F62)</f>
        <v/>
      </c>
      <c r="G62" s="69" t="str">
        <f t="shared" si="5"/>
        <v/>
      </c>
      <c r="H62" s="69" t="str">
        <f>IF($F62="","",הגנה!AZ62)</f>
        <v/>
      </c>
      <c r="I62" s="89" t="str">
        <f t="shared" si="7"/>
        <v/>
      </c>
      <c r="J62" s="69" t="str">
        <f t="shared" si="8"/>
        <v/>
      </c>
      <c r="K62" s="69" t="str">
        <f t="shared" si="6"/>
        <v/>
      </c>
      <c r="L62" s="90">
        <f t="shared" si="9"/>
        <v>0</v>
      </c>
      <c r="M62" s="91" t="str">
        <f t="shared" si="10"/>
        <v/>
      </c>
      <c r="N62" s="91" t="str">
        <f t="shared" si="0"/>
        <v/>
      </c>
      <c r="O62" s="90">
        <f t="shared" si="11"/>
        <v>0</v>
      </c>
      <c r="P62" s="91" t="str">
        <f t="shared" si="12"/>
        <v/>
      </c>
      <c r="Q62" s="91" t="str">
        <f t="shared" si="1"/>
        <v/>
      </c>
      <c r="R62" s="90">
        <f t="shared" si="13"/>
        <v>0</v>
      </c>
      <c r="S62" s="91" t="str">
        <f t="shared" si="14"/>
        <v/>
      </c>
      <c r="T62" s="91" t="str">
        <f t="shared" si="2"/>
        <v/>
      </c>
      <c r="U62" s="90">
        <f t="shared" si="15"/>
        <v>0</v>
      </c>
      <c r="V62" s="91" t="str">
        <f t="shared" si="16"/>
        <v/>
      </c>
      <c r="W62" s="91" t="str">
        <f t="shared" si="3"/>
        <v/>
      </c>
      <c r="X62" s="92" t="str">
        <f t="shared" si="17"/>
        <v/>
      </c>
      <c r="Y62" s="92"/>
      <c r="Z62" s="92"/>
      <c r="AA62" s="92"/>
      <c r="AB62" s="92"/>
      <c r="AC62" s="93" t="str">
        <f t="shared" si="18"/>
        <v/>
      </c>
      <c r="AF62" s="94"/>
    </row>
    <row r="63" spans="2:32" hidden="1" x14ac:dyDescent="0.25">
      <c r="B63" s="67" t="str">
        <f t="shared" si="4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68" t="str">
        <f>IF('תנאי סף'!AF63&lt;&gt;1,"",'תנאי סף'!F63)</f>
        <v/>
      </c>
      <c r="G63" s="69" t="str">
        <f t="shared" si="5"/>
        <v/>
      </c>
      <c r="H63" s="69" t="str">
        <f>IF($F63="","",הגנה!AZ63)</f>
        <v/>
      </c>
      <c r="I63" s="89" t="str">
        <f t="shared" si="7"/>
        <v/>
      </c>
      <c r="J63" s="69" t="str">
        <f t="shared" si="8"/>
        <v/>
      </c>
      <c r="K63" s="69" t="str">
        <f t="shared" ref="K63:K94" si="19">IF($F63="","",IF(I63=1,J63,J63/SUMIF(I$31:I$130,0,J$31:J$130)*($C$2-SUMIF(I$31:I$130,1,J$31:J$130))))</f>
        <v/>
      </c>
      <c r="L63" s="90">
        <f t="shared" si="9"/>
        <v>0</v>
      </c>
      <c r="M63" s="91" t="str">
        <f t="shared" si="10"/>
        <v/>
      </c>
      <c r="N63" s="91" t="str">
        <f t="shared" ref="N63:N94" si="20">IF($F63="","",IF(L63=1,M63,M63/SUMIF(L$31:L$130,0,M$31:M$130)*($C$2-SUMIF(L$31:L$130,1,M$31:M$130))))</f>
        <v/>
      </c>
      <c r="O63" s="90">
        <f t="shared" si="11"/>
        <v>0</v>
      </c>
      <c r="P63" s="91" t="str">
        <f t="shared" si="12"/>
        <v/>
      </c>
      <c r="Q63" s="91" t="str">
        <f t="shared" ref="Q63:Q94" si="21">IF($F63="","",IF(O63=1,P63,P63/SUMIF(O$31:O$130,0,P$31:P$130)*($C$2-SUMIF(O$31:O$130,1,P$31:P$130))))</f>
        <v/>
      </c>
      <c r="R63" s="90">
        <f t="shared" si="13"/>
        <v>0</v>
      </c>
      <c r="S63" s="91" t="str">
        <f t="shared" si="14"/>
        <v/>
      </c>
      <c r="T63" s="91" t="str">
        <f t="shared" ref="T63:T94" si="22">IF($F63="","",IF(R63=2,S63,IF(R63=1,S63,S63/SUMIF(R$31:R$130,0,S$31:S$130)*($C$2-SUMIF(R$31:R$130,1,S$31:S$130)-SUMIF(R$31:R$130,2,S$31:S$130)))))</f>
        <v/>
      </c>
      <c r="U63" s="90">
        <f t="shared" si="15"/>
        <v>0</v>
      </c>
      <c r="V63" s="91" t="str">
        <f t="shared" si="16"/>
        <v/>
      </c>
      <c r="W63" s="91" t="str">
        <f t="shared" ref="W63:W94" si="23">IF($F63="","",IF(U63=2,V63,IF(U63=1,V63,V63/SUMIF(U$31:U$130,0,V$31:V$130)*($C$2-SUMIF(U$31:U$130,1,V$31:V$130)-SUMIF(U$31:U$130,2,V$31:V$130)))))</f>
        <v/>
      </c>
      <c r="X63" s="92" t="str">
        <f t="shared" si="17"/>
        <v/>
      </c>
      <c r="Y63" s="92"/>
      <c r="Z63" s="92"/>
      <c r="AA63" s="92"/>
      <c r="AB63" s="92"/>
      <c r="AC63" s="93" t="str">
        <f t="shared" si="18"/>
        <v/>
      </c>
      <c r="AF63" s="94"/>
    </row>
    <row r="64" spans="2:32" hidden="1" x14ac:dyDescent="0.25">
      <c r="B64" s="67" t="str">
        <f t="shared" si="4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68" t="str">
        <f>IF('תנאי סף'!AF64&lt;&gt;1,"",'תנאי סף'!F64)</f>
        <v/>
      </c>
      <c r="G64" s="69" t="str">
        <f t="shared" si="5"/>
        <v/>
      </c>
      <c r="H64" s="69" t="str">
        <f>IF($F64="","",הגנה!AZ64)</f>
        <v/>
      </c>
      <c r="I64" s="89" t="str">
        <f t="shared" si="7"/>
        <v/>
      </c>
      <c r="J64" s="69" t="str">
        <f t="shared" si="8"/>
        <v/>
      </c>
      <c r="K64" s="69" t="str">
        <f t="shared" si="19"/>
        <v/>
      </c>
      <c r="L64" s="90">
        <f t="shared" si="9"/>
        <v>0</v>
      </c>
      <c r="M64" s="91" t="str">
        <f t="shared" si="10"/>
        <v/>
      </c>
      <c r="N64" s="91" t="str">
        <f t="shared" si="20"/>
        <v/>
      </c>
      <c r="O64" s="90">
        <f t="shared" si="11"/>
        <v>0</v>
      </c>
      <c r="P64" s="91" t="str">
        <f t="shared" si="12"/>
        <v/>
      </c>
      <c r="Q64" s="91" t="str">
        <f t="shared" si="21"/>
        <v/>
      </c>
      <c r="R64" s="90">
        <f t="shared" si="13"/>
        <v>0</v>
      </c>
      <c r="S64" s="91" t="str">
        <f t="shared" si="14"/>
        <v/>
      </c>
      <c r="T64" s="91" t="str">
        <f t="shared" si="22"/>
        <v/>
      </c>
      <c r="U64" s="90">
        <f t="shared" si="15"/>
        <v>0</v>
      </c>
      <c r="V64" s="91" t="str">
        <f t="shared" si="16"/>
        <v/>
      </c>
      <c r="W64" s="91" t="str">
        <f t="shared" si="23"/>
        <v/>
      </c>
      <c r="X64" s="92" t="str">
        <f t="shared" si="17"/>
        <v/>
      </c>
      <c r="Y64" s="92"/>
      <c r="Z64" s="92"/>
      <c r="AA64" s="92"/>
      <c r="AB64" s="92"/>
      <c r="AC64" s="93" t="str">
        <f t="shared" si="18"/>
        <v/>
      </c>
      <c r="AF64" s="94"/>
    </row>
    <row r="65" spans="2:32" hidden="1" x14ac:dyDescent="0.25">
      <c r="B65" s="67" t="str">
        <f t="shared" si="4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68" t="str">
        <f>IF('תנאי סף'!AF65&lt;&gt;1,"",'תנאי סף'!F65)</f>
        <v/>
      </c>
      <c r="G65" s="69" t="str">
        <f t="shared" si="5"/>
        <v/>
      </c>
      <c r="H65" s="69" t="str">
        <f>IF($F65="","",הגנה!AZ65)</f>
        <v/>
      </c>
      <c r="I65" s="89" t="str">
        <f t="shared" si="7"/>
        <v/>
      </c>
      <c r="J65" s="69" t="str">
        <f t="shared" si="8"/>
        <v/>
      </c>
      <c r="K65" s="69" t="str">
        <f t="shared" si="19"/>
        <v/>
      </c>
      <c r="L65" s="90">
        <f t="shared" si="9"/>
        <v>0</v>
      </c>
      <c r="M65" s="91" t="str">
        <f t="shared" si="10"/>
        <v/>
      </c>
      <c r="N65" s="91" t="str">
        <f t="shared" si="20"/>
        <v/>
      </c>
      <c r="O65" s="90">
        <f t="shared" si="11"/>
        <v>0</v>
      </c>
      <c r="P65" s="91" t="str">
        <f t="shared" si="12"/>
        <v/>
      </c>
      <c r="Q65" s="91" t="str">
        <f t="shared" si="21"/>
        <v/>
      </c>
      <c r="R65" s="90">
        <f t="shared" si="13"/>
        <v>0</v>
      </c>
      <c r="S65" s="91" t="str">
        <f t="shared" si="14"/>
        <v/>
      </c>
      <c r="T65" s="91" t="str">
        <f t="shared" si="22"/>
        <v/>
      </c>
      <c r="U65" s="90">
        <f t="shared" si="15"/>
        <v>0</v>
      </c>
      <c r="V65" s="91" t="str">
        <f t="shared" si="16"/>
        <v/>
      </c>
      <c r="W65" s="91" t="str">
        <f t="shared" si="23"/>
        <v/>
      </c>
      <c r="X65" s="92" t="str">
        <f t="shared" si="17"/>
        <v/>
      </c>
      <c r="Y65" s="92"/>
      <c r="Z65" s="92"/>
      <c r="AA65" s="92"/>
      <c r="AB65" s="92"/>
      <c r="AC65" s="93" t="str">
        <f t="shared" si="18"/>
        <v/>
      </c>
      <c r="AF65" s="94"/>
    </row>
    <row r="66" spans="2:32" hidden="1" x14ac:dyDescent="0.25">
      <c r="B66" s="67" t="str">
        <f t="shared" si="4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68" t="str">
        <f>IF('תנאי סף'!AF66&lt;&gt;1,"",'תנאי סף'!F66)</f>
        <v/>
      </c>
      <c r="G66" s="69" t="str">
        <f t="shared" si="5"/>
        <v/>
      </c>
      <c r="H66" s="69" t="str">
        <f>IF($F66="","",הגנה!AZ66)</f>
        <v/>
      </c>
      <c r="I66" s="89" t="str">
        <f t="shared" si="7"/>
        <v/>
      </c>
      <c r="J66" s="69" t="str">
        <f t="shared" si="8"/>
        <v/>
      </c>
      <c r="K66" s="69" t="str">
        <f t="shared" si="19"/>
        <v/>
      </c>
      <c r="L66" s="90">
        <f t="shared" si="9"/>
        <v>0</v>
      </c>
      <c r="M66" s="91" t="str">
        <f t="shared" si="10"/>
        <v/>
      </c>
      <c r="N66" s="91" t="str">
        <f t="shared" si="20"/>
        <v/>
      </c>
      <c r="O66" s="90">
        <f t="shared" si="11"/>
        <v>0</v>
      </c>
      <c r="P66" s="91" t="str">
        <f t="shared" si="12"/>
        <v/>
      </c>
      <c r="Q66" s="91" t="str">
        <f t="shared" si="21"/>
        <v/>
      </c>
      <c r="R66" s="90">
        <f t="shared" si="13"/>
        <v>0</v>
      </c>
      <c r="S66" s="91" t="str">
        <f t="shared" si="14"/>
        <v/>
      </c>
      <c r="T66" s="91" t="str">
        <f t="shared" si="22"/>
        <v/>
      </c>
      <c r="U66" s="90">
        <f t="shared" si="15"/>
        <v>0</v>
      </c>
      <c r="V66" s="91" t="str">
        <f t="shared" si="16"/>
        <v/>
      </c>
      <c r="W66" s="91" t="str">
        <f t="shared" si="23"/>
        <v/>
      </c>
      <c r="X66" s="92" t="str">
        <f t="shared" si="17"/>
        <v/>
      </c>
      <c r="Y66" s="92"/>
      <c r="Z66" s="92"/>
      <c r="AA66" s="92"/>
      <c r="AB66" s="92"/>
      <c r="AC66" s="93" t="str">
        <f t="shared" si="18"/>
        <v/>
      </c>
      <c r="AF66" s="94"/>
    </row>
    <row r="67" spans="2:32" hidden="1" x14ac:dyDescent="0.25">
      <c r="B67" s="67" t="str">
        <f t="shared" si="4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68" t="str">
        <f>IF('תנאי סף'!AF67&lt;&gt;1,"",'תנאי סף'!F67)</f>
        <v/>
      </c>
      <c r="G67" s="69" t="str">
        <f t="shared" si="5"/>
        <v/>
      </c>
      <c r="H67" s="69" t="str">
        <f>IF($F67="","",הגנה!AZ67)</f>
        <v/>
      </c>
      <c r="I67" s="89" t="str">
        <f t="shared" si="7"/>
        <v/>
      </c>
      <c r="J67" s="69" t="str">
        <f t="shared" si="8"/>
        <v/>
      </c>
      <c r="K67" s="69" t="str">
        <f t="shared" si="19"/>
        <v/>
      </c>
      <c r="L67" s="90">
        <f t="shared" si="9"/>
        <v>0</v>
      </c>
      <c r="M67" s="91" t="str">
        <f t="shared" si="10"/>
        <v/>
      </c>
      <c r="N67" s="91" t="str">
        <f t="shared" si="20"/>
        <v/>
      </c>
      <c r="O67" s="90">
        <f t="shared" si="11"/>
        <v>0</v>
      </c>
      <c r="P67" s="91" t="str">
        <f t="shared" si="12"/>
        <v/>
      </c>
      <c r="Q67" s="91" t="str">
        <f t="shared" si="21"/>
        <v/>
      </c>
      <c r="R67" s="90">
        <f t="shared" si="13"/>
        <v>0</v>
      </c>
      <c r="S67" s="91" t="str">
        <f t="shared" si="14"/>
        <v/>
      </c>
      <c r="T67" s="91" t="str">
        <f t="shared" si="22"/>
        <v/>
      </c>
      <c r="U67" s="90">
        <f t="shared" si="15"/>
        <v>0</v>
      </c>
      <c r="V67" s="91" t="str">
        <f t="shared" si="16"/>
        <v/>
      </c>
      <c r="W67" s="91" t="str">
        <f t="shared" si="23"/>
        <v/>
      </c>
      <c r="X67" s="92" t="str">
        <f t="shared" si="17"/>
        <v/>
      </c>
      <c r="Y67" s="92"/>
      <c r="Z67" s="92"/>
      <c r="AA67" s="92"/>
      <c r="AB67" s="92"/>
      <c r="AC67" s="93" t="str">
        <f t="shared" si="18"/>
        <v/>
      </c>
      <c r="AF67" s="94"/>
    </row>
    <row r="68" spans="2:32" hidden="1" x14ac:dyDescent="0.25">
      <c r="B68" s="67" t="str">
        <f t="shared" si="4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68" t="str">
        <f>IF('תנאי סף'!AF68&lt;&gt;1,"",'תנאי סף'!F68)</f>
        <v/>
      </c>
      <c r="G68" s="69" t="str">
        <f t="shared" si="5"/>
        <v/>
      </c>
      <c r="H68" s="69" t="str">
        <f>IF($F68="","",הגנה!AZ68)</f>
        <v/>
      </c>
      <c r="I68" s="89" t="str">
        <f t="shared" si="7"/>
        <v/>
      </c>
      <c r="J68" s="69" t="str">
        <f t="shared" si="8"/>
        <v/>
      </c>
      <c r="K68" s="69" t="str">
        <f t="shared" si="19"/>
        <v/>
      </c>
      <c r="L68" s="90">
        <f t="shared" si="9"/>
        <v>0</v>
      </c>
      <c r="M68" s="91" t="str">
        <f t="shared" si="10"/>
        <v/>
      </c>
      <c r="N68" s="91" t="str">
        <f t="shared" si="20"/>
        <v/>
      </c>
      <c r="O68" s="90">
        <f t="shared" si="11"/>
        <v>0</v>
      </c>
      <c r="P68" s="91" t="str">
        <f t="shared" si="12"/>
        <v/>
      </c>
      <c r="Q68" s="91" t="str">
        <f t="shared" si="21"/>
        <v/>
      </c>
      <c r="R68" s="90">
        <f t="shared" si="13"/>
        <v>0</v>
      </c>
      <c r="S68" s="91" t="str">
        <f t="shared" si="14"/>
        <v/>
      </c>
      <c r="T68" s="91" t="str">
        <f t="shared" si="22"/>
        <v/>
      </c>
      <c r="U68" s="90">
        <f t="shared" si="15"/>
        <v>0</v>
      </c>
      <c r="V68" s="91" t="str">
        <f t="shared" si="16"/>
        <v/>
      </c>
      <c r="W68" s="91" t="str">
        <f t="shared" si="23"/>
        <v/>
      </c>
      <c r="X68" s="92" t="str">
        <f t="shared" si="17"/>
        <v/>
      </c>
      <c r="Y68" s="92"/>
      <c r="Z68" s="92"/>
      <c r="AA68" s="92"/>
      <c r="AB68" s="92"/>
      <c r="AC68" s="93" t="str">
        <f t="shared" si="18"/>
        <v/>
      </c>
      <c r="AF68" s="94"/>
    </row>
    <row r="69" spans="2:32" hidden="1" x14ac:dyDescent="0.25">
      <c r="B69" s="67" t="str">
        <f t="shared" si="4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68" t="str">
        <f>IF('תנאי סף'!AF69&lt;&gt;1,"",'תנאי סף'!F69)</f>
        <v/>
      </c>
      <c r="G69" s="69" t="str">
        <f t="shared" si="5"/>
        <v/>
      </c>
      <c r="H69" s="69" t="str">
        <f>IF($F69="","",הגנה!AZ69)</f>
        <v/>
      </c>
      <c r="I69" s="89" t="str">
        <f t="shared" si="7"/>
        <v/>
      </c>
      <c r="J69" s="69" t="str">
        <f t="shared" si="8"/>
        <v/>
      </c>
      <c r="K69" s="69" t="str">
        <f t="shared" si="19"/>
        <v/>
      </c>
      <c r="L69" s="90">
        <f t="shared" si="9"/>
        <v>0</v>
      </c>
      <c r="M69" s="91" t="str">
        <f t="shared" si="10"/>
        <v/>
      </c>
      <c r="N69" s="91" t="str">
        <f t="shared" si="20"/>
        <v/>
      </c>
      <c r="O69" s="90">
        <f t="shared" si="11"/>
        <v>0</v>
      </c>
      <c r="P69" s="91" t="str">
        <f t="shared" si="12"/>
        <v/>
      </c>
      <c r="Q69" s="91" t="str">
        <f t="shared" si="21"/>
        <v/>
      </c>
      <c r="R69" s="90">
        <f t="shared" si="13"/>
        <v>0</v>
      </c>
      <c r="S69" s="91" t="str">
        <f t="shared" si="14"/>
        <v/>
      </c>
      <c r="T69" s="91" t="str">
        <f t="shared" si="22"/>
        <v/>
      </c>
      <c r="U69" s="90">
        <f t="shared" si="15"/>
        <v>0</v>
      </c>
      <c r="V69" s="91" t="str">
        <f t="shared" si="16"/>
        <v/>
      </c>
      <c r="W69" s="91" t="str">
        <f t="shared" si="23"/>
        <v/>
      </c>
      <c r="X69" s="92" t="str">
        <f t="shared" si="17"/>
        <v/>
      </c>
      <c r="Y69" s="92"/>
      <c r="Z69" s="92"/>
      <c r="AA69" s="92"/>
      <c r="AB69" s="92"/>
      <c r="AC69" s="93" t="str">
        <f t="shared" si="18"/>
        <v/>
      </c>
      <c r="AF69" s="94"/>
    </row>
    <row r="70" spans="2:32" hidden="1" x14ac:dyDescent="0.25">
      <c r="B70" s="67" t="str">
        <f t="shared" si="4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68" t="str">
        <f>IF('תנאי סף'!AF70&lt;&gt;1,"",'תנאי סף'!F70)</f>
        <v/>
      </c>
      <c r="G70" s="69" t="str">
        <f t="shared" si="5"/>
        <v/>
      </c>
      <c r="H70" s="69" t="str">
        <f>IF($F70="","",הגנה!AZ70)</f>
        <v/>
      </c>
      <c r="I70" s="89" t="str">
        <f t="shared" si="7"/>
        <v/>
      </c>
      <c r="J70" s="69" t="str">
        <f t="shared" si="8"/>
        <v/>
      </c>
      <c r="K70" s="69" t="str">
        <f t="shared" si="19"/>
        <v/>
      </c>
      <c r="L70" s="90">
        <f t="shared" si="9"/>
        <v>0</v>
      </c>
      <c r="M70" s="91" t="str">
        <f t="shared" si="10"/>
        <v/>
      </c>
      <c r="N70" s="91" t="str">
        <f t="shared" si="20"/>
        <v/>
      </c>
      <c r="O70" s="90">
        <f t="shared" si="11"/>
        <v>0</v>
      </c>
      <c r="P70" s="91" t="str">
        <f t="shared" si="12"/>
        <v/>
      </c>
      <c r="Q70" s="91" t="str">
        <f t="shared" si="21"/>
        <v/>
      </c>
      <c r="R70" s="90">
        <f t="shared" si="13"/>
        <v>0</v>
      </c>
      <c r="S70" s="91" t="str">
        <f t="shared" si="14"/>
        <v/>
      </c>
      <c r="T70" s="91" t="str">
        <f t="shared" si="22"/>
        <v/>
      </c>
      <c r="U70" s="90">
        <f t="shared" si="15"/>
        <v>0</v>
      </c>
      <c r="V70" s="91" t="str">
        <f t="shared" si="16"/>
        <v/>
      </c>
      <c r="W70" s="91" t="str">
        <f t="shared" si="23"/>
        <v/>
      </c>
      <c r="X70" s="92" t="str">
        <f t="shared" si="17"/>
        <v/>
      </c>
      <c r="Y70" s="92"/>
      <c r="Z70" s="92"/>
      <c r="AA70" s="92"/>
      <c r="AB70" s="92"/>
      <c r="AC70" s="93" t="str">
        <f t="shared" si="18"/>
        <v/>
      </c>
      <c r="AF70" s="94"/>
    </row>
    <row r="71" spans="2:32" hidden="1" x14ac:dyDescent="0.25">
      <c r="B71" s="67" t="str">
        <f t="shared" si="4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68" t="str">
        <f>IF('תנאי סף'!AF71&lt;&gt;1,"",'תנאי סף'!F71)</f>
        <v/>
      </c>
      <c r="G71" s="69" t="str">
        <f t="shared" si="5"/>
        <v/>
      </c>
      <c r="H71" s="69" t="str">
        <f>IF($F71="","",הגנה!AZ71)</f>
        <v/>
      </c>
      <c r="I71" s="89" t="str">
        <f t="shared" si="7"/>
        <v/>
      </c>
      <c r="J71" s="69" t="str">
        <f t="shared" si="8"/>
        <v/>
      </c>
      <c r="K71" s="69" t="str">
        <f t="shared" si="19"/>
        <v/>
      </c>
      <c r="L71" s="90">
        <f t="shared" si="9"/>
        <v>0</v>
      </c>
      <c r="M71" s="91" t="str">
        <f t="shared" si="10"/>
        <v/>
      </c>
      <c r="N71" s="91" t="str">
        <f t="shared" si="20"/>
        <v/>
      </c>
      <c r="O71" s="90">
        <f t="shared" si="11"/>
        <v>0</v>
      </c>
      <c r="P71" s="91" t="str">
        <f t="shared" si="12"/>
        <v/>
      </c>
      <c r="Q71" s="91" t="str">
        <f t="shared" si="21"/>
        <v/>
      </c>
      <c r="R71" s="90">
        <f t="shared" si="13"/>
        <v>0</v>
      </c>
      <c r="S71" s="91" t="str">
        <f t="shared" si="14"/>
        <v/>
      </c>
      <c r="T71" s="91" t="str">
        <f t="shared" si="22"/>
        <v/>
      </c>
      <c r="U71" s="90">
        <f t="shared" si="15"/>
        <v>0</v>
      </c>
      <c r="V71" s="91" t="str">
        <f t="shared" si="16"/>
        <v/>
      </c>
      <c r="W71" s="91" t="str">
        <f t="shared" si="23"/>
        <v/>
      </c>
      <c r="X71" s="92" t="str">
        <f t="shared" si="17"/>
        <v/>
      </c>
      <c r="Y71" s="92"/>
      <c r="Z71" s="92"/>
      <c r="AA71" s="92"/>
      <c r="AB71" s="92"/>
      <c r="AC71" s="93" t="str">
        <f t="shared" si="18"/>
        <v/>
      </c>
      <c r="AF71" s="94"/>
    </row>
    <row r="72" spans="2:32" hidden="1" x14ac:dyDescent="0.25">
      <c r="B72" s="67" t="str">
        <f t="shared" si="4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68" t="str">
        <f>IF('תנאי סף'!AF72&lt;&gt;1,"",'תנאי סף'!F72)</f>
        <v/>
      </c>
      <c r="G72" s="69" t="str">
        <f t="shared" si="5"/>
        <v/>
      </c>
      <c r="H72" s="69" t="str">
        <f>IF($F72="","",הגנה!AZ72)</f>
        <v/>
      </c>
      <c r="I72" s="89" t="str">
        <f t="shared" si="7"/>
        <v/>
      </c>
      <c r="J72" s="69" t="str">
        <f t="shared" si="8"/>
        <v/>
      </c>
      <c r="K72" s="69" t="str">
        <f t="shared" si="19"/>
        <v/>
      </c>
      <c r="L72" s="90">
        <f t="shared" si="9"/>
        <v>0</v>
      </c>
      <c r="M72" s="91" t="str">
        <f t="shared" si="10"/>
        <v/>
      </c>
      <c r="N72" s="91" t="str">
        <f t="shared" si="20"/>
        <v/>
      </c>
      <c r="O72" s="90">
        <f t="shared" si="11"/>
        <v>0</v>
      </c>
      <c r="P72" s="91" t="str">
        <f t="shared" si="12"/>
        <v/>
      </c>
      <c r="Q72" s="91" t="str">
        <f t="shared" si="21"/>
        <v/>
      </c>
      <c r="R72" s="90">
        <f t="shared" si="13"/>
        <v>0</v>
      </c>
      <c r="S72" s="91" t="str">
        <f t="shared" si="14"/>
        <v/>
      </c>
      <c r="T72" s="91" t="str">
        <f t="shared" si="22"/>
        <v/>
      </c>
      <c r="U72" s="90">
        <f t="shared" si="15"/>
        <v>0</v>
      </c>
      <c r="V72" s="91" t="str">
        <f t="shared" si="16"/>
        <v/>
      </c>
      <c r="W72" s="91" t="str">
        <f t="shared" si="23"/>
        <v/>
      </c>
      <c r="X72" s="92" t="str">
        <f t="shared" si="17"/>
        <v/>
      </c>
      <c r="Y72" s="92"/>
      <c r="Z72" s="92"/>
      <c r="AA72" s="92"/>
      <c r="AB72" s="92"/>
      <c r="AC72" s="93" t="str">
        <f t="shared" si="18"/>
        <v/>
      </c>
      <c r="AF72" s="94"/>
    </row>
    <row r="73" spans="2:32" hidden="1" x14ac:dyDescent="0.25">
      <c r="B73" s="67" t="str">
        <f t="shared" si="4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68" t="str">
        <f>IF('תנאי סף'!AF73&lt;&gt;1,"",'תנאי סף'!F73)</f>
        <v/>
      </c>
      <c r="G73" s="69" t="str">
        <f t="shared" si="5"/>
        <v/>
      </c>
      <c r="H73" s="69" t="str">
        <f>IF($F73="","",הגנה!AZ73)</f>
        <v/>
      </c>
      <c r="I73" s="89" t="str">
        <f t="shared" si="7"/>
        <v/>
      </c>
      <c r="J73" s="69" t="str">
        <f t="shared" si="8"/>
        <v/>
      </c>
      <c r="K73" s="69" t="str">
        <f t="shared" si="19"/>
        <v/>
      </c>
      <c r="L73" s="90">
        <f t="shared" si="9"/>
        <v>0</v>
      </c>
      <c r="M73" s="91" t="str">
        <f t="shared" si="10"/>
        <v/>
      </c>
      <c r="N73" s="91" t="str">
        <f t="shared" si="20"/>
        <v/>
      </c>
      <c r="O73" s="90">
        <f t="shared" si="11"/>
        <v>0</v>
      </c>
      <c r="P73" s="91" t="str">
        <f t="shared" si="12"/>
        <v/>
      </c>
      <c r="Q73" s="91" t="str">
        <f t="shared" si="21"/>
        <v/>
      </c>
      <c r="R73" s="90">
        <f t="shared" si="13"/>
        <v>0</v>
      </c>
      <c r="S73" s="91" t="str">
        <f t="shared" si="14"/>
        <v/>
      </c>
      <c r="T73" s="91" t="str">
        <f t="shared" si="22"/>
        <v/>
      </c>
      <c r="U73" s="90">
        <f t="shared" si="15"/>
        <v>0</v>
      </c>
      <c r="V73" s="91" t="str">
        <f t="shared" si="16"/>
        <v/>
      </c>
      <c r="W73" s="91" t="str">
        <f t="shared" si="23"/>
        <v/>
      </c>
      <c r="X73" s="92" t="str">
        <f t="shared" si="17"/>
        <v/>
      </c>
      <c r="Y73" s="92"/>
      <c r="Z73" s="92"/>
      <c r="AA73" s="92"/>
      <c r="AB73" s="92"/>
      <c r="AC73" s="93" t="str">
        <f t="shared" si="18"/>
        <v/>
      </c>
      <c r="AF73" s="94"/>
    </row>
    <row r="74" spans="2:32" hidden="1" x14ac:dyDescent="0.25">
      <c r="B74" s="67" t="str">
        <f t="shared" si="4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68" t="str">
        <f>IF('תנאי סף'!AF74&lt;&gt;1,"",'תנאי סף'!F74)</f>
        <v/>
      </c>
      <c r="G74" s="69" t="str">
        <f t="shared" si="5"/>
        <v/>
      </c>
      <c r="H74" s="69" t="str">
        <f>IF($F74="","",הגנה!AZ74)</f>
        <v/>
      </c>
      <c r="I74" s="89" t="str">
        <f t="shared" si="7"/>
        <v/>
      </c>
      <c r="J74" s="69" t="str">
        <f t="shared" si="8"/>
        <v/>
      </c>
      <c r="K74" s="69" t="str">
        <f t="shared" si="19"/>
        <v/>
      </c>
      <c r="L74" s="90">
        <f t="shared" si="9"/>
        <v>0</v>
      </c>
      <c r="M74" s="91" t="str">
        <f t="shared" si="10"/>
        <v/>
      </c>
      <c r="N74" s="91" t="str">
        <f t="shared" si="20"/>
        <v/>
      </c>
      <c r="O74" s="90">
        <f t="shared" si="11"/>
        <v>0</v>
      </c>
      <c r="P74" s="91" t="str">
        <f t="shared" si="12"/>
        <v/>
      </c>
      <c r="Q74" s="91" t="str">
        <f t="shared" si="21"/>
        <v/>
      </c>
      <c r="R74" s="90">
        <f t="shared" si="13"/>
        <v>0</v>
      </c>
      <c r="S74" s="91" t="str">
        <f t="shared" si="14"/>
        <v/>
      </c>
      <c r="T74" s="91" t="str">
        <f t="shared" si="22"/>
        <v/>
      </c>
      <c r="U74" s="90">
        <f t="shared" si="15"/>
        <v>0</v>
      </c>
      <c r="V74" s="91" t="str">
        <f t="shared" si="16"/>
        <v/>
      </c>
      <c r="W74" s="91" t="str">
        <f t="shared" si="23"/>
        <v/>
      </c>
      <c r="X74" s="92" t="str">
        <f t="shared" si="17"/>
        <v/>
      </c>
      <c r="Y74" s="92"/>
      <c r="Z74" s="92"/>
      <c r="AA74" s="92"/>
      <c r="AB74" s="92"/>
      <c r="AC74" s="93" t="str">
        <f t="shared" si="18"/>
        <v/>
      </c>
      <c r="AF74" s="94"/>
    </row>
    <row r="75" spans="2:32" hidden="1" x14ac:dyDescent="0.25">
      <c r="B75" s="67" t="str">
        <f t="shared" si="4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68" t="str">
        <f>IF('תנאי סף'!AF75&lt;&gt;1,"",'תנאי סף'!F75)</f>
        <v/>
      </c>
      <c r="G75" s="69" t="str">
        <f t="shared" si="5"/>
        <v/>
      </c>
      <c r="H75" s="69" t="str">
        <f>IF($F75="","",הגנה!AZ75)</f>
        <v/>
      </c>
      <c r="I75" s="89" t="str">
        <f t="shared" si="7"/>
        <v/>
      </c>
      <c r="J75" s="69" t="str">
        <f t="shared" si="8"/>
        <v/>
      </c>
      <c r="K75" s="69" t="str">
        <f t="shared" si="19"/>
        <v/>
      </c>
      <c r="L75" s="90">
        <f t="shared" si="9"/>
        <v>0</v>
      </c>
      <c r="M75" s="91" t="str">
        <f t="shared" si="10"/>
        <v/>
      </c>
      <c r="N75" s="91" t="str">
        <f t="shared" si="20"/>
        <v/>
      </c>
      <c r="O75" s="90">
        <f t="shared" si="11"/>
        <v>0</v>
      </c>
      <c r="P75" s="91" t="str">
        <f t="shared" si="12"/>
        <v/>
      </c>
      <c r="Q75" s="91" t="str">
        <f t="shared" si="21"/>
        <v/>
      </c>
      <c r="R75" s="90">
        <f t="shared" si="13"/>
        <v>0</v>
      </c>
      <c r="S75" s="91" t="str">
        <f t="shared" si="14"/>
        <v/>
      </c>
      <c r="T75" s="91" t="str">
        <f t="shared" si="22"/>
        <v/>
      </c>
      <c r="U75" s="90">
        <f t="shared" si="15"/>
        <v>0</v>
      </c>
      <c r="V75" s="91" t="str">
        <f t="shared" si="16"/>
        <v/>
      </c>
      <c r="W75" s="91" t="str">
        <f t="shared" si="23"/>
        <v/>
      </c>
      <c r="X75" s="92" t="str">
        <f t="shared" si="17"/>
        <v/>
      </c>
      <c r="Y75" s="92"/>
      <c r="Z75" s="92"/>
      <c r="AA75" s="92"/>
      <c r="AB75" s="92"/>
      <c r="AC75" s="93" t="str">
        <f t="shared" si="18"/>
        <v/>
      </c>
      <c r="AF75" s="94"/>
    </row>
    <row r="76" spans="2:32" hidden="1" x14ac:dyDescent="0.25">
      <c r="B76" s="67" t="str">
        <f t="shared" si="4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68" t="str">
        <f>IF('תנאי סף'!AF76&lt;&gt;1,"",'תנאי סף'!F76)</f>
        <v/>
      </c>
      <c r="G76" s="69" t="str">
        <f t="shared" si="5"/>
        <v/>
      </c>
      <c r="H76" s="69" t="str">
        <f>IF($F76="","",הגנה!AZ76)</f>
        <v/>
      </c>
      <c r="I76" s="89" t="str">
        <f t="shared" si="7"/>
        <v/>
      </c>
      <c r="J76" s="69" t="str">
        <f t="shared" si="8"/>
        <v/>
      </c>
      <c r="K76" s="69" t="str">
        <f t="shared" si="19"/>
        <v/>
      </c>
      <c r="L76" s="90">
        <f t="shared" si="9"/>
        <v>0</v>
      </c>
      <c r="M76" s="91" t="str">
        <f t="shared" si="10"/>
        <v/>
      </c>
      <c r="N76" s="91" t="str">
        <f t="shared" si="20"/>
        <v/>
      </c>
      <c r="O76" s="90">
        <f t="shared" si="11"/>
        <v>0</v>
      </c>
      <c r="P76" s="91" t="str">
        <f t="shared" si="12"/>
        <v/>
      </c>
      <c r="Q76" s="91" t="str">
        <f t="shared" si="21"/>
        <v/>
      </c>
      <c r="R76" s="90">
        <f t="shared" si="13"/>
        <v>0</v>
      </c>
      <c r="S76" s="91" t="str">
        <f t="shared" si="14"/>
        <v/>
      </c>
      <c r="T76" s="91" t="str">
        <f t="shared" si="22"/>
        <v/>
      </c>
      <c r="U76" s="90">
        <f t="shared" si="15"/>
        <v>0</v>
      </c>
      <c r="V76" s="91" t="str">
        <f t="shared" si="16"/>
        <v/>
      </c>
      <c r="W76" s="91" t="str">
        <f t="shared" si="23"/>
        <v/>
      </c>
      <c r="X76" s="92" t="str">
        <f t="shared" si="17"/>
        <v/>
      </c>
      <c r="Y76" s="92"/>
      <c r="Z76" s="92"/>
      <c r="AA76" s="92"/>
      <c r="AB76" s="92"/>
      <c r="AC76" s="93" t="str">
        <f t="shared" si="18"/>
        <v/>
      </c>
      <c r="AF76" s="94"/>
    </row>
    <row r="77" spans="2:32" hidden="1" x14ac:dyDescent="0.25">
      <c r="B77" s="67" t="str">
        <f t="shared" si="4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68" t="str">
        <f>IF('תנאי סף'!AF77&lt;&gt;1,"",'תנאי סף'!F77)</f>
        <v/>
      </c>
      <c r="G77" s="69" t="str">
        <f t="shared" si="5"/>
        <v/>
      </c>
      <c r="H77" s="69" t="str">
        <f>IF($F77="","",הגנה!AZ77)</f>
        <v/>
      </c>
      <c r="I77" s="89" t="str">
        <f t="shared" si="7"/>
        <v/>
      </c>
      <c r="J77" s="69" t="str">
        <f t="shared" si="8"/>
        <v/>
      </c>
      <c r="K77" s="69" t="str">
        <f t="shared" si="19"/>
        <v/>
      </c>
      <c r="L77" s="90">
        <f t="shared" si="9"/>
        <v>0</v>
      </c>
      <c r="M77" s="91" t="str">
        <f t="shared" si="10"/>
        <v/>
      </c>
      <c r="N77" s="91" t="str">
        <f t="shared" si="20"/>
        <v/>
      </c>
      <c r="O77" s="90">
        <f t="shared" si="11"/>
        <v>0</v>
      </c>
      <c r="P77" s="91" t="str">
        <f t="shared" si="12"/>
        <v/>
      </c>
      <c r="Q77" s="91" t="str">
        <f t="shared" si="21"/>
        <v/>
      </c>
      <c r="R77" s="90">
        <f t="shared" si="13"/>
        <v>0</v>
      </c>
      <c r="S77" s="91" t="str">
        <f t="shared" si="14"/>
        <v/>
      </c>
      <c r="T77" s="91" t="str">
        <f t="shared" si="22"/>
        <v/>
      </c>
      <c r="U77" s="90">
        <f t="shared" si="15"/>
        <v>0</v>
      </c>
      <c r="V77" s="91" t="str">
        <f t="shared" si="16"/>
        <v/>
      </c>
      <c r="W77" s="91" t="str">
        <f t="shared" si="23"/>
        <v/>
      </c>
      <c r="X77" s="92" t="str">
        <f t="shared" si="17"/>
        <v/>
      </c>
      <c r="Y77" s="92"/>
      <c r="Z77" s="92"/>
      <c r="AA77" s="92"/>
      <c r="AB77" s="92"/>
      <c r="AC77" s="93" t="str">
        <f t="shared" si="18"/>
        <v/>
      </c>
      <c r="AF77" s="94"/>
    </row>
    <row r="78" spans="2:32" hidden="1" x14ac:dyDescent="0.25">
      <c r="B78" s="67" t="str">
        <f t="shared" si="4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68" t="str">
        <f>IF('תנאי סף'!AF78&lt;&gt;1,"",'תנאי סף'!F78)</f>
        <v/>
      </c>
      <c r="G78" s="69" t="str">
        <f t="shared" si="5"/>
        <v/>
      </c>
      <c r="H78" s="69" t="str">
        <f>IF($F78="","",הגנה!AZ78)</f>
        <v/>
      </c>
      <c r="I78" s="89" t="str">
        <f t="shared" si="7"/>
        <v/>
      </c>
      <c r="J78" s="69" t="str">
        <f t="shared" si="8"/>
        <v/>
      </c>
      <c r="K78" s="69" t="str">
        <f t="shared" si="19"/>
        <v/>
      </c>
      <c r="L78" s="90">
        <f t="shared" si="9"/>
        <v>0</v>
      </c>
      <c r="M78" s="91" t="str">
        <f t="shared" si="10"/>
        <v/>
      </c>
      <c r="N78" s="91" t="str">
        <f t="shared" si="20"/>
        <v/>
      </c>
      <c r="O78" s="90">
        <f t="shared" si="11"/>
        <v>0</v>
      </c>
      <c r="P78" s="91" t="str">
        <f t="shared" si="12"/>
        <v/>
      </c>
      <c r="Q78" s="91" t="str">
        <f t="shared" si="21"/>
        <v/>
      </c>
      <c r="R78" s="90">
        <f t="shared" si="13"/>
        <v>0</v>
      </c>
      <c r="S78" s="91" t="str">
        <f t="shared" si="14"/>
        <v/>
      </c>
      <c r="T78" s="91" t="str">
        <f t="shared" si="22"/>
        <v/>
      </c>
      <c r="U78" s="90">
        <f t="shared" si="15"/>
        <v>0</v>
      </c>
      <c r="V78" s="91" t="str">
        <f t="shared" si="16"/>
        <v/>
      </c>
      <c r="W78" s="91" t="str">
        <f t="shared" si="23"/>
        <v/>
      </c>
      <c r="X78" s="92" t="str">
        <f t="shared" si="17"/>
        <v/>
      </c>
      <c r="Y78" s="92"/>
      <c r="Z78" s="92"/>
      <c r="AA78" s="92"/>
      <c r="AB78" s="92"/>
      <c r="AC78" s="93" t="str">
        <f t="shared" si="18"/>
        <v/>
      </c>
      <c r="AF78" s="94"/>
    </row>
    <row r="79" spans="2:32" hidden="1" x14ac:dyDescent="0.25">
      <c r="B79" s="67" t="str">
        <f t="shared" si="4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68" t="str">
        <f>IF('תנאי סף'!AF79&lt;&gt;1,"",'תנאי סף'!F79)</f>
        <v/>
      </c>
      <c r="G79" s="69" t="str">
        <f t="shared" si="5"/>
        <v/>
      </c>
      <c r="H79" s="69" t="str">
        <f>IF($F79="","",הגנה!AZ79)</f>
        <v/>
      </c>
      <c r="I79" s="89" t="str">
        <f t="shared" si="7"/>
        <v/>
      </c>
      <c r="J79" s="69" t="str">
        <f t="shared" si="8"/>
        <v/>
      </c>
      <c r="K79" s="69" t="str">
        <f t="shared" si="19"/>
        <v/>
      </c>
      <c r="L79" s="90">
        <f t="shared" si="9"/>
        <v>0</v>
      </c>
      <c r="M79" s="91" t="str">
        <f t="shared" si="10"/>
        <v/>
      </c>
      <c r="N79" s="91" t="str">
        <f t="shared" si="20"/>
        <v/>
      </c>
      <c r="O79" s="90">
        <f t="shared" si="11"/>
        <v>0</v>
      </c>
      <c r="P79" s="91" t="str">
        <f t="shared" si="12"/>
        <v/>
      </c>
      <c r="Q79" s="91" t="str">
        <f t="shared" si="21"/>
        <v/>
      </c>
      <c r="R79" s="90">
        <f t="shared" si="13"/>
        <v>0</v>
      </c>
      <c r="S79" s="91" t="str">
        <f t="shared" si="14"/>
        <v/>
      </c>
      <c r="T79" s="91" t="str">
        <f t="shared" si="22"/>
        <v/>
      </c>
      <c r="U79" s="90">
        <f t="shared" si="15"/>
        <v>0</v>
      </c>
      <c r="V79" s="91" t="str">
        <f t="shared" si="16"/>
        <v/>
      </c>
      <c r="W79" s="91" t="str">
        <f t="shared" si="23"/>
        <v/>
      </c>
      <c r="X79" s="92" t="str">
        <f t="shared" si="17"/>
        <v/>
      </c>
      <c r="Y79" s="92"/>
      <c r="Z79" s="92"/>
      <c r="AA79" s="92"/>
      <c r="AB79" s="92"/>
      <c r="AC79" s="93" t="str">
        <f t="shared" si="18"/>
        <v/>
      </c>
      <c r="AF79" s="94"/>
    </row>
    <row r="80" spans="2:32" hidden="1" x14ac:dyDescent="0.25">
      <c r="B80" s="67" t="str">
        <f t="shared" si="4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68" t="str">
        <f>IF('תנאי סף'!AF80&lt;&gt;1,"",'תנאי סף'!F80)</f>
        <v/>
      </c>
      <c r="G80" s="69" t="str">
        <f t="shared" si="5"/>
        <v/>
      </c>
      <c r="H80" s="69" t="str">
        <f>IF($F80="","",הגנה!AZ80)</f>
        <v/>
      </c>
      <c r="I80" s="89" t="str">
        <f t="shared" si="7"/>
        <v/>
      </c>
      <c r="J80" s="69" t="str">
        <f t="shared" si="8"/>
        <v/>
      </c>
      <c r="K80" s="69" t="str">
        <f t="shared" si="19"/>
        <v/>
      </c>
      <c r="L80" s="90">
        <f t="shared" si="9"/>
        <v>0</v>
      </c>
      <c r="M80" s="91" t="str">
        <f t="shared" si="10"/>
        <v/>
      </c>
      <c r="N80" s="91" t="str">
        <f t="shared" si="20"/>
        <v/>
      </c>
      <c r="O80" s="90">
        <f t="shared" si="11"/>
        <v>0</v>
      </c>
      <c r="P80" s="91" t="str">
        <f t="shared" si="12"/>
        <v/>
      </c>
      <c r="Q80" s="91" t="str">
        <f t="shared" si="21"/>
        <v/>
      </c>
      <c r="R80" s="90">
        <f t="shared" si="13"/>
        <v>0</v>
      </c>
      <c r="S80" s="91" t="str">
        <f t="shared" si="14"/>
        <v/>
      </c>
      <c r="T80" s="91" t="str">
        <f t="shared" si="22"/>
        <v/>
      </c>
      <c r="U80" s="90">
        <f t="shared" si="15"/>
        <v>0</v>
      </c>
      <c r="V80" s="91" t="str">
        <f t="shared" si="16"/>
        <v/>
      </c>
      <c r="W80" s="91" t="str">
        <f t="shared" si="23"/>
        <v/>
      </c>
      <c r="X80" s="92" t="str">
        <f t="shared" si="17"/>
        <v/>
      </c>
      <c r="Y80" s="92"/>
      <c r="Z80" s="92"/>
      <c r="AA80" s="92"/>
      <c r="AB80" s="92"/>
      <c r="AC80" s="93" t="str">
        <f t="shared" si="18"/>
        <v/>
      </c>
      <c r="AF80" s="94"/>
    </row>
    <row r="81" spans="2:32" hidden="1" x14ac:dyDescent="0.25">
      <c r="B81" s="67" t="str">
        <f t="shared" si="4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68" t="str">
        <f>IF('תנאי סף'!AF81&lt;&gt;1,"",'תנאי סף'!F81)</f>
        <v/>
      </c>
      <c r="G81" s="69" t="str">
        <f t="shared" si="5"/>
        <v/>
      </c>
      <c r="H81" s="69" t="str">
        <f>IF($F81="","",הגנה!AZ81)</f>
        <v/>
      </c>
      <c r="I81" s="89" t="str">
        <f t="shared" si="7"/>
        <v/>
      </c>
      <c r="J81" s="69" t="str">
        <f t="shared" si="8"/>
        <v/>
      </c>
      <c r="K81" s="69" t="str">
        <f t="shared" si="19"/>
        <v/>
      </c>
      <c r="L81" s="90">
        <f t="shared" si="9"/>
        <v>0</v>
      </c>
      <c r="M81" s="91" t="str">
        <f t="shared" si="10"/>
        <v/>
      </c>
      <c r="N81" s="91" t="str">
        <f t="shared" si="20"/>
        <v/>
      </c>
      <c r="O81" s="90">
        <f t="shared" si="11"/>
        <v>0</v>
      </c>
      <c r="P81" s="91" t="str">
        <f t="shared" si="12"/>
        <v/>
      </c>
      <c r="Q81" s="91" t="str">
        <f t="shared" si="21"/>
        <v/>
      </c>
      <c r="R81" s="90">
        <f t="shared" si="13"/>
        <v>0</v>
      </c>
      <c r="S81" s="91" t="str">
        <f t="shared" si="14"/>
        <v/>
      </c>
      <c r="T81" s="91" t="str">
        <f t="shared" si="22"/>
        <v/>
      </c>
      <c r="U81" s="90">
        <f t="shared" si="15"/>
        <v>0</v>
      </c>
      <c r="V81" s="91" t="str">
        <f t="shared" si="16"/>
        <v/>
      </c>
      <c r="W81" s="91" t="str">
        <f t="shared" si="23"/>
        <v/>
      </c>
      <c r="X81" s="92" t="str">
        <f t="shared" si="17"/>
        <v/>
      </c>
      <c r="Y81" s="92"/>
      <c r="Z81" s="92"/>
      <c r="AA81" s="92"/>
      <c r="AB81" s="92"/>
      <c r="AC81" s="93" t="str">
        <f t="shared" si="18"/>
        <v/>
      </c>
      <c r="AF81" s="94"/>
    </row>
    <row r="82" spans="2:32" hidden="1" x14ac:dyDescent="0.25">
      <c r="B82" s="67" t="str">
        <f t="shared" si="4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68" t="str">
        <f>IF('תנאי סף'!AF82&lt;&gt;1,"",'תנאי סף'!F82)</f>
        <v/>
      </c>
      <c r="G82" s="69" t="str">
        <f t="shared" si="5"/>
        <v/>
      </c>
      <c r="H82" s="69" t="str">
        <f>IF($F82="","",הגנה!AZ82)</f>
        <v/>
      </c>
      <c r="I82" s="89" t="str">
        <f t="shared" si="7"/>
        <v/>
      </c>
      <c r="J82" s="69" t="str">
        <f t="shared" si="8"/>
        <v/>
      </c>
      <c r="K82" s="69" t="str">
        <f t="shared" si="19"/>
        <v/>
      </c>
      <c r="L82" s="90">
        <f t="shared" si="9"/>
        <v>0</v>
      </c>
      <c r="M82" s="91" t="str">
        <f t="shared" si="10"/>
        <v/>
      </c>
      <c r="N82" s="91" t="str">
        <f t="shared" si="20"/>
        <v/>
      </c>
      <c r="O82" s="90">
        <f t="shared" si="11"/>
        <v>0</v>
      </c>
      <c r="P82" s="91" t="str">
        <f t="shared" si="12"/>
        <v/>
      </c>
      <c r="Q82" s="91" t="str">
        <f t="shared" si="21"/>
        <v/>
      </c>
      <c r="R82" s="90">
        <f t="shared" si="13"/>
        <v>0</v>
      </c>
      <c r="S82" s="91" t="str">
        <f t="shared" si="14"/>
        <v/>
      </c>
      <c r="T82" s="91" t="str">
        <f t="shared" si="22"/>
        <v/>
      </c>
      <c r="U82" s="90">
        <f t="shared" si="15"/>
        <v>0</v>
      </c>
      <c r="V82" s="91" t="str">
        <f t="shared" si="16"/>
        <v/>
      </c>
      <c r="W82" s="91" t="str">
        <f t="shared" si="23"/>
        <v/>
      </c>
      <c r="X82" s="92" t="str">
        <f t="shared" si="17"/>
        <v/>
      </c>
      <c r="Y82" s="92"/>
      <c r="Z82" s="92"/>
      <c r="AA82" s="92"/>
      <c r="AB82" s="92"/>
      <c r="AC82" s="93" t="str">
        <f t="shared" si="18"/>
        <v/>
      </c>
      <c r="AF82" s="94"/>
    </row>
    <row r="83" spans="2:32" hidden="1" x14ac:dyDescent="0.25">
      <c r="B83" s="67" t="str">
        <f t="shared" si="4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68" t="str">
        <f>IF('תנאי סף'!AF83&lt;&gt;1,"",'תנאי סף'!F83)</f>
        <v/>
      </c>
      <c r="G83" s="69" t="str">
        <f t="shared" si="5"/>
        <v/>
      </c>
      <c r="H83" s="69" t="str">
        <f>IF($F83="","",הגנה!AZ83)</f>
        <v/>
      </c>
      <c r="I83" s="89" t="str">
        <f t="shared" si="7"/>
        <v/>
      </c>
      <c r="J83" s="69" t="str">
        <f t="shared" si="8"/>
        <v/>
      </c>
      <c r="K83" s="69" t="str">
        <f t="shared" si="19"/>
        <v/>
      </c>
      <c r="L83" s="90">
        <f t="shared" si="9"/>
        <v>0</v>
      </c>
      <c r="M83" s="91" t="str">
        <f t="shared" si="10"/>
        <v/>
      </c>
      <c r="N83" s="91" t="str">
        <f t="shared" si="20"/>
        <v/>
      </c>
      <c r="O83" s="90">
        <f t="shared" si="11"/>
        <v>0</v>
      </c>
      <c r="P83" s="91" t="str">
        <f t="shared" si="12"/>
        <v/>
      </c>
      <c r="Q83" s="91" t="str">
        <f t="shared" si="21"/>
        <v/>
      </c>
      <c r="R83" s="90">
        <f t="shared" si="13"/>
        <v>0</v>
      </c>
      <c r="S83" s="91" t="str">
        <f t="shared" si="14"/>
        <v/>
      </c>
      <c r="T83" s="91" t="str">
        <f t="shared" si="22"/>
        <v/>
      </c>
      <c r="U83" s="90">
        <f t="shared" si="15"/>
        <v>0</v>
      </c>
      <c r="V83" s="91" t="str">
        <f t="shared" si="16"/>
        <v/>
      </c>
      <c r="W83" s="91" t="str">
        <f t="shared" si="23"/>
        <v/>
      </c>
      <c r="X83" s="92" t="str">
        <f t="shared" si="17"/>
        <v/>
      </c>
      <c r="Y83" s="92"/>
      <c r="Z83" s="92"/>
      <c r="AA83" s="92"/>
      <c r="AB83" s="92"/>
      <c r="AC83" s="93" t="str">
        <f t="shared" si="18"/>
        <v/>
      </c>
      <c r="AF83" s="94"/>
    </row>
    <row r="84" spans="2:32" hidden="1" x14ac:dyDescent="0.25">
      <c r="B84" s="67" t="str">
        <f t="shared" si="4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68" t="str">
        <f>IF('תנאי סף'!AF84&lt;&gt;1,"",'תנאי סף'!F84)</f>
        <v/>
      </c>
      <c r="G84" s="69" t="str">
        <f t="shared" si="5"/>
        <v/>
      </c>
      <c r="H84" s="69" t="str">
        <f>IF($F84="","",הגנה!AZ84)</f>
        <v/>
      </c>
      <c r="I84" s="89" t="str">
        <f t="shared" si="7"/>
        <v/>
      </c>
      <c r="J84" s="69" t="str">
        <f t="shared" si="8"/>
        <v/>
      </c>
      <c r="K84" s="69" t="str">
        <f t="shared" si="19"/>
        <v/>
      </c>
      <c r="L84" s="90">
        <f t="shared" si="9"/>
        <v>0</v>
      </c>
      <c r="M84" s="91" t="str">
        <f t="shared" si="10"/>
        <v/>
      </c>
      <c r="N84" s="91" t="str">
        <f t="shared" si="20"/>
        <v/>
      </c>
      <c r="O84" s="90">
        <f t="shared" si="11"/>
        <v>0</v>
      </c>
      <c r="P84" s="91" t="str">
        <f t="shared" si="12"/>
        <v/>
      </c>
      <c r="Q84" s="91" t="str">
        <f t="shared" si="21"/>
        <v/>
      </c>
      <c r="R84" s="90">
        <f t="shared" si="13"/>
        <v>0</v>
      </c>
      <c r="S84" s="91" t="str">
        <f t="shared" si="14"/>
        <v/>
      </c>
      <c r="T84" s="91" t="str">
        <f t="shared" si="22"/>
        <v/>
      </c>
      <c r="U84" s="90">
        <f t="shared" si="15"/>
        <v>0</v>
      </c>
      <c r="V84" s="91" t="str">
        <f t="shared" si="16"/>
        <v/>
      </c>
      <c r="W84" s="91" t="str">
        <f t="shared" si="23"/>
        <v/>
      </c>
      <c r="X84" s="92" t="str">
        <f t="shared" si="17"/>
        <v/>
      </c>
      <c r="Y84" s="92"/>
      <c r="Z84" s="92"/>
      <c r="AA84" s="92"/>
      <c r="AB84" s="92"/>
      <c r="AC84" s="93" t="str">
        <f t="shared" si="18"/>
        <v/>
      </c>
      <c r="AF84" s="94"/>
    </row>
    <row r="85" spans="2:32" hidden="1" x14ac:dyDescent="0.25">
      <c r="B85" s="67" t="str">
        <f t="shared" si="4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68" t="str">
        <f>IF('תנאי סף'!AF85&lt;&gt;1,"",'תנאי סף'!F85)</f>
        <v/>
      </c>
      <c r="G85" s="69" t="str">
        <f t="shared" si="5"/>
        <v/>
      </c>
      <c r="H85" s="69" t="str">
        <f>IF($F85="","",הגנה!AZ85)</f>
        <v/>
      </c>
      <c r="I85" s="89" t="str">
        <f t="shared" si="7"/>
        <v/>
      </c>
      <c r="J85" s="69" t="str">
        <f t="shared" si="8"/>
        <v/>
      </c>
      <c r="K85" s="69" t="str">
        <f t="shared" si="19"/>
        <v/>
      </c>
      <c r="L85" s="90">
        <f t="shared" si="9"/>
        <v>0</v>
      </c>
      <c r="M85" s="91" t="str">
        <f t="shared" si="10"/>
        <v/>
      </c>
      <c r="N85" s="91" t="str">
        <f t="shared" si="20"/>
        <v/>
      </c>
      <c r="O85" s="90">
        <f t="shared" si="11"/>
        <v>0</v>
      </c>
      <c r="P85" s="91" t="str">
        <f t="shared" si="12"/>
        <v/>
      </c>
      <c r="Q85" s="91" t="str">
        <f t="shared" si="21"/>
        <v/>
      </c>
      <c r="R85" s="90">
        <f t="shared" si="13"/>
        <v>0</v>
      </c>
      <c r="S85" s="91" t="str">
        <f t="shared" si="14"/>
        <v/>
      </c>
      <c r="T85" s="91" t="str">
        <f t="shared" si="22"/>
        <v/>
      </c>
      <c r="U85" s="90">
        <f t="shared" si="15"/>
        <v>0</v>
      </c>
      <c r="V85" s="91" t="str">
        <f t="shared" si="16"/>
        <v/>
      </c>
      <c r="W85" s="91" t="str">
        <f t="shared" si="23"/>
        <v/>
      </c>
      <c r="X85" s="92" t="str">
        <f t="shared" si="17"/>
        <v/>
      </c>
      <c r="Y85" s="92"/>
      <c r="Z85" s="92"/>
      <c r="AA85" s="92"/>
      <c r="AB85" s="92"/>
      <c r="AC85" s="93" t="str">
        <f t="shared" si="18"/>
        <v/>
      </c>
      <c r="AF85" s="94"/>
    </row>
    <row r="86" spans="2:32" hidden="1" x14ac:dyDescent="0.25">
      <c r="B86" s="67" t="str">
        <f t="shared" si="4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68" t="str">
        <f>IF('תנאי סף'!AF86&lt;&gt;1,"",'תנאי סף'!F86)</f>
        <v/>
      </c>
      <c r="G86" s="69" t="str">
        <f t="shared" si="5"/>
        <v/>
      </c>
      <c r="H86" s="69" t="str">
        <f>IF($F86="","",הגנה!AZ86)</f>
        <v/>
      </c>
      <c r="I86" s="89" t="str">
        <f t="shared" si="7"/>
        <v/>
      </c>
      <c r="J86" s="69" t="str">
        <f t="shared" si="8"/>
        <v/>
      </c>
      <c r="K86" s="69" t="str">
        <f t="shared" si="19"/>
        <v/>
      </c>
      <c r="L86" s="90">
        <f t="shared" si="9"/>
        <v>0</v>
      </c>
      <c r="M86" s="91" t="str">
        <f t="shared" si="10"/>
        <v/>
      </c>
      <c r="N86" s="91" t="str">
        <f t="shared" si="20"/>
        <v/>
      </c>
      <c r="O86" s="90">
        <f t="shared" si="11"/>
        <v>0</v>
      </c>
      <c r="P86" s="91" t="str">
        <f t="shared" si="12"/>
        <v/>
      </c>
      <c r="Q86" s="91" t="str">
        <f t="shared" si="21"/>
        <v/>
      </c>
      <c r="R86" s="90">
        <f t="shared" si="13"/>
        <v>0</v>
      </c>
      <c r="S86" s="91" t="str">
        <f t="shared" si="14"/>
        <v/>
      </c>
      <c r="T86" s="91" t="str">
        <f t="shared" si="22"/>
        <v/>
      </c>
      <c r="U86" s="90">
        <f t="shared" si="15"/>
        <v>0</v>
      </c>
      <c r="V86" s="91" t="str">
        <f t="shared" si="16"/>
        <v/>
      </c>
      <c r="W86" s="91" t="str">
        <f t="shared" si="23"/>
        <v/>
      </c>
      <c r="X86" s="92" t="str">
        <f t="shared" si="17"/>
        <v/>
      </c>
      <c r="Y86" s="92"/>
      <c r="Z86" s="92"/>
      <c r="AA86" s="92"/>
      <c r="AB86" s="92"/>
      <c r="AC86" s="93" t="str">
        <f t="shared" si="18"/>
        <v/>
      </c>
      <c r="AF86" s="94"/>
    </row>
    <row r="87" spans="2:32" hidden="1" x14ac:dyDescent="0.25">
      <c r="B87" s="67" t="str">
        <f t="shared" si="4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68" t="str">
        <f>IF('תנאי סף'!AF87&lt;&gt;1,"",'תנאי סף'!F87)</f>
        <v/>
      </c>
      <c r="G87" s="69" t="str">
        <f t="shared" si="5"/>
        <v/>
      </c>
      <c r="H87" s="69" t="str">
        <f>IF($F87="","",הגנה!AZ87)</f>
        <v/>
      </c>
      <c r="I87" s="89" t="str">
        <f t="shared" si="7"/>
        <v/>
      </c>
      <c r="J87" s="69" t="str">
        <f t="shared" si="8"/>
        <v/>
      </c>
      <c r="K87" s="69" t="str">
        <f t="shared" si="19"/>
        <v/>
      </c>
      <c r="L87" s="90">
        <f t="shared" si="9"/>
        <v>0</v>
      </c>
      <c r="M87" s="91" t="str">
        <f t="shared" si="10"/>
        <v/>
      </c>
      <c r="N87" s="91" t="str">
        <f t="shared" si="20"/>
        <v/>
      </c>
      <c r="O87" s="90">
        <f t="shared" si="11"/>
        <v>0</v>
      </c>
      <c r="P87" s="91" t="str">
        <f t="shared" si="12"/>
        <v/>
      </c>
      <c r="Q87" s="91" t="str">
        <f t="shared" si="21"/>
        <v/>
      </c>
      <c r="R87" s="90">
        <f t="shared" si="13"/>
        <v>0</v>
      </c>
      <c r="S87" s="91" t="str">
        <f t="shared" si="14"/>
        <v/>
      </c>
      <c r="T87" s="91" t="str">
        <f t="shared" si="22"/>
        <v/>
      </c>
      <c r="U87" s="90">
        <f t="shared" si="15"/>
        <v>0</v>
      </c>
      <c r="V87" s="91" t="str">
        <f t="shared" si="16"/>
        <v/>
      </c>
      <c r="W87" s="91" t="str">
        <f t="shared" si="23"/>
        <v/>
      </c>
      <c r="X87" s="92" t="str">
        <f t="shared" si="17"/>
        <v/>
      </c>
      <c r="Y87" s="92"/>
      <c r="Z87" s="92"/>
      <c r="AA87" s="92"/>
      <c r="AB87" s="92"/>
      <c r="AC87" s="93" t="str">
        <f t="shared" si="18"/>
        <v/>
      </c>
      <c r="AF87" s="94"/>
    </row>
    <row r="88" spans="2:32" hidden="1" x14ac:dyDescent="0.25">
      <c r="B88" s="67" t="str">
        <f t="shared" si="4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68" t="str">
        <f>IF('תנאי סף'!AF88&lt;&gt;1,"",'תנאי סף'!F88)</f>
        <v/>
      </c>
      <c r="G88" s="69" t="str">
        <f t="shared" si="5"/>
        <v/>
      </c>
      <c r="H88" s="69" t="str">
        <f>IF($F88="","",הגנה!AZ88)</f>
        <v/>
      </c>
      <c r="I88" s="89" t="str">
        <f t="shared" si="7"/>
        <v/>
      </c>
      <c r="J88" s="69" t="str">
        <f t="shared" si="8"/>
        <v/>
      </c>
      <c r="K88" s="69" t="str">
        <f t="shared" si="19"/>
        <v/>
      </c>
      <c r="L88" s="90">
        <f t="shared" si="9"/>
        <v>0</v>
      </c>
      <c r="M88" s="91" t="str">
        <f t="shared" si="10"/>
        <v/>
      </c>
      <c r="N88" s="91" t="str">
        <f t="shared" si="20"/>
        <v/>
      </c>
      <c r="O88" s="90">
        <f t="shared" si="11"/>
        <v>0</v>
      </c>
      <c r="P88" s="91" t="str">
        <f t="shared" si="12"/>
        <v/>
      </c>
      <c r="Q88" s="91" t="str">
        <f t="shared" si="21"/>
        <v/>
      </c>
      <c r="R88" s="90">
        <f t="shared" si="13"/>
        <v>0</v>
      </c>
      <c r="S88" s="91" t="str">
        <f t="shared" si="14"/>
        <v/>
      </c>
      <c r="T88" s="91" t="str">
        <f t="shared" si="22"/>
        <v/>
      </c>
      <c r="U88" s="90">
        <f t="shared" si="15"/>
        <v>0</v>
      </c>
      <c r="V88" s="91" t="str">
        <f t="shared" si="16"/>
        <v/>
      </c>
      <c r="W88" s="91" t="str">
        <f t="shared" si="23"/>
        <v/>
      </c>
      <c r="X88" s="92" t="str">
        <f t="shared" si="17"/>
        <v/>
      </c>
      <c r="Y88" s="92"/>
      <c r="Z88" s="92"/>
      <c r="AA88" s="92"/>
      <c r="AB88" s="92"/>
      <c r="AC88" s="93" t="str">
        <f t="shared" si="18"/>
        <v/>
      </c>
      <c r="AF88" s="94"/>
    </row>
    <row r="89" spans="2:32" hidden="1" x14ac:dyDescent="0.25">
      <c r="B89" s="67" t="str">
        <f t="shared" si="4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68" t="str">
        <f>IF('תנאי סף'!AF89&lt;&gt;1,"",'תנאי סף'!F89)</f>
        <v/>
      </c>
      <c r="G89" s="69" t="str">
        <f t="shared" si="5"/>
        <v/>
      </c>
      <c r="H89" s="69" t="str">
        <f>IF($F89="","",הגנה!AZ89)</f>
        <v/>
      </c>
      <c r="I89" s="89" t="str">
        <f t="shared" si="7"/>
        <v/>
      </c>
      <c r="J89" s="69" t="str">
        <f t="shared" si="8"/>
        <v/>
      </c>
      <c r="K89" s="69" t="str">
        <f t="shared" si="19"/>
        <v/>
      </c>
      <c r="L89" s="90">
        <f t="shared" si="9"/>
        <v>0</v>
      </c>
      <c r="M89" s="91" t="str">
        <f t="shared" si="10"/>
        <v/>
      </c>
      <c r="N89" s="91" t="str">
        <f t="shared" si="20"/>
        <v/>
      </c>
      <c r="O89" s="90">
        <f t="shared" si="11"/>
        <v>0</v>
      </c>
      <c r="P89" s="91" t="str">
        <f t="shared" si="12"/>
        <v/>
      </c>
      <c r="Q89" s="91" t="str">
        <f t="shared" si="21"/>
        <v/>
      </c>
      <c r="R89" s="90">
        <f t="shared" si="13"/>
        <v>0</v>
      </c>
      <c r="S89" s="91" t="str">
        <f t="shared" si="14"/>
        <v/>
      </c>
      <c r="T89" s="91" t="str">
        <f t="shared" si="22"/>
        <v/>
      </c>
      <c r="U89" s="90">
        <f t="shared" si="15"/>
        <v>0</v>
      </c>
      <c r="V89" s="91" t="str">
        <f t="shared" si="16"/>
        <v/>
      </c>
      <c r="W89" s="91" t="str">
        <f t="shared" si="23"/>
        <v/>
      </c>
      <c r="X89" s="92" t="str">
        <f t="shared" si="17"/>
        <v/>
      </c>
      <c r="Y89" s="92"/>
      <c r="Z89" s="92"/>
      <c r="AA89" s="92"/>
      <c r="AB89" s="92"/>
      <c r="AC89" s="93" t="str">
        <f t="shared" si="18"/>
        <v/>
      </c>
      <c r="AF89" s="94"/>
    </row>
    <row r="90" spans="2:32" hidden="1" x14ac:dyDescent="0.25">
      <c r="B90" s="67" t="str">
        <f t="shared" si="4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68" t="str">
        <f>IF('תנאי סף'!AF90&lt;&gt;1,"",'תנאי סף'!F90)</f>
        <v/>
      </c>
      <c r="G90" s="69" t="str">
        <f t="shared" si="5"/>
        <v/>
      </c>
      <c r="H90" s="69" t="str">
        <f>IF($F90="","",הגנה!AZ90)</f>
        <v/>
      </c>
      <c r="I90" s="89" t="str">
        <f t="shared" si="7"/>
        <v/>
      </c>
      <c r="J90" s="69" t="str">
        <f t="shared" si="8"/>
        <v/>
      </c>
      <c r="K90" s="69" t="str">
        <f t="shared" si="19"/>
        <v/>
      </c>
      <c r="L90" s="90">
        <f t="shared" si="9"/>
        <v>0</v>
      </c>
      <c r="M90" s="91" t="str">
        <f t="shared" si="10"/>
        <v/>
      </c>
      <c r="N90" s="91" t="str">
        <f t="shared" si="20"/>
        <v/>
      </c>
      <c r="O90" s="90">
        <f t="shared" si="11"/>
        <v>0</v>
      </c>
      <c r="P90" s="91" t="str">
        <f t="shared" si="12"/>
        <v/>
      </c>
      <c r="Q90" s="91" t="str">
        <f t="shared" si="21"/>
        <v/>
      </c>
      <c r="R90" s="90">
        <f t="shared" si="13"/>
        <v>0</v>
      </c>
      <c r="S90" s="91" t="str">
        <f t="shared" si="14"/>
        <v/>
      </c>
      <c r="T90" s="91" t="str">
        <f t="shared" si="22"/>
        <v/>
      </c>
      <c r="U90" s="90">
        <f t="shared" si="15"/>
        <v>0</v>
      </c>
      <c r="V90" s="91" t="str">
        <f t="shared" si="16"/>
        <v/>
      </c>
      <c r="W90" s="91" t="str">
        <f t="shared" si="23"/>
        <v/>
      </c>
      <c r="X90" s="92" t="str">
        <f t="shared" si="17"/>
        <v/>
      </c>
      <c r="Y90" s="92"/>
      <c r="Z90" s="92"/>
      <c r="AA90" s="92"/>
      <c r="AB90" s="92"/>
      <c r="AC90" s="93" t="str">
        <f t="shared" si="18"/>
        <v/>
      </c>
      <c r="AF90" s="94"/>
    </row>
    <row r="91" spans="2:32" hidden="1" x14ac:dyDescent="0.25">
      <c r="B91" s="67" t="str">
        <f t="shared" si="4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68" t="str">
        <f>IF('תנאי סף'!AF91&lt;&gt;1,"",'תנאי סף'!F91)</f>
        <v/>
      </c>
      <c r="G91" s="69" t="str">
        <f t="shared" si="5"/>
        <v/>
      </c>
      <c r="H91" s="69" t="str">
        <f>IF($F91="","",הגנה!AZ91)</f>
        <v/>
      </c>
      <c r="I91" s="89" t="str">
        <f t="shared" si="7"/>
        <v/>
      </c>
      <c r="J91" s="69" t="str">
        <f t="shared" si="8"/>
        <v/>
      </c>
      <c r="K91" s="69" t="str">
        <f t="shared" si="19"/>
        <v/>
      </c>
      <c r="L91" s="90">
        <f t="shared" si="9"/>
        <v>0</v>
      </c>
      <c r="M91" s="91" t="str">
        <f t="shared" si="10"/>
        <v/>
      </c>
      <c r="N91" s="91" t="str">
        <f t="shared" si="20"/>
        <v/>
      </c>
      <c r="O91" s="90">
        <f t="shared" si="11"/>
        <v>0</v>
      </c>
      <c r="P91" s="91" t="str">
        <f t="shared" si="12"/>
        <v/>
      </c>
      <c r="Q91" s="91" t="str">
        <f t="shared" si="21"/>
        <v/>
      </c>
      <c r="R91" s="90">
        <f t="shared" si="13"/>
        <v>0</v>
      </c>
      <c r="S91" s="91" t="str">
        <f t="shared" si="14"/>
        <v/>
      </c>
      <c r="T91" s="91" t="str">
        <f t="shared" si="22"/>
        <v/>
      </c>
      <c r="U91" s="90">
        <f t="shared" si="15"/>
        <v>0</v>
      </c>
      <c r="V91" s="91" t="str">
        <f t="shared" si="16"/>
        <v/>
      </c>
      <c r="W91" s="91" t="str">
        <f t="shared" si="23"/>
        <v/>
      </c>
      <c r="X91" s="92" t="str">
        <f t="shared" si="17"/>
        <v/>
      </c>
      <c r="Y91" s="92"/>
      <c r="Z91" s="92"/>
      <c r="AA91" s="92"/>
      <c r="AB91" s="92"/>
      <c r="AC91" s="93" t="str">
        <f t="shared" si="18"/>
        <v/>
      </c>
      <c r="AF91" s="94"/>
    </row>
    <row r="92" spans="2:32" hidden="1" x14ac:dyDescent="0.25">
      <c r="B92" s="67" t="str">
        <f t="shared" si="4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68" t="str">
        <f>IF('תנאי סף'!AF92&lt;&gt;1,"",'תנאי סף'!F92)</f>
        <v/>
      </c>
      <c r="G92" s="69" t="str">
        <f t="shared" si="5"/>
        <v/>
      </c>
      <c r="H92" s="69" t="str">
        <f>IF($F92="","",הגנה!AZ92)</f>
        <v/>
      </c>
      <c r="I92" s="89" t="str">
        <f t="shared" si="7"/>
        <v/>
      </c>
      <c r="J92" s="69" t="str">
        <f t="shared" si="8"/>
        <v/>
      </c>
      <c r="K92" s="69" t="str">
        <f t="shared" si="19"/>
        <v/>
      </c>
      <c r="L92" s="90">
        <f t="shared" si="9"/>
        <v>0</v>
      </c>
      <c r="M92" s="91" t="str">
        <f t="shared" si="10"/>
        <v/>
      </c>
      <c r="N92" s="91" t="str">
        <f t="shared" si="20"/>
        <v/>
      </c>
      <c r="O92" s="90">
        <f t="shared" si="11"/>
        <v>0</v>
      </c>
      <c r="P92" s="91" t="str">
        <f t="shared" si="12"/>
        <v/>
      </c>
      <c r="Q92" s="91" t="str">
        <f t="shared" si="21"/>
        <v/>
      </c>
      <c r="R92" s="90">
        <f t="shared" si="13"/>
        <v>0</v>
      </c>
      <c r="S92" s="91" t="str">
        <f t="shared" si="14"/>
        <v/>
      </c>
      <c r="T92" s="91" t="str">
        <f t="shared" si="22"/>
        <v/>
      </c>
      <c r="U92" s="90">
        <f t="shared" si="15"/>
        <v>0</v>
      </c>
      <c r="V92" s="91" t="str">
        <f t="shared" si="16"/>
        <v/>
      </c>
      <c r="W92" s="91" t="str">
        <f t="shared" si="23"/>
        <v/>
      </c>
      <c r="X92" s="92" t="str">
        <f t="shared" si="17"/>
        <v/>
      </c>
      <c r="Y92" s="92"/>
      <c r="Z92" s="92"/>
      <c r="AA92" s="92"/>
      <c r="AB92" s="92"/>
      <c r="AC92" s="93" t="str">
        <f t="shared" si="18"/>
        <v/>
      </c>
      <c r="AF92" s="94"/>
    </row>
    <row r="93" spans="2:32" hidden="1" x14ac:dyDescent="0.25">
      <c r="B93" s="67" t="str">
        <f t="shared" si="4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68" t="str">
        <f>IF('תנאי סף'!AF93&lt;&gt;1,"",'תנאי סף'!F93)</f>
        <v/>
      </c>
      <c r="G93" s="69" t="str">
        <f t="shared" si="5"/>
        <v/>
      </c>
      <c r="H93" s="69" t="str">
        <f>IF($F93="","",הגנה!AZ93)</f>
        <v/>
      </c>
      <c r="I93" s="89" t="str">
        <f t="shared" si="7"/>
        <v/>
      </c>
      <c r="J93" s="69" t="str">
        <f t="shared" si="8"/>
        <v/>
      </c>
      <c r="K93" s="69" t="str">
        <f t="shared" si="19"/>
        <v/>
      </c>
      <c r="L93" s="90">
        <f t="shared" si="9"/>
        <v>0</v>
      </c>
      <c r="M93" s="91" t="str">
        <f t="shared" si="10"/>
        <v/>
      </c>
      <c r="N93" s="91" t="str">
        <f t="shared" si="20"/>
        <v/>
      </c>
      <c r="O93" s="90">
        <f t="shared" si="11"/>
        <v>0</v>
      </c>
      <c r="P93" s="91" t="str">
        <f t="shared" si="12"/>
        <v/>
      </c>
      <c r="Q93" s="91" t="str">
        <f t="shared" si="21"/>
        <v/>
      </c>
      <c r="R93" s="90">
        <f t="shared" si="13"/>
        <v>0</v>
      </c>
      <c r="S93" s="91" t="str">
        <f t="shared" si="14"/>
        <v/>
      </c>
      <c r="T93" s="91" t="str">
        <f t="shared" si="22"/>
        <v/>
      </c>
      <c r="U93" s="90">
        <f t="shared" si="15"/>
        <v>0</v>
      </c>
      <c r="V93" s="91" t="str">
        <f t="shared" si="16"/>
        <v/>
      </c>
      <c r="W93" s="91" t="str">
        <f t="shared" si="23"/>
        <v/>
      </c>
      <c r="X93" s="92" t="str">
        <f t="shared" si="17"/>
        <v/>
      </c>
      <c r="Y93" s="92"/>
      <c r="Z93" s="92"/>
      <c r="AA93" s="92"/>
      <c r="AB93" s="92"/>
      <c r="AC93" s="93" t="str">
        <f t="shared" si="18"/>
        <v/>
      </c>
      <c r="AF93" s="94"/>
    </row>
    <row r="94" spans="2:32" hidden="1" x14ac:dyDescent="0.25">
      <c r="B94" s="67" t="str">
        <f t="shared" si="4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68" t="str">
        <f>IF('תנאי סף'!AF94&lt;&gt;1,"",'תנאי סף'!F94)</f>
        <v/>
      </c>
      <c r="G94" s="69" t="str">
        <f t="shared" si="5"/>
        <v/>
      </c>
      <c r="H94" s="69" t="str">
        <f>IF($F94="","",הגנה!AZ94)</f>
        <v/>
      </c>
      <c r="I94" s="89" t="str">
        <f t="shared" si="7"/>
        <v/>
      </c>
      <c r="J94" s="69" t="str">
        <f t="shared" si="8"/>
        <v/>
      </c>
      <c r="K94" s="69" t="str">
        <f t="shared" si="19"/>
        <v/>
      </c>
      <c r="L94" s="90">
        <f t="shared" si="9"/>
        <v>0</v>
      </c>
      <c r="M94" s="91" t="str">
        <f t="shared" si="10"/>
        <v/>
      </c>
      <c r="N94" s="91" t="str">
        <f t="shared" si="20"/>
        <v/>
      </c>
      <c r="O94" s="90">
        <f t="shared" si="11"/>
        <v>0</v>
      </c>
      <c r="P94" s="91" t="str">
        <f t="shared" si="12"/>
        <v/>
      </c>
      <c r="Q94" s="91" t="str">
        <f t="shared" si="21"/>
        <v/>
      </c>
      <c r="R94" s="90">
        <f t="shared" si="13"/>
        <v>0</v>
      </c>
      <c r="S94" s="91" t="str">
        <f t="shared" si="14"/>
        <v/>
      </c>
      <c r="T94" s="91" t="str">
        <f t="shared" si="22"/>
        <v/>
      </c>
      <c r="U94" s="90">
        <f t="shared" si="15"/>
        <v>0</v>
      </c>
      <c r="V94" s="91" t="str">
        <f t="shared" si="16"/>
        <v/>
      </c>
      <c r="W94" s="91" t="str">
        <f t="shared" si="23"/>
        <v/>
      </c>
      <c r="X94" s="92" t="str">
        <f t="shared" si="17"/>
        <v/>
      </c>
      <c r="Y94" s="92"/>
      <c r="Z94" s="92"/>
      <c r="AA94" s="92"/>
      <c r="AB94" s="92"/>
      <c r="AC94" s="93" t="str">
        <f t="shared" si="18"/>
        <v/>
      </c>
      <c r="AF94" s="94"/>
    </row>
    <row r="95" spans="2:32" hidden="1" x14ac:dyDescent="0.25">
      <c r="B95" s="67" t="str">
        <f t="shared" si="4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68" t="str">
        <f>IF('תנאי סף'!AF95&lt;&gt;1,"",'תנאי סף'!F95)</f>
        <v/>
      </c>
      <c r="G95" s="69" t="str">
        <f t="shared" si="5"/>
        <v/>
      </c>
      <c r="H95" s="69" t="str">
        <f>IF($F95="","",הגנה!AZ95)</f>
        <v/>
      </c>
      <c r="I95" s="89" t="str">
        <f t="shared" si="7"/>
        <v/>
      </c>
      <c r="J95" s="69" t="str">
        <f t="shared" si="8"/>
        <v/>
      </c>
      <c r="K95" s="69" t="str">
        <f t="shared" ref="K95:K126" si="24">IF($F95="","",IF(I95=1,J95,J95/SUMIF(I$31:I$130,0,J$31:J$130)*($C$2-SUMIF(I$31:I$130,1,J$31:J$130))))</f>
        <v/>
      </c>
      <c r="L95" s="90">
        <f t="shared" si="9"/>
        <v>0</v>
      </c>
      <c r="M95" s="91" t="str">
        <f t="shared" si="10"/>
        <v/>
      </c>
      <c r="N95" s="91" t="str">
        <f t="shared" ref="N95:N126" si="25">IF($F95="","",IF(L95=1,M95,M95/SUMIF(L$31:L$130,0,M$31:M$130)*($C$2-SUMIF(L$31:L$130,1,M$31:M$130))))</f>
        <v/>
      </c>
      <c r="O95" s="90">
        <f t="shared" si="11"/>
        <v>0</v>
      </c>
      <c r="P95" s="91" t="str">
        <f t="shared" si="12"/>
        <v/>
      </c>
      <c r="Q95" s="91" t="str">
        <f t="shared" ref="Q95:Q126" si="26">IF($F95="","",IF(O95=1,P95,P95/SUMIF(O$31:O$130,0,P$31:P$130)*($C$2-SUMIF(O$31:O$130,1,P$31:P$130))))</f>
        <v/>
      </c>
      <c r="R95" s="90">
        <f t="shared" si="13"/>
        <v>0</v>
      </c>
      <c r="S95" s="91" t="str">
        <f t="shared" si="14"/>
        <v/>
      </c>
      <c r="T95" s="91" t="str">
        <f t="shared" ref="T95:T126" si="27">IF($F95="","",IF(R95=2,S95,IF(R95=1,S95,S95/SUMIF(R$31:R$130,0,S$31:S$130)*($C$2-SUMIF(R$31:R$130,1,S$31:S$130)-SUMIF(R$31:R$130,2,S$31:S$130)))))</f>
        <v/>
      </c>
      <c r="U95" s="90">
        <f t="shared" si="15"/>
        <v>0</v>
      </c>
      <c r="V95" s="91" t="str">
        <f t="shared" si="16"/>
        <v/>
      </c>
      <c r="W95" s="91" t="str">
        <f t="shared" ref="W95:W126" si="28">IF($F95="","",IF(U95=2,V95,IF(U95=1,V95,V95/SUMIF(U$31:U$130,0,V$31:V$130)*($C$2-SUMIF(U$31:U$130,1,V$31:V$130)-SUMIF(U$31:U$130,2,V$31:V$130)))))</f>
        <v/>
      </c>
      <c r="X95" s="92" t="str">
        <f t="shared" si="17"/>
        <v/>
      </c>
      <c r="Y95" s="92"/>
      <c r="Z95" s="92"/>
      <c r="AA95" s="92"/>
      <c r="AB95" s="92"/>
      <c r="AC95" s="93" t="str">
        <f t="shared" si="18"/>
        <v/>
      </c>
      <c r="AF95" s="94"/>
    </row>
    <row r="96" spans="2:32" hidden="1" x14ac:dyDescent="0.25">
      <c r="B96" s="67" t="str">
        <f t="shared" ref="B96:B130" si="29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68" t="str">
        <f>IF('תנאי סף'!AF96&lt;&gt;1,"",'תנאי סף'!F96)</f>
        <v/>
      </c>
      <c r="G96" s="69" t="str">
        <f t="shared" ref="G96:G130" si="30">IF(F96="", "", $J$5)</f>
        <v/>
      </c>
      <c r="H96" s="69" t="str">
        <f>IF($F96="","",הגנה!AZ96)</f>
        <v/>
      </c>
      <c r="I96" s="89" t="str">
        <f t="shared" si="7"/>
        <v/>
      </c>
      <c r="J96" s="69" t="str">
        <f t="shared" si="8"/>
        <v/>
      </c>
      <c r="K96" s="69" t="str">
        <f t="shared" si="24"/>
        <v/>
      </c>
      <c r="L96" s="90">
        <f t="shared" si="9"/>
        <v>0</v>
      </c>
      <c r="M96" s="91" t="str">
        <f t="shared" si="10"/>
        <v/>
      </c>
      <c r="N96" s="91" t="str">
        <f t="shared" si="25"/>
        <v/>
      </c>
      <c r="O96" s="90">
        <f t="shared" si="11"/>
        <v>0</v>
      </c>
      <c r="P96" s="91" t="str">
        <f t="shared" si="12"/>
        <v/>
      </c>
      <c r="Q96" s="91" t="str">
        <f t="shared" si="26"/>
        <v/>
      </c>
      <c r="R96" s="90">
        <f t="shared" si="13"/>
        <v>0</v>
      </c>
      <c r="S96" s="91" t="str">
        <f t="shared" si="14"/>
        <v/>
      </c>
      <c r="T96" s="91" t="str">
        <f t="shared" si="27"/>
        <v/>
      </c>
      <c r="U96" s="90">
        <f t="shared" si="15"/>
        <v>0</v>
      </c>
      <c r="V96" s="91" t="str">
        <f t="shared" si="16"/>
        <v/>
      </c>
      <c r="W96" s="91" t="str">
        <f t="shared" si="28"/>
        <v/>
      </c>
      <c r="X96" s="92" t="str">
        <f t="shared" si="17"/>
        <v/>
      </c>
      <c r="Y96" s="92"/>
      <c r="Z96" s="92"/>
      <c r="AA96" s="92"/>
      <c r="AB96" s="92"/>
      <c r="AC96" s="93" t="str">
        <f t="shared" si="18"/>
        <v/>
      </c>
      <c r="AF96" s="94"/>
    </row>
    <row r="97" spans="2:32" hidden="1" x14ac:dyDescent="0.25">
      <c r="B97" s="67" t="str">
        <f t="shared" si="29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68" t="str">
        <f>IF('תנאי סף'!AF97&lt;&gt;1,"",'תנאי סף'!F97)</f>
        <v/>
      </c>
      <c r="G97" s="69" t="str">
        <f t="shared" si="30"/>
        <v/>
      </c>
      <c r="H97" s="69" t="str">
        <f>IF($F97="","",הגנה!AZ97)</f>
        <v/>
      </c>
      <c r="I97" s="89" t="str">
        <f t="shared" si="7"/>
        <v/>
      </c>
      <c r="J97" s="69" t="str">
        <f t="shared" si="8"/>
        <v/>
      </c>
      <c r="K97" s="69" t="str">
        <f t="shared" si="24"/>
        <v/>
      </c>
      <c r="L97" s="90">
        <f t="shared" si="9"/>
        <v>0</v>
      </c>
      <c r="M97" s="91" t="str">
        <f t="shared" si="10"/>
        <v/>
      </c>
      <c r="N97" s="91" t="str">
        <f t="shared" si="25"/>
        <v/>
      </c>
      <c r="O97" s="90">
        <f t="shared" si="11"/>
        <v>0</v>
      </c>
      <c r="P97" s="91" t="str">
        <f t="shared" si="12"/>
        <v/>
      </c>
      <c r="Q97" s="91" t="str">
        <f t="shared" si="26"/>
        <v/>
      </c>
      <c r="R97" s="90">
        <f t="shared" si="13"/>
        <v>0</v>
      </c>
      <c r="S97" s="91" t="str">
        <f t="shared" si="14"/>
        <v/>
      </c>
      <c r="T97" s="91" t="str">
        <f t="shared" si="27"/>
        <v/>
      </c>
      <c r="U97" s="90">
        <f t="shared" si="15"/>
        <v>0</v>
      </c>
      <c r="V97" s="91" t="str">
        <f t="shared" si="16"/>
        <v/>
      </c>
      <c r="W97" s="91" t="str">
        <f t="shared" si="28"/>
        <v/>
      </c>
      <c r="X97" s="92" t="str">
        <f t="shared" si="17"/>
        <v/>
      </c>
      <c r="Y97" s="92"/>
      <c r="Z97" s="92"/>
      <c r="AA97" s="92"/>
      <c r="AB97" s="92"/>
      <c r="AC97" s="93" t="str">
        <f t="shared" si="18"/>
        <v/>
      </c>
      <c r="AF97" s="94"/>
    </row>
    <row r="98" spans="2:32" hidden="1" x14ac:dyDescent="0.25">
      <c r="B98" s="67" t="str">
        <f t="shared" si="29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68" t="str">
        <f>IF('תנאי סף'!AF98&lt;&gt;1,"",'תנאי סף'!F98)</f>
        <v/>
      </c>
      <c r="G98" s="69" t="str">
        <f t="shared" si="30"/>
        <v/>
      </c>
      <c r="H98" s="69" t="str">
        <f>IF($F98="","",הגנה!AZ98)</f>
        <v/>
      </c>
      <c r="I98" s="89" t="str">
        <f t="shared" si="7"/>
        <v/>
      </c>
      <c r="J98" s="69" t="str">
        <f t="shared" si="8"/>
        <v/>
      </c>
      <c r="K98" s="69" t="str">
        <f t="shared" si="24"/>
        <v/>
      </c>
      <c r="L98" s="90">
        <f t="shared" si="9"/>
        <v>0</v>
      </c>
      <c r="M98" s="91" t="str">
        <f t="shared" si="10"/>
        <v/>
      </c>
      <c r="N98" s="91" t="str">
        <f t="shared" si="25"/>
        <v/>
      </c>
      <c r="O98" s="90">
        <f t="shared" si="11"/>
        <v>0</v>
      </c>
      <c r="P98" s="91" t="str">
        <f t="shared" si="12"/>
        <v/>
      </c>
      <c r="Q98" s="91" t="str">
        <f t="shared" si="26"/>
        <v/>
      </c>
      <c r="R98" s="90">
        <f t="shared" si="13"/>
        <v>0</v>
      </c>
      <c r="S98" s="91" t="str">
        <f t="shared" si="14"/>
        <v/>
      </c>
      <c r="T98" s="91" t="str">
        <f t="shared" si="27"/>
        <v/>
      </c>
      <c r="U98" s="90">
        <f t="shared" si="15"/>
        <v>0</v>
      </c>
      <c r="V98" s="91" t="str">
        <f t="shared" si="16"/>
        <v/>
      </c>
      <c r="W98" s="91" t="str">
        <f t="shared" si="28"/>
        <v/>
      </c>
      <c r="X98" s="92" t="str">
        <f t="shared" si="17"/>
        <v/>
      </c>
      <c r="Y98" s="92"/>
      <c r="Z98" s="92"/>
      <c r="AA98" s="92"/>
      <c r="AB98" s="92"/>
      <c r="AC98" s="93" t="str">
        <f t="shared" si="18"/>
        <v/>
      </c>
      <c r="AF98" s="94"/>
    </row>
    <row r="99" spans="2:32" hidden="1" x14ac:dyDescent="0.25">
      <c r="B99" s="67" t="str">
        <f t="shared" si="29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68" t="str">
        <f>IF('תנאי סף'!AF99&lt;&gt;1,"",'תנאי סף'!F99)</f>
        <v/>
      </c>
      <c r="G99" s="69" t="str">
        <f t="shared" si="30"/>
        <v/>
      </c>
      <c r="H99" s="69" t="str">
        <f>IF($F99="","",הגנה!AZ99)</f>
        <v/>
      </c>
      <c r="I99" s="89" t="str">
        <f t="shared" si="7"/>
        <v/>
      </c>
      <c r="J99" s="69" t="str">
        <f t="shared" si="8"/>
        <v/>
      </c>
      <c r="K99" s="69" t="str">
        <f t="shared" si="24"/>
        <v/>
      </c>
      <c r="L99" s="90">
        <f t="shared" si="9"/>
        <v>0</v>
      </c>
      <c r="M99" s="91" t="str">
        <f t="shared" si="10"/>
        <v/>
      </c>
      <c r="N99" s="91" t="str">
        <f t="shared" si="25"/>
        <v/>
      </c>
      <c r="O99" s="90">
        <f t="shared" si="11"/>
        <v>0</v>
      </c>
      <c r="P99" s="91" t="str">
        <f t="shared" si="12"/>
        <v/>
      </c>
      <c r="Q99" s="91" t="str">
        <f t="shared" si="26"/>
        <v/>
      </c>
      <c r="R99" s="90">
        <f t="shared" si="13"/>
        <v>0</v>
      </c>
      <c r="S99" s="91" t="str">
        <f t="shared" si="14"/>
        <v/>
      </c>
      <c r="T99" s="91" t="str">
        <f t="shared" si="27"/>
        <v/>
      </c>
      <c r="U99" s="90">
        <f t="shared" si="15"/>
        <v>0</v>
      </c>
      <c r="V99" s="91" t="str">
        <f t="shared" si="16"/>
        <v/>
      </c>
      <c r="W99" s="91" t="str">
        <f t="shared" si="28"/>
        <v/>
      </c>
      <c r="X99" s="92" t="str">
        <f t="shared" si="17"/>
        <v/>
      </c>
      <c r="Y99" s="92"/>
      <c r="Z99" s="92"/>
      <c r="AA99" s="92"/>
      <c r="AB99" s="92"/>
      <c r="AC99" s="93" t="str">
        <f t="shared" si="18"/>
        <v/>
      </c>
      <c r="AF99" s="94"/>
    </row>
    <row r="100" spans="2:32" hidden="1" x14ac:dyDescent="0.25">
      <c r="B100" s="67" t="str">
        <f t="shared" si="29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68" t="str">
        <f>IF('תנאי סף'!AF100&lt;&gt;1,"",'תנאי סף'!F100)</f>
        <v/>
      </c>
      <c r="G100" s="69" t="str">
        <f t="shared" si="30"/>
        <v/>
      </c>
      <c r="H100" s="69" t="str">
        <f>IF($F100="","",הגנה!AZ100)</f>
        <v/>
      </c>
      <c r="I100" s="89" t="str">
        <f t="shared" ref="I100:I130" si="31">IF(F100="","",IF(H100&gt;$G100,1,0))</f>
        <v/>
      </c>
      <c r="J100" s="69" t="str">
        <f t="shared" ref="J100:J130" si="32">IF($F100="","",MIN(G100:H100))</f>
        <v/>
      </c>
      <c r="K100" s="69" t="str">
        <f t="shared" si="24"/>
        <v/>
      </c>
      <c r="L100" s="90">
        <f t="shared" ref="L100:L130" si="33">IF(OR(K100&gt;$G100,$I100=1),1,0)</f>
        <v>0</v>
      </c>
      <c r="M100" s="91" t="str">
        <f t="shared" ref="M100:M130" si="34">IF($F100="","",MIN(K100,$G100))</f>
        <v/>
      </c>
      <c r="N100" s="91" t="str">
        <f t="shared" si="25"/>
        <v/>
      </c>
      <c r="O100" s="90">
        <f t="shared" ref="O100:O130" si="35">IF(OR(N100&gt;$G100,$I100=1,$L100=1),1,0)</f>
        <v>0</v>
      </c>
      <c r="P100" s="91" t="str">
        <f t="shared" ref="P100:P130" si="36">IF($F100="","",MIN(N100,$G100))</f>
        <v/>
      </c>
      <c r="Q100" s="91" t="str">
        <f t="shared" si="26"/>
        <v/>
      </c>
      <c r="R100" s="90">
        <f t="shared" ref="R100:R130" si="37">IF(OR(Q100&gt;$G100,$I100=1,$L100=1,$O100=1),1,0)</f>
        <v>0</v>
      </c>
      <c r="S100" s="91" t="str">
        <f t="shared" ref="S100:S130" si="38">IF($F100="","",MIN(Q100,$G100))</f>
        <v/>
      </c>
      <c r="T100" s="91" t="str">
        <f t="shared" si="27"/>
        <v/>
      </c>
      <c r="U100" s="90">
        <f t="shared" ref="U100:U130" si="39">IF(OR(T100&gt;$G100,$I100=1,$L100=1,$O100=1,$R100=1),1,0)</f>
        <v>0</v>
      </c>
      <c r="V100" s="91" t="str">
        <f t="shared" ref="V100:V130" si="40">IF($F100="","",MIN(T100,$G100))</f>
        <v/>
      </c>
      <c r="W100" s="91" t="str">
        <f t="shared" si="28"/>
        <v/>
      </c>
      <c r="X100" s="92" t="str">
        <f t="shared" ref="X100:X130" si="41">IFERROR(W100,0)</f>
        <v/>
      </c>
      <c r="Y100" s="92"/>
      <c r="Z100" s="92"/>
      <c r="AA100" s="92"/>
      <c r="AB100" s="92"/>
      <c r="AC100" s="93" t="str">
        <f t="shared" ref="AC100:AC130" si="42">IF(F100="","",IFERROR(X100/SUMIF($X$31:$X$130,"&lt;&gt;#DIV/0!"),0))</f>
        <v/>
      </c>
      <c r="AF100" s="94"/>
    </row>
    <row r="101" spans="2:32" hidden="1" x14ac:dyDescent="0.25">
      <c r="B101" s="67" t="str">
        <f t="shared" si="29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68" t="str">
        <f>IF('תנאי סף'!AF101&lt;&gt;1,"",'תנאי סף'!F101)</f>
        <v/>
      </c>
      <c r="G101" s="69" t="str">
        <f t="shared" si="30"/>
        <v/>
      </c>
      <c r="H101" s="69" t="str">
        <f>IF($F101="","",הגנה!AZ101)</f>
        <v/>
      </c>
      <c r="I101" s="89" t="str">
        <f t="shared" si="31"/>
        <v/>
      </c>
      <c r="J101" s="69" t="str">
        <f t="shared" si="32"/>
        <v/>
      </c>
      <c r="K101" s="69" t="str">
        <f t="shared" si="24"/>
        <v/>
      </c>
      <c r="L101" s="90">
        <f t="shared" si="33"/>
        <v>0</v>
      </c>
      <c r="M101" s="91" t="str">
        <f t="shared" si="34"/>
        <v/>
      </c>
      <c r="N101" s="91" t="str">
        <f t="shared" si="25"/>
        <v/>
      </c>
      <c r="O101" s="90">
        <f t="shared" si="35"/>
        <v>0</v>
      </c>
      <c r="P101" s="91" t="str">
        <f t="shared" si="36"/>
        <v/>
      </c>
      <c r="Q101" s="91" t="str">
        <f t="shared" si="26"/>
        <v/>
      </c>
      <c r="R101" s="90">
        <f t="shared" si="37"/>
        <v>0</v>
      </c>
      <c r="S101" s="91" t="str">
        <f t="shared" si="38"/>
        <v/>
      </c>
      <c r="T101" s="91" t="str">
        <f t="shared" si="27"/>
        <v/>
      </c>
      <c r="U101" s="90">
        <f t="shared" si="39"/>
        <v>0</v>
      </c>
      <c r="V101" s="91" t="str">
        <f t="shared" si="40"/>
        <v/>
      </c>
      <c r="W101" s="91" t="str">
        <f t="shared" si="28"/>
        <v/>
      </c>
      <c r="X101" s="92" t="str">
        <f t="shared" si="41"/>
        <v/>
      </c>
      <c r="Y101" s="92"/>
      <c r="Z101" s="92"/>
      <c r="AA101" s="92"/>
      <c r="AB101" s="92"/>
      <c r="AC101" s="93" t="str">
        <f t="shared" si="42"/>
        <v/>
      </c>
      <c r="AF101" s="94"/>
    </row>
    <row r="102" spans="2:32" hidden="1" x14ac:dyDescent="0.25">
      <c r="B102" s="67" t="str">
        <f t="shared" si="29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68" t="str">
        <f>IF('תנאי סף'!AF102&lt;&gt;1,"",'תנאי סף'!F102)</f>
        <v/>
      </c>
      <c r="G102" s="69" t="str">
        <f t="shared" si="30"/>
        <v/>
      </c>
      <c r="H102" s="69" t="str">
        <f>IF($F102="","",הגנה!AZ102)</f>
        <v/>
      </c>
      <c r="I102" s="89" t="str">
        <f t="shared" si="31"/>
        <v/>
      </c>
      <c r="J102" s="69" t="str">
        <f t="shared" si="32"/>
        <v/>
      </c>
      <c r="K102" s="69" t="str">
        <f t="shared" si="24"/>
        <v/>
      </c>
      <c r="L102" s="90">
        <f t="shared" si="33"/>
        <v>0</v>
      </c>
      <c r="M102" s="91" t="str">
        <f t="shared" si="34"/>
        <v/>
      </c>
      <c r="N102" s="91" t="str">
        <f t="shared" si="25"/>
        <v/>
      </c>
      <c r="O102" s="90">
        <f t="shared" si="35"/>
        <v>0</v>
      </c>
      <c r="P102" s="91" t="str">
        <f t="shared" si="36"/>
        <v/>
      </c>
      <c r="Q102" s="91" t="str">
        <f t="shared" si="26"/>
        <v/>
      </c>
      <c r="R102" s="90">
        <f t="shared" si="37"/>
        <v>0</v>
      </c>
      <c r="S102" s="91" t="str">
        <f t="shared" si="38"/>
        <v/>
      </c>
      <c r="T102" s="91" t="str">
        <f t="shared" si="27"/>
        <v/>
      </c>
      <c r="U102" s="90">
        <f t="shared" si="39"/>
        <v>0</v>
      </c>
      <c r="V102" s="91" t="str">
        <f t="shared" si="40"/>
        <v/>
      </c>
      <c r="W102" s="91" t="str">
        <f t="shared" si="28"/>
        <v/>
      </c>
      <c r="X102" s="92" t="str">
        <f t="shared" si="41"/>
        <v/>
      </c>
      <c r="Y102" s="92"/>
      <c r="Z102" s="92"/>
      <c r="AA102" s="92"/>
      <c r="AB102" s="92"/>
      <c r="AC102" s="93" t="str">
        <f t="shared" si="42"/>
        <v/>
      </c>
      <c r="AF102" s="94"/>
    </row>
    <row r="103" spans="2:32" hidden="1" x14ac:dyDescent="0.25">
      <c r="B103" s="67" t="str">
        <f t="shared" si="29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68" t="str">
        <f>IF('תנאי סף'!AF103&lt;&gt;1,"",'תנאי סף'!F103)</f>
        <v/>
      </c>
      <c r="G103" s="69" t="str">
        <f t="shared" si="30"/>
        <v/>
      </c>
      <c r="H103" s="69" t="str">
        <f>IF($F103="","",הגנה!AZ103)</f>
        <v/>
      </c>
      <c r="I103" s="89" t="str">
        <f t="shared" si="31"/>
        <v/>
      </c>
      <c r="J103" s="69" t="str">
        <f t="shared" si="32"/>
        <v/>
      </c>
      <c r="K103" s="69" t="str">
        <f t="shared" si="24"/>
        <v/>
      </c>
      <c r="L103" s="90">
        <f t="shared" si="33"/>
        <v>0</v>
      </c>
      <c r="M103" s="91" t="str">
        <f t="shared" si="34"/>
        <v/>
      </c>
      <c r="N103" s="91" t="str">
        <f t="shared" si="25"/>
        <v/>
      </c>
      <c r="O103" s="90">
        <f t="shared" si="35"/>
        <v>0</v>
      </c>
      <c r="P103" s="91" t="str">
        <f t="shared" si="36"/>
        <v/>
      </c>
      <c r="Q103" s="91" t="str">
        <f t="shared" si="26"/>
        <v/>
      </c>
      <c r="R103" s="90">
        <f t="shared" si="37"/>
        <v>0</v>
      </c>
      <c r="S103" s="91" t="str">
        <f t="shared" si="38"/>
        <v/>
      </c>
      <c r="T103" s="91" t="str">
        <f t="shared" si="27"/>
        <v/>
      </c>
      <c r="U103" s="90">
        <f t="shared" si="39"/>
        <v>0</v>
      </c>
      <c r="V103" s="91" t="str">
        <f t="shared" si="40"/>
        <v/>
      </c>
      <c r="W103" s="91" t="str">
        <f t="shared" si="28"/>
        <v/>
      </c>
      <c r="X103" s="92" t="str">
        <f t="shared" si="41"/>
        <v/>
      </c>
      <c r="Y103" s="92"/>
      <c r="Z103" s="92"/>
      <c r="AA103" s="92"/>
      <c r="AB103" s="92"/>
      <c r="AC103" s="93" t="str">
        <f t="shared" si="42"/>
        <v/>
      </c>
      <c r="AF103" s="94"/>
    </row>
    <row r="104" spans="2:32" hidden="1" x14ac:dyDescent="0.25">
      <c r="B104" s="67" t="str">
        <f t="shared" si="29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68" t="str">
        <f>IF('תנאי סף'!AF104&lt;&gt;1,"",'תנאי סף'!F104)</f>
        <v/>
      </c>
      <c r="G104" s="69" t="str">
        <f t="shared" si="30"/>
        <v/>
      </c>
      <c r="H104" s="69" t="str">
        <f>IF($F104="","",הגנה!AZ104)</f>
        <v/>
      </c>
      <c r="I104" s="89" t="str">
        <f t="shared" si="31"/>
        <v/>
      </c>
      <c r="J104" s="69" t="str">
        <f t="shared" si="32"/>
        <v/>
      </c>
      <c r="K104" s="69" t="str">
        <f t="shared" si="24"/>
        <v/>
      </c>
      <c r="L104" s="90">
        <f t="shared" si="33"/>
        <v>0</v>
      </c>
      <c r="M104" s="91" t="str">
        <f t="shared" si="34"/>
        <v/>
      </c>
      <c r="N104" s="91" t="str">
        <f t="shared" si="25"/>
        <v/>
      </c>
      <c r="O104" s="90">
        <f t="shared" si="35"/>
        <v>0</v>
      </c>
      <c r="P104" s="91" t="str">
        <f t="shared" si="36"/>
        <v/>
      </c>
      <c r="Q104" s="91" t="str">
        <f t="shared" si="26"/>
        <v/>
      </c>
      <c r="R104" s="90">
        <f t="shared" si="37"/>
        <v>0</v>
      </c>
      <c r="S104" s="91" t="str">
        <f t="shared" si="38"/>
        <v/>
      </c>
      <c r="T104" s="91" t="str">
        <f t="shared" si="27"/>
        <v/>
      </c>
      <c r="U104" s="90">
        <f t="shared" si="39"/>
        <v>0</v>
      </c>
      <c r="V104" s="91" t="str">
        <f t="shared" si="40"/>
        <v/>
      </c>
      <c r="W104" s="91" t="str">
        <f t="shared" si="28"/>
        <v/>
      </c>
      <c r="X104" s="92" t="str">
        <f t="shared" si="41"/>
        <v/>
      </c>
      <c r="Y104" s="92"/>
      <c r="Z104" s="92"/>
      <c r="AA104" s="92"/>
      <c r="AB104" s="92"/>
      <c r="AC104" s="93" t="str">
        <f t="shared" si="42"/>
        <v/>
      </c>
      <c r="AF104" s="94"/>
    </row>
    <row r="105" spans="2:32" hidden="1" x14ac:dyDescent="0.25">
      <c r="B105" s="67" t="str">
        <f t="shared" si="29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68" t="str">
        <f>IF('תנאי סף'!AF105&lt;&gt;1,"",'תנאי סף'!F105)</f>
        <v/>
      </c>
      <c r="G105" s="69" t="str">
        <f t="shared" si="30"/>
        <v/>
      </c>
      <c r="H105" s="69" t="str">
        <f>IF($F105="","",הגנה!AZ105)</f>
        <v/>
      </c>
      <c r="I105" s="89" t="str">
        <f t="shared" si="31"/>
        <v/>
      </c>
      <c r="J105" s="69" t="str">
        <f t="shared" si="32"/>
        <v/>
      </c>
      <c r="K105" s="69" t="str">
        <f t="shared" si="24"/>
        <v/>
      </c>
      <c r="L105" s="90">
        <f t="shared" si="33"/>
        <v>0</v>
      </c>
      <c r="M105" s="91" t="str">
        <f t="shared" si="34"/>
        <v/>
      </c>
      <c r="N105" s="91" t="str">
        <f t="shared" si="25"/>
        <v/>
      </c>
      <c r="O105" s="90">
        <f t="shared" si="35"/>
        <v>0</v>
      </c>
      <c r="P105" s="91" t="str">
        <f t="shared" si="36"/>
        <v/>
      </c>
      <c r="Q105" s="91" t="str">
        <f t="shared" si="26"/>
        <v/>
      </c>
      <c r="R105" s="90">
        <f t="shared" si="37"/>
        <v>0</v>
      </c>
      <c r="S105" s="91" t="str">
        <f t="shared" si="38"/>
        <v/>
      </c>
      <c r="T105" s="91" t="str">
        <f t="shared" si="27"/>
        <v/>
      </c>
      <c r="U105" s="90">
        <f t="shared" si="39"/>
        <v>0</v>
      </c>
      <c r="V105" s="91" t="str">
        <f t="shared" si="40"/>
        <v/>
      </c>
      <c r="W105" s="91" t="str">
        <f t="shared" si="28"/>
        <v/>
      </c>
      <c r="X105" s="92" t="str">
        <f t="shared" si="41"/>
        <v/>
      </c>
      <c r="Y105" s="92"/>
      <c r="Z105" s="92"/>
      <c r="AA105" s="92"/>
      <c r="AB105" s="92"/>
      <c r="AC105" s="93" t="str">
        <f t="shared" si="42"/>
        <v/>
      </c>
      <c r="AF105" s="94"/>
    </row>
    <row r="106" spans="2:32" hidden="1" x14ac:dyDescent="0.25">
      <c r="B106" s="67" t="str">
        <f t="shared" si="29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68" t="str">
        <f>IF('תנאי סף'!AF106&lt;&gt;1,"",'תנאי סף'!F106)</f>
        <v/>
      </c>
      <c r="G106" s="69" t="str">
        <f t="shared" si="30"/>
        <v/>
      </c>
      <c r="H106" s="69" t="str">
        <f>IF($F106="","",הגנה!AZ106)</f>
        <v/>
      </c>
      <c r="I106" s="89" t="str">
        <f t="shared" si="31"/>
        <v/>
      </c>
      <c r="J106" s="69" t="str">
        <f t="shared" si="32"/>
        <v/>
      </c>
      <c r="K106" s="69" t="str">
        <f t="shared" si="24"/>
        <v/>
      </c>
      <c r="L106" s="90">
        <f t="shared" si="33"/>
        <v>0</v>
      </c>
      <c r="M106" s="91" t="str">
        <f t="shared" si="34"/>
        <v/>
      </c>
      <c r="N106" s="91" t="str">
        <f t="shared" si="25"/>
        <v/>
      </c>
      <c r="O106" s="90">
        <f t="shared" si="35"/>
        <v>0</v>
      </c>
      <c r="P106" s="91" t="str">
        <f t="shared" si="36"/>
        <v/>
      </c>
      <c r="Q106" s="91" t="str">
        <f t="shared" si="26"/>
        <v/>
      </c>
      <c r="R106" s="90">
        <f t="shared" si="37"/>
        <v>0</v>
      </c>
      <c r="S106" s="91" t="str">
        <f t="shared" si="38"/>
        <v/>
      </c>
      <c r="T106" s="91" t="str">
        <f t="shared" si="27"/>
        <v/>
      </c>
      <c r="U106" s="90">
        <f t="shared" si="39"/>
        <v>0</v>
      </c>
      <c r="V106" s="91" t="str">
        <f t="shared" si="40"/>
        <v/>
      </c>
      <c r="W106" s="91" t="str">
        <f t="shared" si="28"/>
        <v/>
      </c>
      <c r="X106" s="92" t="str">
        <f t="shared" si="41"/>
        <v/>
      </c>
      <c r="Y106" s="92"/>
      <c r="Z106" s="92"/>
      <c r="AA106" s="92"/>
      <c r="AB106" s="92"/>
      <c r="AC106" s="93" t="str">
        <f t="shared" si="42"/>
        <v/>
      </c>
      <c r="AF106" s="94"/>
    </row>
    <row r="107" spans="2:32" hidden="1" x14ac:dyDescent="0.25">
      <c r="B107" s="67" t="str">
        <f t="shared" si="29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68" t="str">
        <f>IF('תנאי סף'!AF107&lt;&gt;1,"",'תנאי סף'!F107)</f>
        <v/>
      </c>
      <c r="G107" s="69" t="str">
        <f t="shared" si="30"/>
        <v/>
      </c>
      <c r="H107" s="69" t="str">
        <f>IF($F107="","",הגנה!AZ107)</f>
        <v/>
      </c>
      <c r="I107" s="89" t="str">
        <f t="shared" si="31"/>
        <v/>
      </c>
      <c r="J107" s="69" t="str">
        <f t="shared" si="32"/>
        <v/>
      </c>
      <c r="K107" s="69" t="str">
        <f t="shared" si="24"/>
        <v/>
      </c>
      <c r="L107" s="90">
        <f t="shared" si="33"/>
        <v>0</v>
      </c>
      <c r="M107" s="91" t="str">
        <f t="shared" si="34"/>
        <v/>
      </c>
      <c r="N107" s="91" t="str">
        <f t="shared" si="25"/>
        <v/>
      </c>
      <c r="O107" s="90">
        <f t="shared" si="35"/>
        <v>0</v>
      </c>
      <c r="P107" s="91" t="str">
        <f t="shared" si="36"/>
        <v/>
      </c>
      <c r="Q107" s="91" t="str">
        <f t="shared" si="26"/>
        <v/>
      </c>
      <c r="R107" s="90">
        <f t="shared" si="37"/>
        <v>0</v>
      </c>
      <c r="S107" s="91" t="str">
        <f t="shared" si="38"/>
        <v/>
      </c>
      <c r="T107" s="91" t="str">
        <f t="shared" si="27"/>
        <v/>
      </c>
      <c r="U107" s="90">
        <f t="shared" si="39"/>
        <v>0</v>
      </c>
      <c r="V107" s="91" t="str">
        <f t="shared" si="40"/>
        <v/>
      </c>
      <c r="W107" s="91" t="str">
        <f t="shared" si="28"/>
        <v/>
      </c>
      <c r="X107" s="92" t="str">
        <f t="shared" si="41"/>
        <v/>
      </c>
      <c r="Y107" s="92"/>
      <c r="Z107" s="92"/>
      <c r="AA107" s="92"/>
      <c r="AB107" s="92"/>
      <c r="AC107" s="93" t="str">
        <f t="shared" si="42"/>
        <v/>
      </c>
      <c r="AF107" s="94"/>
    </row>
    <row r="108" spans="2:32" hidden="1" x14ac:dyDescent="0.25">
      <c r="B108" s="67" t="str">
        <f t="shared" si="29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68" t="str">
        <f>IF('תנאי סף'!AF108&lt;&gt;1,"",'תנאי סף'!F108)</f>
        <v/>
      </c>
      <c r="G108" s="69" t="str">
        <f t="shared" si="30"/>
        <v/>
      </c>
      <c r="H108" s="69" t="str">
        <f>IF($F108="","",הגנה!AZ108)</f>
        <v/>
      </c>
      <c r="I108" s="89" t="str">
        <f t="shared" si="31"/>
        <v/>
      </c>
      <c r="J108" s="69" t="str">
        <f t="shared" si="32"/>
        <v/>
      </c>
      <c r="K108" s="69" t="str">
        <f t="shared" si="24"/>
        <v/>
      </c>
      <c r="L108" s="90">
        <f t="shared" si="33"/>
        <v>0</v>
      </c>
      <c r="M108" s="91" t="str">
        <f t="shared" si="34"/>
        <v/>
      </c>
      <c r="N108" s="91" t="str">
        <f t="shared" si="25"/>
        <v/>
      </c>
      <c r="O108" s="90">
        <f t="shared" si="35"/>
        <v>0</v>
      </c>
      <c r="P108" s="91" t="str">
        <f t="shared" si="36"/>
        <v/>
      </c>
      <c r="Q108" s="91" t="str">
        <f t="shared" si="26"/>
        <v/>
      </c>
      <c r="R108" s="90">
        <f t="shared" si="37"/>
        <v>0</v>
      </c>
      <c r="S108" s="91" t="str">
        <f t="shared" si="38"/>
        <v/>
      </c>
      <c r="T108" s="91" t="str">
        <f t="shared" si="27"/>
        <v/>
      </c>
      <c r="U108" s="90">
        <f t="shared" si="39"/>
        <v>0</v>
      </c>
      <c r="V108" s="91" t="str">
        <f t="shared" si="40"/>
        <v/>
      </c>
      <c r="W108" s="91" t="str">
        <f t="shared" si="28"/>
        <v/>
      </c>
      <c r="X108" s="92" t="str">
        <f t="shared" si="41"/>
        <v/>
      </c>
      <c r="Y108" s="92"/>
      <c r="Z108" s="92"/>
      <c r="AA108" s="92"/>
      <c r="AB108" s="92"/>
      <c r="AC108" s="93" t="str">
        <f t="shared" si="42"/>
        <v/>
      </c>
      <c r="AF108" s="94"/>
    </row>
    <row r="109" spans="2:32" hidden="1" x14ac:dyDescent="0.25">
      <c r="B109" s="67" t="str">
        <f t="shared" si="29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68" t="str">
        <f>IF('תנאי סף'!AF109&lt;&gt;1,"",'תנאי סף'!F109)</f>
        <v/>
      </c>
      <c r="G109" s="69" t="str">
        <f t="shared" si="30"/>
        <v/>
      </c>
      <c r="H109" s="69" t="str">
        <f>IF($F109="","",הגנה!AZ109)</f>
        <v/>
      </c>
      <c r="I109" s="89" t="str">
        <f t="shared" si="31"/>
        <v/>
      </c>
      <c r="J109" s="69" t="str">
        <f t="shared" si="32"/>
        <v/>
      </c>
      <c r="K109" s="69" t="str">
        <f t="shared" si="24"/>
        <v/>
      </c>
      <c r="L109" s="90">
        <f t="shared" si="33"/>
        <v>0</v>
      </c>
      <c r="M109" s="91" t="str">
        <f t="shared" si="34"/>
        <v/>
      </c>
      <c r="N109" s="91" t="str">
        <f t="shared" si="25"/>
        <v/>
      </c>
      <c r="O109" s="90">
        <f t="shared" si="35"/>
        <v>0</v>
      </c>
      <c r="P109" s="91" t="str">
        <f t="shared" si="36"/>
        <v/>
      </c>
      <c r="Q109" s="91" t="str">
        <f t="shared" si="26"/>
        <v/>
      </c>
      <c r="R109" s="90">
        <f t="shared" si="37"/>
        <v>0</v>
      </c>
      <c r="S109" s="91" t="str">
        <f t="shared" si="38"/>
        <v/>
      </c>
      <c r="T109" s="91" t="str">
        <f t="shared" si="27"/>
        <v/>
      </c>
      <c r="U109" s="90">
        <f t="shared" si="39"/>
        <v>0</v>
      </c>
      <c r="V109" s="91" t="str">
        <f t="shared" si="40"/>
        <v/>
      </c>
      <c r="W109" s="91" t="str">
        <f t="shared" si="28"/>
        <v/>
      </c>
      <c r="X109" s="92" t="str">
        <f t="shared" si="41"/>
        <v/>
      </c>
      <c r="Y109" s="92"/>
      <c r="Z109" s="92"/>
      <c r="AA109" s="92"/>
      <c r="AB109" s="92"/>
      <c r="AC109" s="93" t="str">
        <f t="shared" si="42"/>
        <v/>
      </c>
      <c r="AF109" s="94"/>
    </row>
    <row r="110" spans="2:32" hidden="1" x14ac:dyDescent="0.25">
      <c r="B110" s="67" t="str">
        <f t="shared" si="29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68" t="str">
        <f>IF('תנאי סף'!AF110&lt;&gt;1,"",'תנאי סף'!F110)</f>
        <v/>
      </c>
      <c r="G110" s="69" t="str">
        <f t="shared" si="30"/>
        <v/>
      </c>
      <c r="H110" s="69" t="str">
        <f>IF($F110="","",הגנה!AZ110)</f>
        <v/>
      </c>
      <c r="I110" s="89" t="str">
        <f t="shared" si="31"/>
        <v/>
      </c>
      <c r="J110" s="69" t="str">
        <f t="shared" si="32"/>
        <v/>
      </c>
      <c r="K110" s="69" t="str">
        <f t="shared" si="24"/>
        <v/>
      </c>
      <c r="L110" s="90">
        <f t="shared" si="33"/>
        <v>0</v>
      </c>
      <c r="M110" s="91" t="str">
        <f t="shared" si="34"/>
        <v/>
      </c>
      <c r="N110" s="91" t="str">
        <f t="shared" si="25"/>
        <v/>
      </c>
      <c r="O110" s="90">
        <f t="shared" si="35"/>
        <v>0</v>
      </c>
      <c r="P110" s="91" t="str">
        <f t="shared" si="36"/>
        <v/>
      </c>
      <c r="Q110" s="91" t="str">
        <f t="shared" si="26"/>
        <v/>
      </c>
      <c r="R110" s="90">
        <f t="shared" si="37"/>
        <v>0</v>
      </c>
      <c r="S110" s="91" t="str">
        <f t="shared" si="38"/>
        <v/>
      </c>
      <c r="T110" s="91" t="str">
        <f t="shared" si="27"/>
        <v/>
      </c>
      <c r="U110" s="90">
        <f t="shared" si="39"/>
        <v>0</v>
      </c>
      <c r="V110" s="91" t="str">
        <f t="shared" si="40"/>
        <v/>
      </c>
      <c r="W110" s="91" t="str">
        <f t="shared" si="28"/>
        <v/>
      </c>
      <c r="X110" s="92" t="str">
        <f t="shared" si="41"/>
        <v/>
      </c>
      <c r="Y110" s="92"/>
      <c r="Z110" s="92"/>
      <c r="AA110" s="92"/>
      <c r="AB110" s="92"/>
      <c r="AC110" s="93" t="str">
        <f t="shared" si="42"/>
        <v/>
      </c>
      <c r="AF110" s="94"/>
    </row>
    <row r="111" spans="2:32" hidden="1" x14ac:dyDescent="0.25">
      <c r="B111" s="67" t="str">
        <f t="shared" si="29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68" t="str">
        <f>IF('תנאי סף'!AF111&lt;&gt;1,"",'תנאי סף'!F111)</f>
        <v/>
      </c>
      <c r="G111" s="69" t="str">
        <f t="shared" si="30"/>
        <v/>
      </c>
      <c r="H111" s="69" t="str">
        <f>IF($F111="","",הגנה!AZ111)</f>
        <v/>
      </c>
      <c r="I111" s="89" t="str">
        <f t="shared" si="31"/>
        <v/>
      </c>
      <c r="J111" s="69" t="str">
        <f t="shared" si="32"/>
        <v/>
      </c>
      <c r="K111" s="69" t="str">
        <f t="shared" si="24"/>
        <v/>
      </c>
      <c r="L111" s="90">
        <f t="shared" si="33"/>
        <v>0</v>
      </c>
      <c r="M111" s="91" t="str">
        <f t="shared" si="34"/>
        <v/>
      </c>
      <c r="N111" s="91" t="str">
        <f t="shared" si="25"/>
        <v/>
      </c>
      <c r="O111" s="90">
        <f t="shared" si="35"/>
        <v>0</v>
      </c>
      <c r="P111" s="91" t="str">
        <f t="shared" si="36"/>
        <v/>
      </c>
      <c r="Q111" s="91" t="str">
        <f t="shared" si="26"/>
        <v/>
      </c>
      <c r="R111" s="90">
        <f t="shared" si="37"/>
        <v>0</v>
      </c>
      <c r="S111" s="91" t="str">
        <f t="shared" si="38"/>
        <v/>
      </c>
      <c r="T111" s="91" t="str">
        <f t="shared" si="27"/>
        <v/>
      </c>
      <c r="U111" s="90">
        <f t="shared" si="39"/>
        <v>0</v>
      </c>
      <c r="V111" s="91" t="str">
        <f t="shared" si="40"/>
        <v/>
      </c>
      <c r="W111" s="91" t="str">
        <f t="shared" si="28"/>
        <v/>
      </c>
      <c r="X111" s="92" t="str">
        <f t="shared" si="41"/>
        <v/>
      </c>
      <c r="Y111" s="92"/>
      <c r="Z111" s="92"/>
      <c r="AA111" s="92"/>
      <c r="AB111" s="92"/>
      <c r="AC111" s="93" t="str">
        <f t="shared" si="42"/>
        <v/>
      </c>
      <c r="AF111" s="94"/>
    </row>
    <row r="112" spans="2:32" hidden="1" x14ac:dyDescent="0.25">
      <c r="B112" s="67" t="str">
        <f t="shared" si="29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68" t="str">
        <f>IF('תנאי סף'!AF112&lt;&gt;1,"",'תנאי סף'!F112)</f>
        <v/>
      </c>
      <c r="G112" s="69" t="str">
        <f t="shared" si="30"/>
        <v/>
      </c>
      <c r="H112" s="69" t="str">
        <f>IF($F112="","",הגנה!AZ112)</f>
        <v/>
      </c>
      <c r="I112" s="89" t="str">
        <f t="shared" si="31"/>
        <v/>
      </c>
      <c r="J112" s="69" t="str">
        <f t="shared" si="32"/>
        <v/>
      </c>
      <c r="K112" s="69" t="str">
        <f t="shared" si="24"/>
        <v/>
      </c>
      <c r="L112" s="90">
        <f t="shared" si="33"/>
        <v>0</v>
      </c>
      <c r="M112" s="91" t="str">
        <f t="shared" si="34"/>
        <v/>
      </c>
      <c r="N112" s="91" t="str">
        <f t="shared" si="25"/>
        <v/>
      </c>
      <c r="O112" s="90">
        <f t="shared" si="35"/>
        <v>0</v>
      </c>
      <c r="P112" s="91" t="str">
        <f t="shared" si="36"/>
        <v/>
      </c>
      <c r="Q112" s="91" t="str">
        <f t="shared" si="26"/>
        <v/>
      </c>
      <c r="R112" s="90">
        <f t="shared" si="37"/>
        <v>0</v>
      </c>
      <c r="S112" s="91" t="str">
        <f t="shared" si="38"/>
        <v/>
      </c>
      <c r="T112" s="91" t="str">
        <f t="shared" si="27"/>
        <v/>
      </c>
      <c r="U112" s="90">
        <f t="shared" si="39"/>
        <v>0</v>
      </c>
      <c r="V112" s="91" t="str">
        <f t="shared" si="40"/>
        <v/>
      </c>
      <c r="W112" s="91" t="str">
        <f t="shared" si="28"/>
        <v/>
      </c>
      <c r="X112" s="92" t="str">
        <f t="shared" si="41"/>
        <v/>
      </c>
      <c r="Y112" s="92"/>
      <c r="Z112" s="92"/>
      <c r="AA112" s="92"/>
      <c r="AB112" s="92"/>
      <c r="AC112" s="93" t="str">
        <f t="shared" si="42"/>
        <v/>
      </c>
      <c r="AF112" s="94"/>
    </row>
    <row r="113" spans="2:32" hidden="1" x14ac:dyDescent="0.25">
      <c r="B113" s="67" t="str">
        <f t="shared" si="29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68" t="str">
        <f>IF('תנאי סף'!AF113&lt;&gt;1,"",'תנאי סף'!F113)</f>
        <v/>
      </c>
      <c r="G113" s="69" t="str">
        <f t="shared" si="30"/>
        <v/>
      </c>
      <c r="H113" s="69" t="str">
        <f>IF($F113="","",הגנה!AZ113)</f>
        <v/>
      </c>
      <c r="I113" s="89" t="str">
        <f t="shared" si="31"/>
        <v/>
      </c>
      <c r="J113" s="69" t="str">
        <f t="shared" si="32"/>
        <v/>
      </c>
      <c r="K113" s="69" t="str">
        <f t="shared" si="24"/>
        <v/>
      </c>
      <c r="L113" s="90">
        <f t="shared" si="33"/>
        <v>0</v>
      </c>
      <c r="M113" s="91" t="str">
        <f t="shared" si="34"/>
        <v/>
      </c>
      <c r="N113" s="91" t="str">
        <f t="shared" si="25"/>
        <v/>
      </c>
      <c r="O113" s="90">
        <f t="shared" si="35"/>
        <v>0</v>
      </c>
      <c r="P113" s="91" t="str">
        <f t="shared" si="36"/>
        <v/>
      </c>
      <c r="Q113" s="91" t="str">
        <f t="shared" si="26"/>
        <v/>
      </c>
      <c r="R113" s="90">
        <f t="shared" si="37"/>
        <v>0</v>
      </c>
      <c r="S113" s="91" t="str">
        <f t="shared" si="38"/>
        <v/>
      </c>
      <c r="T113" s="91" t="str">
        <f t="shared" si="27"/>
        <v/>
      </c>
      <c r="U113" s="90">
        <f t="shared" si="39"/>
        <v>0</v>
      </c>
      <c r="V113" s="91" t="str">
        <f t="shared" si="40"/>
        <v/>
      </c>
      <c r="W113" s="91" t="str">
        <f t="shared" si="28"/>
        <v/>
      </c>
      <c r="X113" s="92" t="str">
        <f t="shared" si="41"/>
        <v/>
      </c>
      <c r="Y113" s="92"/>
      <c r="Z113" s="92"/>
      <c r="AA113" s="92"/>
      <c r="AB113" s="92"/>
      <c r="AC113" s="93" t="str">
        <f t="shared" si="42"/>
        <v/>
      </c>
      <c r="AF113" s="94"/>
    </row>
    <row r="114" spans="2:32" hidden="1" x14ac:dyDescent="0.25">
      <c r="B114" s="67" t="str">
        <f t="shared" si="29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68" t="str">
        <f>IF('תנאי סף'!AF114&lt;&gt;1,"",'תנאי סף'!F114)</f>
        <v/>
      </c>
      <c r="G114" s="69" t="str">
        <f t="shared" si="30"/>
        <v/>
      </c>
      <c r="H114" s="69" t="str">
        <f>IF($F114="","",הגנה!AZ114)</f>
        <v/>
      </c>
      <c r="I114" s="89" t="str">
        <f t="shared" si="31"/>
        <v/>
      </c>
      <c r="J114" s="69" t="str">
        <f t="shared" si="32"/>
        <v/>
      </c>
      <c r="K114" s="69" t="str">
        <f t="shared" si="24"/>
        <v/>
      </c>
      <c r="L114" s="90">
        <f t="shared" si="33"/>
        <v>0</v>
      </c>
      <c r="M114" s="91" t="str">
        <f t="shared" si="34"/>
        <v/>
      </c>
      <c r="N114" s="91" t="str">
        <f t="shared" si="25"/>
        <v/>
      </c>
      <c r="O114" s="90">
        <f t="shared" si="35"/>
        <v>0</v>
      </c>
      <c r="P114" s="91" t="str">
        <f t="shared" si="36"/>
        <v/>
      </c>
      <c r="Q114" s="91" t="str">
        <f t="shared" si="26"/>
        <v/>
      </c>
      <c r="R114" s="90">
        <f t="shared" si="37"/>
        <v>0</v>
      </c>
      <c r="S114" s="91" t="str">
        <f t="shared" si="38"/>
        <v/>
      </c>
      <c r="T114" s="91" t="str">
        <f t="shared" si="27"/>
        <v/>
      </c>
      <c r="U114" s="90">
        <f t="shared" si="39"/>
        <v>0</v>
      </c>
      <c r="V114" s="91" t="str">
        <f t="shared" si="40"/>
        <v/>
      </c>
      <c r="W114" s="91" t="str">
        <f t="shared" si="28"/>
        <v/>
      </c>
      <c r="X114" s="92" t="str">
        <f t="shared" si="41"/>
        <v/>
      </c>
      <c r="Y114" s="92"/>
      <c r="Z114" s="92"/>
      <c r="AA114" s="92"/>
      <c r="AB114" s="92"/>
      <c r="AC114" s="93" t="str">
        <f t="shared" si="42"/>
        <v/>
      </c>
      <c r="AF114" s="94"/>
    </row>
    <row r="115" spans="2:32" hidden="1" x14ac:dyDescent="0.25">
      <c r="B115" s="67" t="str">
        <f t="shared" si="29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68" t="str">
        <f>IF('תנאי סף'!AF115&lt;&gt;1,"",'תנאי סף'!F115)</f>
        <v/>
      </c>
      <c r="G115" s="69" t="str">
        <f t="shared" si="30"/>
        <v/>
      </c>
      <c r="H115" s="69" t="str">
        <f>IF($F115="","",הגנה!AZ115)</f>
        <v/>
      </c>
      <c r="I115" s="89" t="str">
        <f t="shared" si="31"/>
        <v/>
      </c>
      <c r="J115" s="69" t="str">
        <f t="shared" si="32"/>
        <v/>
      </c>
      <c r="K115" s="69" t="str">
        <f t="shared" si="24"/>
        <v/>
      </c>
      <c r="L115" s="90">
        <f t="shared" si="33"/>
        <v>0</v>
      </c>
      <c r="M115" s="91" t="str">
        <f t="shared" si="34"/>
        <v/>
      </c>
      <c r="N115" s="91" t="str">
        <f t="shared" si="25"/>
        <v/>
      </c>
      <c r="O115" s="90">
        <f t="shared" si="35"/>
        <v>0</v>
      </c>
      <c r="P115" s="91" t="str">
        <f t="shared" si="36"/>
        <v/>
      </c>
      <c r="Q115" s="91" t="str">
        <f t="shared" si="26"/>
        <v/>
      </c>
      <c r="R115" s="90">
        <f t="shared" si="37"/>
        <v>0</v>
      </c>
      <c r="S115" s="91" t="str">
        <f t="shared" si="38"/>
        <v/>
      </c>
      <c r="T115" s="91" t="str">
        <f t="shared" si="27"/>
        <v/>
      </c>
      <c r="U115" s="90">
        <f t="shared" si="39"/>
        <v>0</v>
      </c>
      <c r="V115" s="91" t="str">
        <f t="shared" si="40"/>
        <v/>
      </c>
      <c r="W115" s="91" t="str">
        <f t="shared" si="28"/>
        <v/>
      </c>
      <c r="X115" s="92" t="str">
        <f t="shared" si="41"/>
        <v/>
      </c>
      <c r="Y115" s="92"/>
      <c r="Z115" s="92"/>
      <c r="AA115" s="92"/>
      <c r="AB115" s="92"/>
      <c r="AC115" s="93" t="str">
        <f t="shared" si="42"/>
        <v/>
      </c>
      <c r="AF115" s="94"/>
    </row>
    <row r="116" spans="2:32" hidden="1" x14ac:dyDescent="0.25">
      <c r="B116" s="67" t="str">
        <f t="shared" si="29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68" t="str">
        <f>IF('תנאי סף'!AF116&lt;&gt;1,"",'תנאי סף'!F116)</f>
        <v/>
      </c>
      <c r="G116" s="69" t="str">
        <f t="shared" si="30"/>
        <v/>
      </c>
      <c r="H116" s="69" t="str">
        <f>IF($F116="","",הגנה!AZ116)</f>
        <v/>
      </c>
      <c r="I116" s="89" t="str">
        <f t="shared" si="31"/>
        <v/>
      </c>
      <c r="J116" s="69" t="str">
        <f t="shared" si="32"/>
        <v/>
      </c>
      <c r="K116" s="69" t="str">
        <f t="shared" si="24"/>
        <v/>
      </c>
      <c r="L116" s="90">
        <f t="shared" si="33"/>
        <v>0</v>
      </c>
      <c r="M116" s="91" t="str">
        <f t="shared" si="34"/>
        <v/>
      </c>
      <c r="N116" s="91" t="str">
        <f t="shared" si="25"/>
        <v/>
      </c>
      <c r="O116" s="90">
        <f t="shared" si="35"/>
        <v>0</v>
      </c>
      <c r="P116" s="91" t="str">
        <f t="shared" si="36"/>
        <v/>
      </c>
      <c r="Q116" s="91" t="str">
        <f t="shared" si="26"/>
        <v/>
      </c>
      <c r="R116" s="90">
        <f t="shared" si="37"/>
        <v>0</v>
      </c>
      <c r="S116" s="91" t="str">
        <f t="shared" si="38"/>
        <v/>
      </c>
      <c r="T116" s="91" t="str">
        <f t="shared" si="27"/>
        <v/>
      </c>
      <c r="U116" s="90">
        <f t="shared" si="39"/>
        <v>0</v>
      </c>
      <c r="V116" s="91" t="str">
        <f t="shared" si="40"/>
        <v/>
      </c>
      <c r="W116" s="91" t="str">
        <f t="shared" si="28"/>
        <v/>
      </c>
      <c r="X116" s="92" t="str">
        <f t="shared" si="41"/>
        <v/>
      </c>
      <c r="Y116" s="92"/>
      <c r="Z116" s="92"/>
      <c r="AA116" s="92"/>
      <c r="AB116" s="92"/>
      <c r="AC116" s="93" t="str">
        <f t="shared" si="42"/>
        <v/>
      </c>
      <c r="AF116" s="94"/>
    </row>
    <row r="117" spans="2:32" hidden="1" x14ac:dyDescent="0.25">
      <c r="B117" s="67" t="str">
        <f t="shared" si="29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68" t="str">
        <f>IF('תנאי סף'!AF117&lt;&gt;1,"",'תנאי סף'!F117)</f>
        <v/>
      </c>
      <c r="G117" s="69" t="str">
        <f t="shared" si="30"/>
        <v/>
      </c>
      <c r="H117" s="69" t="str">
        <f>IF($F117="","",הגנה!AZ117)</f>
        <v/>
      </c>
      <c r="I117" s="89" t="str">
        <f t="shared" si="31"/>
        <v/>
      </c>
      <c r="J117" s="69" t="str">
        <f t="shared" si="32"/>
        <v/>
      </c>
      <c r="K117" s="69" t="str">
        <f t="shared" si="24"/>
        <v/>
      </c>
      <c r="L117" s="90">
        <f t="shared" si="33"/>
        <v>0</v>
      </c>
      <c r="M117" s="91" t="str">
        <f t="shared" si="34"/>
        <v/>
      </c>
      <c r="N117" s="91" t="str">
        <f t="shared" si="25"/>
        <v/>
      </c>
      <c r="O117" s="90">
        <f t="shared" si="35"/>
        <v>0</v>
      </c>
      <c r="P117" s="91" t="str">
        <f t="shared" si="36"/>
        <v/>
      </c>
      <c r="Q117" s="91" t="str">
        <f t="shared" si="26"/>
        <v/>
      </c>
      <c r="R117" s="90">
        <f t="shared" si="37"/>
        <v>0</v>
      </c>
      <c r="S117" s="91" t="str">
        <f t="shared" si="38"/>
        <v/>
      </c>
      <c r="T117" s="91" t="str">
        <f t="shared" si="27"/>
        <v/>
      </c>
      <c r="U117" s="90">
        <f t="shared" si="39"/>
        <v>0</v>
      </c>
      <c r="V117" s="91" t="str">
        <f t="shared" si="40"/>
        <v/>
      </c>
      <c r="W117" s="91" t="str">
        <f t="shared" si="28"/>
        <v/>
      </c>
      <c r="X117" s="92" t="str">
        <f t="shared" si="41"/>
        <v/>
      </c>
      <c r="Y117" s="92"/>
      <c r="Z117" s="92"/>
      <c r="AA117" s="92"/>
      <c r="AB117" s="92"/>
      <c r="AC117" s="93" t="str">
        <f t="shared" si="42"/>
        <v/>
      </c>
      <c r="AF117" s="94"/>
    </row>
    <row r="118" spans="2:32" hidden="1" x14ac:dyDescent="0.25">
      <c r="B118" s="67" t="str">
        <f t="shared" si="29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68" t="str">
        <f>IF('תנאי סף'!AF118&lt;&gt;1,"",'תנאי סף'!F118)</f>
        <v/>
      </c>
      <c r="G118" s="69" t="str">
        <f t="shared" si="30"/>
        <v/>
      </c>
      <c r="H118" s="69" t="str">
        <f>IF($F118="","",הגנה!AZ118)</f>
        <v/>
      </c>
      <c r="I118" s="89" t="str">
        <f t="shared" si="31"/>
        <v/>
      </c>
      <c r="J118" s="69" t="str">
        <f t="shared" si="32"/>
        <v/>
      </c>
      <c r="K118" s="69" t="str">
        <f t="shared" si="24"/>
        <v/>
      </c>
      <c r="L118" s="90">
        <f t="shared" si="33"/>
        <v>0</v>
      </c>
      <c r="M118" s="91" t="str">
        <f t="shared" si="34"/>
        <v/>
      </c>
      <c r="N118" s="91" t="str">
        <f t="shared" si="25"/>
        <v/>
      </c>
      <c r="O118" s="90">
        <f t="shared" si="35"/>
        <v>0</v>
      </c>
      <c r="P118" s="91" t="str">
        <f t="shared" si="36"/>
        <v/>
      </c>
      <c r="Q118" s="91" t="str">
        <f t="shared" si="26"/>
        <v/>
      </c>
      <c r="R118" s="90">
        <f t="shared" si="37"/>
        <v>0</v>
      </c>
      <c r="S118" s="91" t="str">
        <f t="shared" si="38"/>
        <v/>
      </c>
      <c r="T118" s="91" t="str">
        <f t="shared" si="27"/>
        <v/>
      </c>
      <c r="U118" s="90">
        <f t="shared" si="39"/>
        <v>0</v>
      </c>
      <c r="V118" s="91" t="str">
        <f t="shared" si="40"/>
        <v/>
      </c>
      <c r="W118" s="91" t="str">
        <f t="shared" si="28"/>
        <v/>
      </c>
      <c r="X118" s="92" t="str">
        <f t="shared" si="41"/>
        <v/>
      </c>
      <c r="Y118" s="92"/>
      <c r="Z118" s="92"/>
      <c r="AA118" s="92"/>
      <c r="AB118" s="92"/>
      <c r="AC118" s="93" t="str">
        <f t="shared" si="42"/>
        <v/>
      </c>
      <c r="AF118" s="94"/>
    </row>
    <row r="119" spans="2:32" hidden="1" x14ac:dyDescent="0.25">
      <c r="B119" s="67" t="str">
        <f t="shared" si="29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68" t="str">
        <f>IF('תנאי סף'!AF119&lt;&gt;1,"",'תנאי סף'!F119)</f>
        <v/>
      </c>
      <c r="G119" s="69" t="str">
        <f t="shared" si="30"/>
        <v/>
      </c>
      <c r="H119" s="69" t="str">
        <f>IF($F119="","",הגנה!AZ119)</f>
        <v/>
      </c>
      <c r="I119" s="89" t="str">
        <f t="shared" si="31"/>
        <v/>
      </c>
      <c r="J119" s="69" t="str">
        <f t="shared" si="32"/>
        <v/>
      </c>
      <c r="K119" s="69" t="str">
        <f t="shared" si="24"/>
        <v/>
      </c>
      <c r="L119" s="90">
        <f t="shared" si="33"/>
        <v>0</v>
      </c>
      <c r="M119" s="91" t="str">
        <f t="shared" si="34"/>
        <v/>
      </c>
      <c r="N119" s="91" t="str">
        <f t="shared" si="25"/>
        <v/>
      </c>
      <c r="O119" s="90">
        <f t="shared" si="35"/>
        <v>0</v>
      </c>
      <c r="P119" s="91" t="str">
        <f t="shared" si="36"/>
        <v/>
      </c>
      <c r="Q119" s="91" t="str">
        <f t="shared" si="26"/>
        <v/>
      </c>
      <c r="R119" s="90">
        <f t="shared" si="37"/>
        <v>0</v>
      </c>
      <c r="S119" s="91" t="str">
        <f t="shared" si="38"/>
        <v/>
      </c>
      <c r="T119" s="91" t="str">
        <f t="shared" si="27"/>
        <v/>
      </c>
      <c r="U119" s="90">
        <f t="shared" si="39"/>
        <v>0</v>
      </c>
      <c r="V119" s="91" t="str">
        <f t="shared" si="40"/>
        <v/>
      </c>
      <c r="W119" s="91" t="str">
        <f t="shared" si="28"/>
        <v/>
      </c>
      <c r="X119" s="92" t="str">
        <f t="shared" si="41"/>
        <v/>
      </c>
      <c r="Y119" s="92"/>
      <c r="Z119" s="92"/>
      <c r="AA119" s="92"/>
      <c r="AB119" s="92"/>
      <c r="AC119" s="93" t="str">
        <f t="shared" si="42"/>
        <v/>
      </c>
      <c r="AF119" s="94"/>
    </row>
    <row r="120" spans="2:32" hidden="1" x14ac:dyDescent="0.25">
      <c r="B120" s="67" t="str">
        <f t="shared" si="29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68" t="str">
        <f>IF('תנאי סף'!AF120&lt;&gt;1,"",'תנאי סף'!F120)</f>
        <v/>
      </c>
      <c r="G120" s="69" t="str">
        <f t="shared" si="30"/>
        <v/>
      </c>
      <c r="H120" s="69" t="str">
        <f>IF($F120="","",הגנה!AZ120)</f>
        <v/>
      </c>
      <c r="I120" s="89" t="str">
        <f t="shared" si="31"/>
        <v/>
      </c>
      <c r="J120" s="69" t="str">
        <f t="shared" si="32"/>
        <v/>
      </c>
      <c r="K120" s="69" t="str">
        <f t="shared" si="24"/>
        <v/>
      </c>
      <c r="L120" s="90">
        <f t="shared" si="33"/>
        <v>0</v>
      </c>
      <c r="M120" s="91" t="str">
        <f t="shared" si="34"/>
        <v/>
      </c>
      <c r="N120" s="91" t="str">
        <f t="shared" si="25"/>
        <v/>
      </c>
      <c r="O120" s="90">
        <f t="shared" si="35"/>
        <v>0</v>
      </c>
      <c r="P120" s="91" t="str">
        <f t="shared" si="36"/>
        <v/>
      </c>
      <c r="Q120" s="91" t="str">
        <f t="shared" si="26"/>
        <v/>
      </c>
      <c r="R120" s="90">
        <f t="shared" si="37"/>
        <v>0</v>
      </c>
      <c r="S120" s="91" t="str">
        <f t="shared" si="38"/>
        <v/>
      </c>
      <c r="T120" s="91" t="str">
        <f t="shared" si="27"/>
        <v/>
      </c>
      <c r="U120" s="90">
        <f t="shared" si="39"/>
        <v>0</v>
      </c>
      <c r="V120" s="91" t="str">
        <f t="shared" si="40"/>
        <v/>
      </c>
      <c r="W120" s="91" t="str">
        <f t="shared" si="28"/>
        <v/>
      </c>
      <c r="X120" s="92" t="str">
        <f t="shared" si="41"/>
        <v/>
      </c>
      <c r="Y120" s="92"/>
      <c r="Z120" s="92"/>
      <c r="AA120" s="92"/>
      <c r="AB120" s="92"/>
      <c r="AC120" s="93" t="str">
        <f t="shared" si="42"/>
        <v/>
      </c>
      <c r="AF120" s="94"/>
    </row>
    <row r="121" spans="2:32" hidden="1" x14ac:dyDescent="0.25">
      <c r="B121" s="67" t="str">
        <f t="shared" si="29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68" t="str">
        <f>IF('תנאי סף'!AF121&lt;&gt;1,"",'תנאי סף'!F121)</f>
        <v/>
      </c>
      <c r="G121" s="69" t="str">
        <f t="shared" si="30"/>
        <v/>
      </c>
      <c r="H121" s="69" t="str">
        <f>IF($F121="","",הגנה!AZ121)</f>
        <v/>
      </c>
      <c r="I121" s="89" t="str">
        <f t="shared" si="31"/>
        <v/>
      </c>
      <c r="J121" s="69" t="str">
        <f t="shared" si="32"/>
        <v/>
      </c>
      <c r="K121" s="69" t="str">
        <f t="shared" si="24"/>
        <v/>
      </c>
      <c r="L121" s="90">
        <f t="shared" si="33"/>
        <v>0</v>
      </c>
      <c r="M121" s="91" t="str">
        <f t="shared" si="34"/>
        <v/>
      </c>
      <c r="N121" s="91" t="str">
        <f t="shared" si="25"/>
        <v/>
      </c>
      <c r="O121" s="90">
        <f t="shared" si="35"/>
        <v>0</v>
      </c>
      <c r="P121" s="91" t="str">
        <f t="shared" si="36"/>
        <v/>
      </c>
      <c r="Q121" s="91" t="str">
        <f t="shared" si="26"/>
        <v/>
      </c>
      <c r="R121" s="90">
        <f t="shared" si="37"/>
        <v>0</v>
      </c>
      <c r="S121" s="91" t="str">
        <f t="shared" si="38"/>
        <v/>
      </c>
      <c r="T121" s="91" t="str">
        <f t="shared" si="27"/>
        <v/>
      </c>
      <c r="U121" s="90">
        <f t="shared" si="39"/>
        <v>0</v>
      </c>
      <c r="V121" s="91" t="str">
        <f t="shared" si="40"/>
        <v/>
      </c>
      <c r="W121" s="91" t="str">
        <f t="shared" si="28"/>
        <v/>
      </c>
      <c r="X121" s="92" t="str">
        <f t="shared" si="41"/>
        <v/>
      </c>
      <c r="Y121" s="92"/>
      <c r="Z121" s="92"/>
      <c r="AA121" s="92"/>
      <c r="AB121" s="92"/>
      <c r="AC121" s="93" t="str">
        <f t="shared" si="42"/>
        <v/>
      </c>
      <c r="AF121" s="94"/>
    </row>
    <row r="122" spans="2:32" hidden="1" x14ac:dyDescent="0.25">
      <c r="B122" s="67" t="str">
        <f t="shared" si="29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68" t="str">
        <f>IF('תנאי סף'!AF122&lt;&gt;1,"",'תנאי סף'!F122)</f>
        <v/>
      </c>
      <c r="G122" s="69" t="str">
        <f t="shared" si="30"/>
        <v/>
      </c>
      <c r="H122" s="69" t="str">
        <f>IF($F122="","",הגנה!AZ122)</f>
        <v/>
      </c>
      <c r="I122" s="89" t="str">
        <f t="shared" si="31"/>
        <v/>
      </c>
      <c r="J122" s="69" t="str">
        <f t="shared" si="32"/>
        <v/>
      </c>
      <c r="K122" s="69" t="str">
        <f t="shared" si="24"/>
        <v/>
      </c>
      <c r="L122" s="90">
        <f t="shared" si="33"/>
        <v>0</v>
      </c>
      <c r="M122" s="91" t="str">
        <f t="shared" si="34"/>
        <v/>
      </c>
      <c r="N122" s="91" t="str">
        <f t="shared" si="25"/>
        <v/>
      </c>
      <c r="O122" s="90">
        <f t="shared" si="35"/>
        <v>0</v>
      </c>
      <c r="P122" s="91" t="str">
        <f t="shared" si="36"/>
        <v/>
      </c>
      <c r="Q122" s="91" t="str">
        <f t="shared" si="26"/>
        <v/>
      </c>
      <c r="R122" s="90">
        <f t="shared" si="37"/>
        <v>0</v>
      </c>
      <c r="S122" s="91" t="str">
        <f t="shared" si="38"/>
        <v/>
      </c>
      <c r="T122" s="91" t="str">
        <f t="shared" si="27"/>
        <v/>
      </c>
      <c r="U122" s="90">
        <f t="shared" si="39"/>
        <v>0</v>
      </c>
      <c r="V122" s="91" t="str">
        <f t="shared" si="40"/>
        <v/>
      </c>
      <c r="W122" s="91" t="str">
        <f t="shared" si="28"/>
        <v/>
      </c>
      <c r="X122" s="92" t="str">
        <f t="shared" si="41"/>
        <v/>
      </c>
      <c r="Y122" s="92"/>
      <c r="Z122" s="92"/>
      <c r="AA122" s="92"/>
      <c r="AB122" s="92"/>
      <c r="AC122" s="93" t="str">
        <f t="shared" si="42"/>
        <v/>
      </c>
      <c r="AF122" s="94"/>
    </row>
    <row r="123" spans="2:32" hidden="1" x14ac:dyDescent="0.25">
      <c r="B123" s="67" t="str">
        <f t="shared" si="29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68" t="str">
        <f>IF('תנאי סף'!AF123&lt;&gt;1,"",'תנאי סף'!F123)</f>
        <v/>
      </c>
      <c r="G123" s="69" t="str">
        <f t="shared" si="30"/>
        <v/>
      </c>
      <c r="H123" s="69" t="str">
        <f>IF($F123="","",הגנה!AZ123)</f>
        <v/>
      </c>
      <c r="I123" s="89" t="str">
        <f t="shared" si="31"/>
        <v/>
      </c>
      <c r="J123" s="69" t="str">
        <f t="shared" si="32"/>
        <v/>
      </c>
      <c r="K123" s="69" t="str">
        <f t="shared" si="24"/>
        <v/>
      </c>
      <c r="L123" s="90">
        <f t="shared" si="33"/>
        <v>0</v>
      </c>
      <c r="M123" s="91" t="str">
        <f t="shared" si="34"/>
        <v/>
      </c>
      <c r="N123" s="91" t="str">
        <f t="shared" si="25"/>
        <v/>
      </c>
      <c r="O123" s="90">
        <f t="shared" si="35"/>
        <v>0</v>
      </c>
      <c r="P123" s="91" t="str">
        <f t="shared" si="36"/>
        <v/>
      </c>
      <c r="Q123" s="91" t="str">
        <f t="shared" si="26"/>
        <v/>
      </c>
      <c r="R123" s="90">
        <f t="shared" si="37"/>
        <v>0</v>
      </c>
      <c r="S123" s="91" t="str">
        <f t="shared" si="38"/>
        <v/>
      </c>
      <c r="T123" s="91" t="str">
        <f t="shared" si="27"/>
        <v/>
      </c>
      <c r="U123" s="90">
        <f t="shared" si="39"/>
        <v>0</v>
      </c>
      <c r="V123" s="91" t="str">
        <f t="shared" si="40"/>
        <v/>
      </c>
      <c r="W123" s="91" t="str">
        <f t="shared" si="28"/>
        <v/>
      </c>
      <c r="X123" s="92" t="str">
        <f t="shared" si="41"/>
        <v/>
      </c>
      <c r="Y123" s="92"/>
      <c r="Z123" s="92"/>
      <c r="AA123" s="92"/>
      <c r="AB123" s="92"/>
      <c r="AC123" s="93" t="str">
        <f t="shared" si="42"/>
        <v/>
      </c>
      <c r="AF123" s="94"/>
    </row>
    <row r="124" spans="2:32" hidden="1" x14ac:dyDescent="0.25">
      <c r="B124" s="67" t="str">
        <f t="shared" si="29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68" t="str">
        <f>IF('תנאי סף'!AF124&lt;&gt;1,"",'תנאי סף'!F124)</f>
        <v/>
      </c>
      <c r="G124" s="69" t="str">
        <f t="shared" si="30"/>
        <v/>
      </c>
      <c r="H124" s="69" t="str">
        <f>IF($F124="","",הגנה!AZ124)</f>
        <v/>
      </c>
      <c r="I124" s="89" t="str">
        <f t="shared" si="31"/>
        <v/>
      </c>
      <c r="J124" s="69" t="str">
        <f t="shared" si="32"/>
        <v/>
      </c>
      <c r="K124" s="69" t="str">
        <f t="shared" si="24"/>
        <v/>
      </c>
      <c r="L124" s="90">
        <f t="shared" si="33"/>
        <v>0</v>
      </c>
      <c r="M124" s="91" t="str">
        <f t="shared" si="34"/>
        <v/>
      </c>
      <c r="N124" s="91" t="str">
        <f t="shared" si="25"/>
        <v/>
      </c>
      <c r="O124" s="90">
        <f t="shared" si="35"/>
        <v>0</v>
      </c>
      <c r="P124" s="91" t="str">
        <f t="shared" si="36"/>
        <v/>
      </c>
      <c r="Q124" s="91" t="str">
        <f t="shared" si="26"/>
        <v/>
      </c>
      <c r="R124" s="90">
        <f t="shared" si="37"/>
        <v>0</v>
      </c>
      <c r="S124" s="91" t="str">
        <f t="shared" si="38"/>
        <v/>
      </c>
      <c r="T124" s="91" t="str">
        <f t="shared" si="27"/>
        <v/>
      </c>
      <c r="U124" s="90">
        <f t="shared" si="39"/>
        <v>0</v>
      </c>
      <c r="V124" s="91" t="str">
        <f t="shared" si="40"/>
        <v/>
      </c>
      <c r="W124" s="91" t="str">
        <f t="shared" si="28"/>
        <v/>
      </c>
      <c r="X124" s="92" t="str">
        <f t="shared" si="41"/>
        <v/>
      </c>
      <c r="Y124" s="92"/>
      <c r="Z124" s="92"/>
      <c r="AA124" s="92"/>
      <c r="AB124" s="92"/>
      <c r="AC124" s="93" t="str">
        <f t="shared" si="42"/>
        <v/>
      </c>
      <c r="AF124" s="94"/>
    </row>
    <row r="125" spans="2:32" hidden="1" x14ac:dyDescent="0.25">
      <c r="B125" s="67" t="str">
        <f t="shared" si="29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68" t="str">
        <f>IF('תנאי סף'!AF125&lt;&gt;1,"",'תנאי סף'!F125)</f>
        <v/>
      </c>
      <c r="G125" s="69" t="str">
        <f t="shared" si="30"/>
        <v/>
      </c>
      <c r="H125" s="69" t="str">
        <f>IF($F125="","",הגנה!AZ125)</f>
        <v/>
      </c>
      <c r="I125" s="89" t="str">
        <f t="shared" si="31"/>
        <v/>
      </c>
      <c r="J125" s="69" t="str">
        <f t="shared" si="32"/>
        <v/>
      </c>
      <c r="K125" s="69" t="str">
        <f t="shared" si="24"/>
        <v/>
      </c>
      <c r="L125" s="90">
        <f t="shared" si="33"/>
        <v>0</v>
      </c>
      <c r="M125" s="91" t="str">
        <f t="shared" si="34"/>
        <v/>
      </c>
      <c r="N125" s="91" t="str">
        <f t="shared" si="25"/>
        <v/>
      </c>
      <c r="O125" s="90">
        <f t="shared" si="35"/>
        <v>0</v>
      </c>
      <c r="P125" s="91" t="str">
        <f t="shared" si="36"/>
        <v/>
      </c>
      <c r="Q125" s="91" t="str">
        <f t="shared" si="26"/>
        <v/>
      </c>
      <c r="R125" s="90">
        <f t="shared" si="37"/>
        <v>0</v>
      </c>
      <c r="S125" s="91" t="str">
        <f t="shared" si="38"/>
        <v/>
      </c>
      <c r="T125" s="91" t="str">
        <f t="shared" si="27"/>
        <v/>
      </c>
      <c r="U125" s="90">
        <f t="shared" si="39"/>
        <v>0</v>
      </c>
      <c r="V125" s="91" t="str">
        <f t="shared" si="40"/>
        <v/>
      </c>
      <c r="W125" s="91" t="str">
        <f t="shared" si="28"/>
        <v/>
      </c>
      <c r="X125" s="92" t="str">
        <f t="shared" si="41"/>
        <v/>
      </c>
      <c r="Y125" s="92"/>
      <c r="Z125" s="92"/>
      <c r="AA125" s="92"/>
      <c r="AB125" s="92"/>
      <c r="AC125" s="93" t="str">
        <f t="shared" si="42"/>
        <v/>
      </c>
      <c r="AF125" s="94"/>
    </row>
    <row r="126" spans="2:32" hidden="1" x14ac:dyDescent="0.25">
      <c r="B126" s="67" t="str">
        <f t="shared" si="29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68" t="str">
        <f>IF('תנאי סף'!AF126&lt;&gt;1,"",'תנאי סף'!F126)</f>
        <v/>
      </c>
      <c r="G126" s="69" t="str">
        <f t="shared" si="30"/>
        <v/>
      </c>
      <c r="H126" s="69" t="str">
        <f>IF($F126="","",הגנה!AZ126)</f>
        <v/>
      </c>
      <c r="I126" s="89" t="str">
        <f t="shared" si="31"/>
        <v/>
      </c>
      <c r="J126" s="69" t="str">
        <f t="shared" si="32"/>
        <v/>
      </c>
      <c r="K126" s="69" t="str">
        <f t="shared" si="24"/>
        <v/>
      </c>
      <c r="L126" s="90">
        <f t="shared" si="33"/>
        <v>0</v>
      </c>
      <c r="M126" s="91" t="str">
        <f t="shared" si="34"/>
        <v/>
      </c>
      <c r="N126" s="91" t="str">
        <f t="shared" si="25"/>
        <v/>
      </c>
      <c r="O126" s="90">
        <f t="shared" si="35"/>
        <v>0</v>
      </c>
      <c r="P126" s="91" t="str">
        <f t="shared" si="36"/>
        <v/>
      </c>
      <c r="Q126" s="91" t="str">
        <f t="shared" si="26"/>
        <v/>
      </c>
      <c r="R126" s="90">
        <f t="shared" si="37"/>
        <v>0</v>
      </c>
      <c r="S126" s="91" t="str">
        <f t="shared" si="38"/>
        <v/>
      </c>
      <c r="T126" s="91" t="str">
        <f t="shared" si="27"/>
        <v/>
      </c>
      <c r="U126" s="90">
        <f t="shared" si="39"/>
        <v>0</v>
      </c>
      <c r="V126" s="91" t="str">
        <f t="shared" si="40"/>
        <v/>
      </c>
      <c r="W126" s="91" t="str">
        <f t="shared" si="28"/>
        <v/>
      </c>
      <c r="X126" s="92" t="str">
        <f t="shared" si="41"/>
        <v/>
      </c>
      <c r="Y126" s="92"/>
      <c r="Z126" s="92"/>
      <c r="AA126" s="92"/>
      <c r="AB126" s="92"/>
      <c r="AC126" s="93" t="str">
        <f t="shared" si="42"/>
        <v/>
      </c>
      <c r="AF126" s="94"/>
    </row>
    <row r="127" spans="2:32" hidden="1" x14ac:dyDescent="0.25">
      <c r="B127" s="67" t="str">
        <f t="shared" si="29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68" t="str">
        <f>IF('תנאי סף'!AF127&lt;&gt;1,"",'תנאי סף'!F127)</f>
        <v/>
      </c>
      <c r="G127" s="69" t="str">
        <f t="shared" si="30"/>
        <v/>
      </c>
      <c r="H127" s="69" t="str">
        <f>IF($F127="","",הגנה!AZ127)</f>
        <v/>
      </c>
      <c r="I127" s="89" t="str">
        <f t="shared" si="31"/>
        <v/>
      </c>
      <c r="J127" s="69" t="str">
        <f t="shared" si="32"/>
        <v/>
      </c>
      <c r="K127" s="69" t="str">
        <f>IF($F127="","",IF(I127=1,J127,J127/SUMIF(I$31:I$130,0,J$31:J$130)*($C$2-SUMIF(I$31:I$130,1,J$31:J$130))))</f>
        <v/>
      </c>
      <c r="L127" s="90">
        <f t="shared" si="33"/>
        <v>0</v>
      </c>
      <c r="M127" s="91" t="str">
        <f t="shared" si="34"/>
        <v/>
      </c>
      <c r="N127" s="91" t="str">
        <f>IF($F127="","",IF(L127=1,M127,M127/SUMIF(L$31:L$130,0,M$31:M$130)*($C$2-SUMIF(L$31:L$130,1,M$31:M$130))))</f>
        <v/>
      </c>
      <c r="O127" s="90">
        <f t="shared" si="35"/>
        <v>0</v>
      </c>
      <c r="P127" s="91" t="str">
        <f t="shared" si="36"/>
        <v/>
      </c>
      <c r="Q127" s="91" t="str">
        <f>IF($F127="","",IF(O127=1,P127,P127/SUMIF(O$31:O$130,0,P$31:P$130)*($C$2-SUMIF(O$31:O$130,1,P$31:P$130))))</f>
        <v/>
      </c>
      <c r="R127" s="90">
        <f t="shared" si="37"/>
        <v>0</v>
      </c>
      <c r="S127" s="91" t="str">
        <f t="shared" si="38"/>
        <v/>
      </c>
      <c r="T127" s="91" t="str">
        <f>IF($F127="","",IF(R127=2,S127,IF(R127=1,S127,S127/SUMIF(R$31:R$130,0,S$31:S$130)*($C$2-SUMIF(R$31:R$130,1,S$31:S$130)-SUMIF(R$31:R$130,2,S$31:S$130)))))</f>
        <v/>
      </c>
      <c r="U127" s="90">
        <f t="shared" si="39"/>
        <v>0</v>
      </c>
      <c r="V127" s="91" t="str">
        <f t="shared" si="40"/>
        <v/>
      </c>
      <c r="W127" s="91" t="str">
        <f>IF($F127="","",IF(U127=2,V127,IF(U127=1,V127,V127/SUMIF(U$31:U$130,0,V$31:V$130)*($C$2-SUMIF(U$31:U$130,1,V$31:V$130)-SUMIF(U$31:U$130,2,V$31:V$130)))))</f>
        <v/>
      </c>
      <c r="X127" s="92" t="str">
        <f t="shared" si="41"/>
        <v/>
      </c>
      <c r="Y127" s="92"/>
      <c r="Z127" s="92"/>
      <c r="AA127" s="92"/>
      <c r="AB127" s="92"/>
      <c r="AC127" s="93" t="str">
        <f t="shared" si="42"/>
        <v/>
      </c>
      <c r="AF127" s="94"/>
    </row>
    <row r="128" spans="2:32" hidden="1" x14ac:dyDescent="0.25">
      <c r="B128" s="67" t="str">
        <f t="shared" si="29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68" t="str">
        <f>IF('תנאי סף'!AF128&lt;&gt;1,"",'תנאי סף'!F128)</f>
        <v/>
      </c>
      <c r="G128" s="69" t="str">
        <f t="shared" si="30"/>
        <v/>
      </c>
      <c r="H128" s="69" t="str">
        <f>IF($F128="","",הגנה!AZ128)</f>
        <v/>
      </c>
      <c r="I128" s="89" t="str">
        <f t="shared" si="31"/>
        <v/>
      </c>
      <c r="J128" s="69" t="str">
        <f t="shared" si="32"/>
        <v/>
      </c>
      <c r="K128" s="69" t="str">
        <f>IF($F128="","",IF(I128=1,J128,J128/SUMIF(I$31:I$130,0,J$31:J$130)*($C$2-SUMIF(I$31:I$130,1,J$31:J$130))))</f>
        <v/>
      </c>
      <c r="L128" s="90">
        <f t="shared" si="33"/>
        <v>0</v>
      </c>
      <c r="M128" s="91" t="str">
        <f t="shared" si="34"/>
        <v/>
      </c>
      <c r="N128" s="91" t="str">
        <f>IF($F128="","",IF(L128=1,M128,M128/SUMIF(L$31:L$130,0,M$31:M$130)*($C$2-SUMIF(L$31:L$130,1,M$31:M$130))))</f>
        <v/>
      </c>
      <c r="O128" s="90">
        <f t="shared" si="35"/>
        <v>0</v>
      </c>
      <c r="P128" s="91" t="str">
        <f t="shared" si="36"/>
        <v/>
      </c>
      <c r="Q128" s="91" t="str">
        <f>IF($F128="","",IF(O128=1,P128,P128/SUMIF(O$31:O$130,0,P$31:P$130)*($C$2-SUMIF(O$31:O$130,1,P$31:P$130))))</f>
        <v/>
      </c>
      <c r="R128" s="90">
        <f t="shared" si="37"/>
        <v>0</v>
      </c>
      <c r="S128" s="91" t="str">
        <f t="shared" si="38"/>
        <v/>
      </c>
      <c r="T128" s="91" t="str">
        <f>IF($F128="","",IF(R128=2,S128,IF(R128=1,S128,S128/SUMIF(R$31:R$130,0,S$31:S$130)*($C$2-SUMIF(R$31:R$130,1,S$31:S$130)-SUMIF(R$31:R$130,2,S$31:S$130)))))</f>
        <v/>
      </c>
      <c r="U128" s="90">
        <f t="shared" si="39"/>
        <v>0</v>
      </c>
      <c r="V128" s="91" t="str">
        <f t="shared" si="40"/>
        <v/>
      </c>
      <c r="W128" s="91" t="str">
        <f>IF($F128="","",IF(U128=2,V128,IF(U128=1,V128,V128/SUMIF(U$31:U$130,0,V$31:V$130)*($C$2-SUMIF(U$31:U$130,1,V$31:V$130)-SUMIF(U$31:U$130,2,V$31:V$130)))))</f>
        <v/>
      </c>
      <c r="X128" s="92" t="str">
        <f t="shared" si="41"/>
        <v/>
      </c>
      <c r="Y128" s="92"/>
      <c r="Z128" s="92"/>
      <c r="AA128" s="92"/>
      <c r="AB128" s="92"/>
      <c r="AC128" s="93" t="str">
        <f t="shared" si="42"/>
        <v/>
      </c>
      <c r="AF128" s="94"/>
    </row>
    <row r="129" spans="2:32" hidden="1" x14ac:dyDescent="0.25">
      <c r="B129" s="67" t="str">
        <f t="shared" si="29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68" t="str">
        <f>IF('תנאי סף'!AF129&lt;&gt;1,"",'תנאי סף'!F129)</f>
        <v/>
      </c>
      <c r="G129" s="69" t="str">
        <f t="shared" si="30"/>
        <v/>
      </c>
      <c r="H129" s="69" t="str">
        <f>IF($F129="","",הגנה!AZ129)</f>
        <v/>
      </c>
      <c r="I129" s="89" t="str">
        <f t="shared" si="31"/>
        <v/>
      </c>
      <c r="J129" s="69" t="str">
        <f t="shared" si="32"/>
        <v/>
      </c>
      <c r="K129" s="69" t="str">
        <f>IF($F129="","",IF(I129=1,J129,J129/SUMIF(I$31:I$130,0,J$31:J$130)*($C$2-SUMIF(I$31:I$130,1,J$31:J$130))))</f>
        <v/>
      </c>
      <c r="L129" s="90">
        <f t="shared" si="33"/>
        <v>0</v>
      </c>
      <c r="M129" s="91" t="str">
        <f t="shared" si="34"/>
        <v/>
      </c>
      <c r="N129" s="91" t="str">
        <f>IF($F129="","",IF(L129=1,M129,M129/SUMIF(L$31:L$130,0,M$31:M$130)*($C$2-SUMIF(L$31:L$130,1,M$31:M$130))))</f>
        <v/>
      </c>
      <c r="O129" s="90">
        <f t="shared" si="35"/>
        <v>0</v>
      </c>
      <c r="P129" s="91" t="str">
        <f t="shared" si="36"/>
        <v/>
      </c>
      <c r="Q129" s="91" t="str">
        <f>IF($F129="","",IF(O129=1,P129,P129/SUMIF(O$31:O$130,0,P$31:P$130)*($C$2-SUMIF(O$31:O$130,1,P$31:P$130))))</f>
        <v/>
      </c>
      <c r="R129" s="90">
        <f t="shared" si="37"/>
        <v>0</v>
      </c>
      <c r="S129" s="91" t="str">
        <f t="shared" si="38"/>
        <v/>
      </c>
      <c r="T129" s="91" t="str">
        <f>IF($F129="","",IF(R129=2,S129,IF(R129=1,S129,S129/SUMIF(R$31:R$130,0,S$31:S$130)*($C$2-SUMIF(R$31:R$130,1,S$31:S$130)-SUMIF(R$31:R$130,2,S$31:S$130)))))</f>
        <v/>
      </c>
      <c r="U129" s="90">
        <f t="shared" si="39"/>
        <v>0</v>
      </c>
      <c r="V129" s="91" t="str">
        <f t="shared" si="40"/>
        <v/>
      </c>
      <c r="W129" s="91" t="str">
        <f>IF($F129="","",IF(U129=2,V129,IF(U129=1,V129,V129/SUMIF(U$31:U$130,0,V$31:V$130)*($C$2-SUMIF(U$31:U$130,1,V$31:V$130)-SUMIF(U$31:U$130,2,V$31:V$130)))))</f>
        <v/>
      </c>
      <c r="X129" s="92" t="str">
        <f t="shared" si="41"/>
        <v/>
      </c>
      <c r="Y129" s="92"/>
      <c r="Z129" s="92"/>
      <c r="AA129" s="92"/>
      <c r="AB129" s="92"/>
      <c r="AC129" s="93" t="str">
        <f t="shared" si="42"/>
        <v/>
      </c>
      <c r="AF129" s="94"/>
    </row>
    <row r="130" spans="2:32" ht="16.5" hidden="1" thickBot="1" x14ac:dyDescent="0.3">
      <c r="B130" s="67" t="str">
        <f t="shared" si="29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68" t="str">
        <f>IF('תנאי סף'!AF130&lt;&gt;1,"",'תנאי סף'!F130)</f>
        <v/>
      </c>
      <c r="G130" s="69" t="str">
        <f t="shared" si="30"/>
        <v/>
      </c>
      <c r="H130" s="69" t="str">
        <f>IF($F130="","",הגנה!AZ130)</f>
        <v/>
      </c>
      <c r="I130" s="89" t="str">
        <f t="shared" si="31"/>
        <v/>
      </c>
      <c r="J130" s="69" t="str">
        <f t="shared" si="32"/>
        <v/>
      </c>
      <c r="K130" s="69" t="str">
        <f>IF($F130="","",IF(I130=1,J130,J130/SUMIF(I$31:I$130,0,J$31:J$130)*($C$2-SUMIF(I$31:I$130,1,J$31:J$130))))</f>
        <v/>
      </c>
      <c r="L130" s="90">
        <f t="shared" si="33"/>
        <v>0</v>
      </c>
      <c r="M130" s="91" t="str">
        <f t="shared" si="34"/>
        <v/>
      </c>
      <c r="N130" s="91" t="str">
        <f>IF($F130="","",IF(L130=1,M130,M130/SUMIF(L$31:L$130,0,M$31:M$130)*($C$2-SUMIF(L$31:L$130,1,M$31:M$130))))</f>
        <v/>
      </c>
      <c r="O130" s="90">
        <f t="shared" si="35"/>
        <v>0</v>
      </c>
      <c r="P130" s="91" t="str">
        <f t="shared" si="36"/>
        <v/>
      </c>
      <c r="Q130" s="91" t="str">
        <f>IF($F130="","",IF(O130=1,P130,P130/SUMIF(O$31:O$130,0,P$31:P$130)*($C$2-SUMIF(O$31:O$130,1,P$31:P$130))))</f>
        <v/>
      </c>
      <c r="R130" s="90">
        <f t="shared" si="37"/>
        <v>0</v>
      </c>
      <c r="S130" s="91" t="str">
        <f t="shared" si="38"/>
        <v/>
      </c>
      <c r="T130" s="91" t="str">
        <f>IF($F130="","",IF(R130=2,S130,IF(R130=1,S130,S130/SUMIF(R$31:R$130,0,S$31:S$130)*($C$2-SUMIF(R$31:R$130,1,S$31:S$130)-SUMIF(R$31:R$130,2,S$31:S$130)))))</f>
        <v/>
      </c>
      <c r="U130" s="90">
        <f t="shared" si="39"/>
        <v>0</v>
      </c>
      <c r="V130" s="91" t="str">
        <f t="shared" si="40"/>
        <v/>
      </c>
      <c r="W130" s="91" t="str">
        <f>IF($F130="","",IF(U130=2,V130,IF(U130=1,V130,V130/SUMIF(U$31:U$130,0,V$31:V$130)*($C$2-SUMIF(U$31:U$130,1,V$31:V$130)-SUMIF(U$31:U$130,2,V$31:V$130)))))</f>
        <v/>
      </c>
      <c r="X130" s="92" t="str">
        <f t="shared" si="41"/>
        <v/>
      </c>
      <c r="Y130" s="92"/>
      <c r="Z130" s="92"/>
      <c r="AA130" s="92"/>
      <c r="AB130" s="92"/>
      <c r="AC130" s="93" t="str">
        <f t="shared" si="42"/>
        <v/>
      </c>
      <c r="AF130" s="94"/>
    </row>
    <row r="131" spans="2:32" ht="19.5" thickBot="1" x14ac:dyDescent="0.35">
      <c r="B131" s="492" t="s">
        <v>64</v>
      </c>
      <c r="C131" s="492"/>
      <c r="D131" s="492"/>
      <c r="E131" s="492"/>
      <c r="F131" s="492"/>
      <c r="G131" s="74">
        <f>SUM(G31:G130)</f>
        <v>700000</v>
      </c>
      <c r="H131" s="74">
        <f>SUM(H31:H130)</f>
        <v>700000</v>
      </c>
      <c r="I131" s="74"/>
      <c r="J131" s="74">
        <f t="shared" ref="J131:AC131" si="43">SUM(J31:J130)</f>
        <v>372126.52330283896</v>
      </c>
      <c r="K131" s="74">
        <f t="shared" si="43"/>
        <v>700000</v>
      </c>
      <c r="L131" s="74">
        <f t="shared" si="43"/>
        <v>3</v>
      </c>
      <c r="M131" s="74">
        <f t="shared" si="43"/>
        <v>660072.0855334698</v>
      </c>
      <c r="N131" s="74">
        <f t="shared" si="43"/>
        <v>700000</v>
      </c>
      <c r="O131" s="74">
        <f t="shared" si="43"/>
        <v>3</v>
      </c>
      <c r="P131" s="74">
        <f t="shared" si="43"/>
        <v>700000</v>
      </c>
      <c r="Q131" s="74">
        <f t="shared" si="43"/>
        <v>700000</v>
      </c>
      <c r="R131" s="74">
        <f t="shared" si="43"/>
        <v>3</v>
      </c>
      <c r="S131" s="74">
        <f t="shared" si="43"/>
        <v>700000</v>
      </c>
      <c r="T131" s="74">
        <f t="shared" si="43"/>
        <v>700000</v>
      </c>
      <c r="U131" s="74">
        <f t="shared" si="43"/>
        <v>3</v>
      </c>
      <c r="V131" s="74">
        <f t="shared" si="43"/>
        <v>700000</v>
      </c>
      <c r="W131" s="74">
        <f t="shared" si="43"/>
        <v>700000</v>
      </c>
      <c r="X131" s="74">
        <f t="shared" si="43"/>
        <v>700000</v>
      </c>
      <c r="Y131" s="74"/>
      <c r="Z131" s="74"/>
      <c r="AA131" s="74"/>
      <c r="AB131" s="74"/>
      <c r="AC131" s="95">
        <f t="shared" si="43"/>
        <v>1</v>
      </c>
    </row>
  </sheetData>
  <sheetProtection algorithmName="SHA-512" hashValue="qlyLTIHnfOG6HfxFDIKRw/a7HLXwYz0znnvWxkXsoQLg8r4GmLv9ckbkCJScPSD6T9mf6yHbj/oHkqJBpRNkQg==" saltValue="NSU+lYjEvenhjYMC/gO85A==" spinCount="100000" sheet="1" scenarios="1" formatCells="0" formatColumns="0" formatRows="0" autoFilter="0"/>
  <mergeCells count="15">
    <mergeCell ref="AF29:AF30"/>
    <mergeCell ref="B131:F131"/>
    <mergeCell ref="I2:X2"/>
    <mergeCell ref="B28:AC28"/>
    <mergeCell ref="B29:B30"/>
    <mergeCell ref="F29:F30"/>
    <mergeCell ref="H29:H30"/>
    <mergeCell ref="I29:I30"/>
    <mergeCell ref="J29:J30"/>
    <mergeCell ref="K29:K30"/>
    <mergeCell ref="X29:X30"/>
    <mergeCell ref="AC29:AC30"/>
    <mergeCell ref="C29:C30"/>
    <mergeCell ref="D29:D30"/>
    <mergeCell ref="E29:E30"/>
  </mergeCells>
  <conditionalFormatting sqref="B31:K130">
    <cfRule type="containsBlanks" dxfId="55" priority="2">
      <formula>LEN(TRIM(B31))=0</formula>
    </cfRule>
  </conditionalFormatting>
  <conditionalFormatting sqref="C1:C2">
    <cfRule type="containsBlanks" dxfId="54" priority="10">
      <formula>LEN(TRIM(C1))=0</formula>
    </cfRule>
  </conditionalFormatting>
  <conditionalFormatting sqref="H5:J5">
    <cfRule type="containsBlanks" dxfId="53" priority="6">
      <formula>LEN(TRIM(H5))=0</formula>
    </cfRule>
  </conditionalFormatting>
  <conditionalFormatting sqref="L31:W130">
    <cfRule type="containsText" dxfId="52" priority="15" operator="containsText" text="הזנה שגויה">
      <formula>NOT(ISERROR(SEARCH("הזנה שגויה",L31)))</formula>
    </cfRule>
  </conditionalFormatting>
  <conditionalFormatting sqref="X31:AC130">
    <cfRule type="containsBlanks" dxfId="51" priority="14">
      <formula>LEN(TRIM(X31))=0</formula>
    </cfRule>
  </conditionalFormatting>
  <dataValidations count="1">
    <dataValidation type="decimal" operator="greaterThanOrEqual" allowBlank="1" showInputMessage="1" showErrorMessage="1" error="יש להזין מספר שאינו שלילי" sqref="G31:G130" xr:uid="{00000000-0002-0000-0D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2B1C5311-B6FC-4370-957E-477FD738BBE5}">
            <xm:f>NOT(ISERROR(SEARCH($AI$1,G31)))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G31:H130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>
    <tabColor theme="4" tint="-0.249977111117893"/>
  </sheetPr>
  <dimension ref="A1:AK131"/>
  <sheetViews>
    <sheetView rightToLeft="1" view="pageBreakPreview" topLeftCell="B1" zoomScale="90" zoomScaleNormal="100" zoomScaleSheetLayoutView="90" workbookViewId="0">
      <pane ySplit="30" topLeftCell="A31" activePane="bottomLeft" state="frozen"/>
      <selection activeCell="E23" sqref="E23"/>
      <selection pane="bottomLeft" activeCell="B31" sqref="B31"/>
    </sheetView>
  </sheetViews>
  <sheetFormatPr defaultColWidth="9" defaultRowHeight="12.75" x14ac:dyDescent="0.2"/>
  <cols>
    <col min="1" max="1" width="3.42578125" style="53" hidden="1" customWidth="1"/>
    <col min="2" max="2" width="8.7109375" style="53" customWidth="1"/>
    <col min="3" max="3" width="14.5703125" style="53" customWidth="1"/>
    <col min="4" max="4" width="13.7109375" style="53" customWidth="1"/>
    <col min="5" max="5" width="8.7109375" style="53" customWidth="1"/>
    <col min="6" max="6" width="25.28515625" style="53" customWidth="1"/>
    <col min="7" max="7" width="15.140625" style="53" customWidth="1"/>
    <col min="8" max="8" width="15.28515625" style="53" customWidth="1"/>
    <col min="9" max="9" width="16" style="117" customWidth="1"/>
    <col min="10" max="10" width="16.42578125" style="53" customWidth="1"/>
    <col min="11" max="11" width="19.5703125" style="53" customWidth="1"/>
    <col min="12" max="13" width="16.28515625" style="53" customWidth="1"/>
    <col min="14" max="14" width="28.7109375" style="53" bestFit="1" customWidth="1"/>
    <col min="15" max="28" width="4.28515625" style="53" hidden="1" customWidth="1"/>
    <col min="29" max="29" width="15.85546875" style="53" customWidth="1"/>
    <col min="30" max="30" width="9" style="53" hidden="1" customWidth="1"/>
    <col min="31" max="36" width="9" style="53"/>
    <col min="37" max="37" width="0" style="53" hidden="1" customWidth="1"/>
    <col min="38" max="16384" width="9" style="53"/>
  </cols>
  <sheetData>
    <row r="1" spans="2:37" ht="18.75" x14ac:dyDescent="0.2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H1" s="62"/>
      <c r="I1" s="53"/>
      <c r="AD1" s="53" t="s">
        <v>87</v>
      </c>
      <c r="AK1" s="53" t="s">
        <v>275</v>
      </c>
    </row>
    <row r="2" spans="2:37" ht="19.5" thickBot="1" x14ac:dyDescent="0.25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H2" s="34"/>
      <c r="I2" s="53"/>
    </row>
    <row r="3" spans="2:37" x14ac:dyDescent="0.2">
      <c r="I3" s="53"/>
    </row>
    <row r="4" spans="2:37" ht="14.25" hidden="1" customHeight="1" x14ac:dyDescent="0.2">
      <c r="I4" s="53"/>
    </row>
    <row r="5" spans="2:37" ht="14.25" hidden="1" customHeight="1" x14ac:dyDescent="0.2">
      <c r="I5" s="53"/>
    </row>
    <row r="6" spans="2:37" ht="14.25" hidden="1" customHeight="1" x14ac:dyDescent="0.2">
      <c r="I6" s="53"/>
    </row>
    <row r="7" spans="2:37" ht="14.25" hidden="1" customHeight="1" x14ac:dyDescent="0.2">
      <c r="I7" s="53"/>
    </row>
    <row r="8" spans="2:37" ht="14.25" hidden="1" customHeight="1" x14ac:dyDescent="0.2">
      <c r="I8" s="53"/>
    </row>
    <row r="9" spans="2:37" ht="14.25" hidden="1" customHeight="1" x14ac:dyDescent="0.2">
      <c r="I9" s="53"/>
    </row>
    <row r="10" spans="2:37" ht="14.25" hidden="1" customHeight="1" x14ac:dyDescent="0.2">
      <c r="I10" s="53"/>
    </row>
    <row r="11" spans="2:37" ht="14.25" hidden="1" customHeight="1" x14ac:dyDescent="0.2">
      <c r="I11" s="53"/>
    </row>
    <row r="12" spans="2:37" ht="14.25" hidden="1" customHeight="1" x14ac:dyDescent="0.2">
      <c r="I12" s="53"/>
    </row>
    <row r="13" spans="2:37" ht="14.25" hidden="1" customHeight="1" x14ac:dyDescent="0.2">
      <c r="I13" s="53"/>
    </row>
    <row r="14" spans="2:37" ht="14.25" hidden="1" customHeight="1" x14ac:dyDescent="0.2">
      <c r="I14" s="53"/>
    </row>
    <row r="15" spans="2:37" ht="14.25" hidden="1" customHeight="1" x14ac:dyDescent="0.2">
      <c r="I15" s="53"/>
    </row>
    <row r="16" spans="2:37" ht="14.25" hidden="1" customHeight="1" x14ac:dyDescent="0.2">
      <c r="I16" s="53"/>
    </row>
    <row r="17" spans="1:29" ht="14.25" hidden="1" customHeight="1" x14ac:dyDescent="0.2">
      <c r="I17" s="53"/>
    </row>
    <row r="18" spans="1:29" ht="14.25" hidden="1" customHeight="1" x14ac:dyDescent="0.2">
      <c r="I18" s="53"/>
    </row>
    <row r="19" spans="1:29" ht="14.25" hidden="1" customHeight="1" x14ac:dyDescent="0.2">
      <c r="I19" s="53"/>
    </row>
    <row r="20" spans="1:29" ht="14.25" hidden="1" customHeight="1" x14ac:dyDescent="0.2">
      <c r="I20" s="53"/>
    </row>
    <row r="21" spans="1:29" ht="14.25" hidden="1" customHeight="1" x14ac:dyDescent="0.2">
      <c r="I21" s="53"/>
    </row>
    <row r="22" spans="1:29" ht="14.25" hidden="1" customHeight="1" x14ac:dyDescent="0.2">
      <c r="I22" s="53"/>
    </row>
    <row r="23" spans="1:29" ht="14.25" hidden="1" customHeight="1" x14ac:dyDescent="0.2">
      <c r="I23" s="53"/>
    </row>
    <row r="24" spans="1:29" ht="14.25" hidden="1" customHeight="1" x14ac:dyDescent="0.2">
      <c r="I24" s="53"/>
    </row>
    <row r="25" spans="1:29" ht="14.25" hidden="1" customHeight="1" x14ac:dyDescent="0.2">
      <c r="I25" s="53"/>
    </row>
    <row r="26" spans="1:29" hidden="1" x14ac:dyDescent="0.2">
      <c r="I26" s="53"/>
    </row>
    <row r="27" spans="1:29" hidden="1" x14ac:dyDescent="0.2">
      <c r="I27" s="53"/>
    </row>
    <row r="28" spans="1:29" ht="19.5" thickBot="1" x14ac:dyDescent="0.35">
      <c r="B28" s="506" t="s">
        <v>294</v>
      </c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7"/>
      <c r="AB28" s="507"/>
      <c r="AC28" s="507"/>
    </row>
    <row r="29" spans="1:29" ht="16.5" customHeight="1" x14ac:dyDescent="0.2">
      <c r="A29" s="96"/>
      <c r="B29" s="476" t="s">
        <v>189</v>
      </c>
      <c r="C29" s="434" t="s">
        <v>127</v>
      </c>
      <c r="D29" s="434" t="s">
        <v>128</v>
      </c>
      <c r="E29" s="440" t="s">
        <v>129</v>
      </c>
      <c r="F29" s="487" t="s">
        <v>130</v>
      </c>
      <c r="G29" s="476" t="s">
        <v>295</v>
      </c>
      <c r="H29" s="476" t="s">
        <v>296</v>
      </c>
      <c r="I29" s="476" t="s">
        <v>297</v>
      </c>
      <c r="J29" s="476" t="s">
        <v>298</v>
      </c>
      <c r="K29" s="508" t="s">
        <v>299</v>
      </c>
      <c r="L29" s="485" t="s">
        <v>300</v>
      </c>
      <c r="M29" s="476" t="s">
        <v>301</v>
      </c>
      <c r="N29" s="476" t="s">
        <v>302</v>
      </c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489" t="s">
        <v>303</v>
      </c>
    </row>
    <row r="30" spans="1:29" ht="56.25" customHeight="1" thickBot="1" x14ac:dyDescent="0.25">
      <c r="A30" s="98"/>
      <c r="B30" s="477"/>
      <c r="C30" s="435"/>
      <c r="D30" s="435"/>
      <c r="E30" s="441"/>
      <c r="F30" s="488"/>
      <c r="G30" s="477"/>
      <c r="H30" s="477"/>
      <c r="I30" s="477"/>
      <c r="J30" s="477"/>
      <c r="K30" s="509"/>
      <c r="L30" s="486"/>
      <c r="M30" s="477"/>
      <c r="N30" s="477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490"/>
    </row>
    <row r="31" spans="1:29" ht="15.75" x14ac:dyDescent="0.25">
      <c r="B31" s="100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359" t="str">
        <f>IF('תנאי סף'!AF31&lt;&gt;1,"",'תנאי סף'!F31)</f>
        <v>אהב"י - העמותה לקידום אמנות העם ביש</v>
      </c>
      <c r="G31" s="93">
        <f>IF(F31="","",IF(הגנה!I31="",$AD$1,הגנה!I31))</f>
        <v>0.20342844743408919</v>
      </c>
      <c r="H31" s="101">
        <f>IF(F31="","",IF(הגנה!H31="",$AD$1,הגנה!H31))</f>
        <v>187500</v>
      </c>
      <c r="I31" s="101">
        <f>IF(B31="","",'התחשיב הבסיסי'!AI31)</f>
        <v>69983.105124005335</v>
      </c>
      <c r="J31" s="93">
        <f>IF(F31="","",'הגבלה לתמיכה מקס'!AC31)</f>
        <v>0.25</v>
      </c>
      <c r="K31" s="102">
        <f>IF(F31="","",'הגבלה לתמיכה מקס'!X31)</f>
        <v>175000</v>
      </c>
      <c r="L31" s="103">
        <f>IF($F31="","",'הגבלה לסכום מבוקש (1)'!X31)</f>
        <v>175000</v>
      </c>
      <c r="M31" s="104">
        <f>'הגבלה לסכום מבוקש (2)'!Z31</f>
        <v>175000</v>
      </c>
      <c r="N31" s="101">
        <f>IFERROR(IF(F31="","",M31-H31),$AD$1)</f>
        <v>-12500</v>
      </c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5">
        <f>IFERROR(IF(F31="","",N31/H31),$AD$1)</f>
        <v>-6.6666666666666666E-2</v>
      </c>
    </row>
    <row r="32" spans="1:29" ht="15.75" x14ac:dyDescent="0.25">
      <c r="B32" s="106">
        <f t="shared" ref="B32:B95" si="0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359" t="str">
        <f>IF('תנאי סף'!AF32&lt;&gt;1,"",'תנאי סף'!F32)</f>
        <v>מרכז קהילתי בטירת כרמל עש פרסט בע"מ</v>
      </c>
      <c r="G32" s="93">
        <f>IF(F32="","",IF(הגנה!I32="",$AD$1,הגנה!I32))</f>
        <v>0.14104372355430184</v>
      </c>
      <c r="H32" s="101">
        <f>IF(F32="","",IF(הגנה!H32="",$AD$1,הגנה!H32))</f>
        <v>130000</v>
      </c>
      <c r="I32" s="101">
        <f>IF(B32="","",'התחשיב הבסיסי'!AI32)</f>
        <v>50716.744031383969</v>
      </c>
      <c r="J32" s="93">
        <f>IF(F32="","",'הגבלה לתמיכה מקס'!AC32)</f>
        <v>0.25</v>
      </c>
      <c r="K32" s="102">
        <f>IF(F32="","",'הגבלה לתמיכה מקס'!X32)</f>
        <v>175000</v>
      </c>
      <c r="L32" s="103">
        <f>IF($F32="","",'הגבלה לסכום מבוקש (1)'!X32)</f>
        <v>130000</v>
      </c>
      <c r="M32" s="104">
        <f>'הגבלה לסכום מבוקש (2)'!Z32</f>
        <v>130000</v>
      </c>
      <c r="N32" s="380">
        <f t="shared" ref="N32:N95" si="1">IFERROR(IF(F32="","",M32-H32),$AD$1)</f>
        <v>0</v>
      </c>
      <c r="O32" s="381"/>
      <c r="P32" s="381"/>
      <c r="Q32" s="381"/>
      <c r="R32" s="381"/>
      <c r="S32" s="381"/>
      <c r="T32" s="381"/>
      <c r="U32" s="381"/>
      <c r="V32" s="381"/>
      <c r="W32" s="381"/>
      <c r="X32" s="381"/>
      <c r="Y32" s="381"/>
      <c r="Z32" s="381"/>
      <c r="AA32" s="381"/>
      <c r="AB32" s="381"/>
      <c r="AC32" s="107">
        <f t="shared" ref="AC32:AC95" si="2">IFERROR(IF(F32="","",N32/H32),$AD$1)</f>
        <v>0</v>
      </c>
    </row>
    <row r="33" spans="2:29" ht="15.75" x14ac:dyDescent="0.25">
      <c r="B33" s="106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359" t="str">
        <f>IF('תנאי סף'!AF33&lt;&gt;1,"",'תנאי סף'!F33)</f>
        <v>מרכז ישראלי למקהלות ולחבורות זמר (ע</v>
      </c>
      <c r="G33" s="93">
        <f>IF(F33="","",IF(הגנה!I33="",$AD$1,הגנה!I33))</f>
        <v>0.20342844743408919</v>
      </c>
      <c r="H33" s="101">
        <f>IF(F33="","",IF(הגנה!H33="",$AD$1,הגנה!H33))</f>
        <v>187500</v>
      </c>
      <c r="I33" s="101">
        <f>IF(B33="","",'התחשיב הבסיסי'!AI33)</f>
        <v>502873.4766971611</v>
      </c>
      <c r="J33" s="93">
        <f>IF(F33="","",'הגבלה לתמיכה מקס'!AC33)</f>
        <v>0.25</v>
      </c>
      <c r="K33" s="102">
        <f>IF(F33="","",'הגבלה לתמיכה מקס'!X33)</f>
        <v>175000</v>
      </c>
      <c r="L33" s="103">
        <f>IF($F33="","",'הגבלה לסכום מבוקש (1)'!X33)</f>
        <v>175000</v>
      </c>
      <c r="M33" s="104">
        <f>'הגבלה לסכום מבוקש (2)'!Z33</f>
        <v>175000</v>
      </c>
      <c r="N33" s="380">
        <f t="shared" si="1"/>
        <v>-12500</v>
      </c>
      <c r="O33" s="381"/>
      <c r="P33" s="381"/>
      <c r="Q33" s="381"/>
      <c r="R33" s="381"/>
      <c r="S33" s="381"/>
      <c r="T33" s="381"/>
      <c r="U33" s="381"/>
      <c r="V33" s="381"/>
      <c r="W33" s="381"/>
      <c r="X33" s="381"/>
      <c r="Y33" s="381"/>
      <c r="Z33" s="381"/>
      <c r="AA33" s="381"/>
      <c r="AB33" s="381"/>
      <c r="AC33" s="107">
        <f t="shared" si="2"/>
        <v>-6.6666666666666666E-2</v>
      </c>
    </row>
    <row r="34" spans="2:29" ht="15.75" x14ac:dyDescent="0.25">
      <c r="B34" s="106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359" t="str">
        <f>IF('תנאי סף'!AF34&lt;&gt;1,"",'תנאי סף'!F34)</f>
        <v/>
      </c>
      <c r="G34" s="93" t="str">
        <f>IF(F34="","",IF(הגנה!I34="",$AD$1,הגנה!I34))</f>
        <v/>
      </c>
      <c r="H34" s="101" t="str">
        <f>IF(F34="","",IF(הגנה!H34="",$AD$1,הגנה!H34))</f>
        <v/>
      </c>
      <c r="I34" s="101" t="str">
        <f>IF(B34="","",'התחשיב הבסיסי'!AI34)</f>
        <v/>
      </c>
      <c r="J34" s="93" t="str">
        <f>IF(F34="","",'הגבלה לתמיכה מקס'!AC34)</f>
        <v/>
      </c>
      <c r="K34" s="102" t="str">
        <f>IF(F34="","",'הגבלה לתמיכה מקס'!X34)</f>
        <v/>
      </c>
      <c r="L34" s="103" t="str">
        <f>IF($F34="","",'הגבלה לסכום מבוקש (1)'!X34)</f>
        <v/>
      </c>
      <c r="M34" s="104" t="str">
        <f>'הגבלה לסכום מבוקש (2)'!Z34</f>
        <v/>
      </c>
      <c r="N34" s="380" t="str">
        <f t="shared" si="1"/>
        <v/>
      </c>
      <c r="O34" s="381"/>
      <c r="P34" s="381"/>
      <c r="Q34" s="381"/>
      <c r="R34" s="381"/>
      <c r="S34" s="381"/>
      <c r="T34" s="381"/>
      <c r="U34" s="381"/>
      <c r="V34" s="381"/>
      <c r="W34" s="381"/>
      <c r="X34" s="381"/>
      <c r="Y34" s="381"/>
      <c r="Z34" s="381"/>
      <c r="AA34" s="381"/>
      <c r="AB34" s="381"/>
      <c r="AC34" s="107" t="str">
        <f t="shared" si="2"/>
        <v/>
      </c>
    </row>
    <row r="35" spans="2:29" ht="15.75" x14ac:dyDescent="0.25">
      <c r="B35" s="106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359" t="str">
        <f>IF('תנאי סף'!AF35&lt;&gt;1,"",'תנאי סף'!F35)</f>
        <v/>
      </c>
      <c r="G35" s="93" t="str">
        <f>IF(F35="","",IF(הגנה!I35="",$AD$1,הגנה!I35))</f>
        <v/>
      </c>
      <c r="H35" s="101" t="str">
        <f>IF(F35="","",IF(הגנה!H35="",$AD$1,הגנה!H35))</f>
        <v/>
      </c>
      <c r="I35" s="101" t="str">
        <f>IF(B35="","",'התחשיב הבסיסי'!AI35)</f>
        <v/>
      </c>
      <c r="J35" s="93" t="str">
        <f>IF(F35="","",'הגבלה לתמיכה מקס'!AC35)</f>
        <v/>
      </c>
      <c r="K35" s="102" t="str">
        <f>IF(F35="","",'הגבלה לתמיכה מקס'!X35)</f>
        <v/>
      </c>
      <c r="L35" s="103" t="str">
        <f>IF($F35="","",'הגבלה לסכום מבוקש (1)'!X35)</f>
        <v/>
      </c>
      <c r="M35" s="104" t="str">
        <f>'הגבלה לסכום מבוקש (2)'!Z35</f>
        <v/>
      </c>
      <c r="N35" s="380" t="str">
        <f t="shared" si="1"/>
        <v/>
      </c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1"/>
      <c r="AB35" s="381"/>
      <c r="AC35" s="107" t="str">
        <f t="shared" si="2"/>
        <v/>
      </c>
    </row>
    <row r="36" spans="2:29" ht="15.75" x14ac:dyDescent="0.25">
      <c r="B36" s="106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359" t="str">
        <f>IF('תנאי סף'!AF36&lt;&gt;1,"",'תנאי סף'!F36)</f>
        <v>חברת מוסדות חנוך ותרבות בחיפה מיסוד</v>
      </c>
      <c r="G36" s="93">
        <f>IF(F36="","",IF(הגנה!I36="",$AD$1,הגנה!I36))</f>
        <v>0.20342844743408919</v>
      </c>
      <c r="H36" s="101">
        <f>IF(F36="","",IF(הגנה!H36="",$AD$1,הגנה!H36))</f>
        <v>187500</v>
      </c>
      <c r="I36" s="101">
        <f>IF(B36="","",'התחשיב הבסיסי'!AI36)</f>
        <v>76426.674147449667</v>
      </c>
      <c r="J36" s="93">
        <f>IF(F36="","",'הגבלה לתמיכה מקס'!AC36)</f>
        <v>0.25</v>
      </c>
      <c r="K36" s="102">
        <f>IF(F36="","",'הגבלה לתמיכה מקס'!X36)</f>
        <v>175000</v>
      </c>
      <c r="L36" s="103">
        <f>IF($F36="","",'הגבלה לסכום מבוקש (1)'!X36)</f>
        <v>175000</v>
      </c>
      <c r="M36" s="104">
        <f>'הגבלה לסכום מבוקש (2)'!Z36</f>
        <v>175000</v>
      </c>
      <c r="N36" s="380">
        <f t="shared" si="1"/>
        <v>-12500</v>
      </c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1"/>
      <c r="AB36" s="381"/>
      <c r="AC36" s="107">
        <f t="shared" si="2"/>
        <v>-6.6666666666666666E-2</v>
      </c>
    </row>
    <row r="37" spans="2:29" ht="15.75" x14ac:dyDescent="0.25">
      <c r="B37" s="106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359" t="str">
        <f>IF('תנאי סף'!AF37&lt;&gt;1,"",'תנאי סף'!F37)</f>
        <v/>
      </c>
      <c r="G37" s="93" t="str">
        <f>IF(F37="","",IF(הגנה!I37="",$AD$1,הגנה!I37))</f>
        <v/>
      </c>
      <c r="H37" s="101" t="str">
        <f>IF(F37="","",IF(הגנה!H37="",$AD$1,הגנה!H37))</f>
        <v/>
      </c>
      <c r="I37" s="101" t="str">
        <f>IF(B37="","",'התחשיב הבסיסי'!AI37)</f>
        <v/>
      </c>
      <c r="J37" s="93" t="str">
        <f>IF(F37="","",'הגבלה לתמיכה מקס'!AC37)</f>
        <v/>
      </c>
      <c r="K37" s="102" t="str">
        <f>IF(F37="","",'הגבלה לתמיכה מקס'!X37)</f>
        <v/>
      </c>
      <c r="L37" s="103" t="str">
        <f>IF($F37="","",'הגבלה לסכום מבוקש (1)'!X37)</f>
        <v/>
      </c>
      <c r="M37" s="104" t="str">
        <f>'הגבלה לסכום מבוקש (2)'!Z37</f>
        <v/>
      </c>
      <c r="N37" s="380" t="str">
        <f t="shared" si="1"/>
        <v/>
      </c>
      <c r="O37" s="381"/>
      <c r="P37" s="381"/>
      <c r="Q37" s="381"/>
      <c r="R37" s="381"/>
      <c r="S37" s="381"/>
      <c r="T37" s="381"/>
      <c r="U37" s="381"/>
      <c r="V37" s="381"/>
      <c r="W37" s="381"/>
      <c r="X37" s="381"/>
      <c r="Y37" s="381"/>
      <c r="Z37" s="381"/>
      <c r="AA37" s="381"/>
      <c r="AB37" s="381"/>
      <c r="AC37" s="107" t="str">
        <f t="shared" si="2"/>
        <v/>
      </c>
    </row>
    <row r="38" spans="2:29" ht="15.75" x14ac:dyDescent="0.25">
      <c r="B38" s="106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359" t="str">
        <f>IF('תנאי סף'!AF38&lt;&gt;1,"",'תנאי סף'!F38)</f>
        <v/>
      </c>
      <c r="G38" s="93" t="str">
        <f>IF(F38="","",IF(הגנה!I38="",$AD$1,הגנה!I38))</f>
        <v/>
      </c>
      <c r="H38" s="101" t="str">
        <f>IF(F38="","",IF(הגנה!H38="",$AD$1,הגנה!H38))</f>
        <v/>
      </c>
      <c r="I38" s="101" t="str">
        <f>IF(B38="","",'התחשיב הבסיסי'!AI38)</f>
        <v/>
      </c>
      <c r="J38" s="93" t="str">
        <f>IF(F38="","",'הגבלה לתמיכה מקס'!AC38)</f>
        <v/>
      </c>
      <c r="K38" s="102" t="str">
        <f>IF(F38="","",'הגבלה לתמיכה מקס'!X38)</f>
        <v/>
      </c>
      <c r="L38" s="103" t="str">
        <f>IF($F38="","",'הגבלה לסכום מבוקש (1)'!X38)</f>
        <v/>
      </c>
      <c r="M38" s="104" t="str">
        <f>'הגבלה לסכום מבוקש (2)'!Z38</f>
        <v/>
      </c>
      <c r="N38" s="380" t="str">
        <f t="shared" si="1"/>
        <v/>
      </c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81"/>
      <c r="AB38" s="381"/>
      <c r="AC38" s="107" t="str">
        <f t="shared" si="2"/>
        <v/>
      </c>
    </row>
    <row r="39" spans="2:29" ht="15.75" x14ac:dyDescent="0.25">
      <c r="B39" s="106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359" t="str">
        <f>IF('תנאי סף'!AF39&lt;&gt;1,"",'תנאי סף'!F39)</f>
        <v/>
      </c>
      <c r="G39" s="93" t="str">
        <f>IF(F39="","",IF(הגנה!I39="",$AD$1,הגנה!I39))</f>
        <v/>
      </c>
      <c r="H39" s="101" t="str">
        <f>IF(F39="","",IF(הגנה!H39="",$AD$1,הגנה!H39))</f>
        <v/>
      </c>
      <c r="I39" s="101" t="str">
        <f>IF(B39="","",'התחשיב הבסיסי'!AI39)</f>
        <v/>
      </c>
      <c r="J39" s="93" t="str">
        <f>IF(F39="","",'הגבלה לתמיכה מקס'!AC39)</f>
        <v/>
      </c>
      <c r="K39" s="102" t="str">
        <f>IF(F39="","",'הגבלה לתמיכה מקס'!X39)</f>
        <v/>
      </c>
      <c r="L39" s="103" t="str">
        <f>IF($F39="","",'הגבלה לסכום מבוקש (1)'!X39)</f>
        <v/>
      </c>
      <c r="M39" s="104" t="str">
        <f>'הגבלה לסכום מבוקש (2)'!Z39</f>
        <v/>
      </c>
      <c r="N39" s="380" t="str">
        <f t="shared" si="1"/>
        <v/>
      </c>
      <c r="O39" s="381"/>
      <c r="P39" s="381"/>
      <c r="Q39" s="381"/>
      <c r="R39" s="381"/>
      <c r="S39" s="381"/>
      <c r="T39" s="381"/>
      <c r="U39" s="381"/>
      <c r="V39" s="381"/>
      <c r="W39" s="381"/>
      <c r="X39" s="381"/>
      <c r="Y39" s="381"/>
      <c r="Z39" s="381"/>
      <c r="AA39" s="381"/>
      <c r="AB39" s="381"/>
      <c r="AC39" s="107" t="str">
        <f t="shared" si="2"/>
        <v/>
      </c>
    </row>
    <row r="40" spans="2:29" ht="15.75" x14ac:dyDescent="0.25">
      <c r="B40" s="106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359" t="str">
        <f>IF('תנאי סף'!AF40&lt;&gt;1,"",'תנאי סף'!F40)</f>
        <v/>
      </c>
      <c r="G40" s="93" t="str">
        <f>IF(F40="","",IF(הגנה!I40="",$AD$1,הגנה!I40))</f>
        <v/>
      </c>
      <c r="H40" s="101" t="str">
        <f>IF(F40="","",IF(הגנה!H40="",$AD$1,הגנה!H40))</f>
        <v/>
      </c>
      <c r="I40" s="101" t="str">
        <f>IF(B40="","",'התחשיב הבסיסי'!AI40)</f>
        <v/>
      </c>
      <c r="J40" s="93" t="str">
        <f>IF(F40="","",'הגבלה לתמיכה מקס'!AC40)</f>
        <v/>
      </c>
      <c r="K40" s="102" t="str">
        <f>IF(F40="","",'הגבלה לתמיכה מקס'!X40)</f>
        <v/>
      </c>
      <c r="L40" s="103" t="str">
        <f>IF($F40="","",'הגבלה לסכום מבוקש (1)'!X40)</f>
        <v/>
      </c>
      <c r="M40" s="104" t="str">
        <f>'הגבלה לסכום מבוקש (2)'!Z40</f>
        <v/>
      </c>
      <c r="N40" s="380" t="str">
        <f t="shared" si="1"/>
        <v/>
      </c>
      <c r="O40" s="381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107" t="str">
        <f t="shared" si="2"/>
        <v/>
      </c>
    </row>
    <row r="41" spans="2:29" ht="15.75" hidden="1" x14ac:dyDescent="0.25">
      <c r="B41" s="106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359" t="str">
        <f>IF('תנאי סף'!AF41&lt;&gt;1,"",'תנאי סף'!F41)</f>
        <v/>
      </c>
      <c r="G41" s="93" t="str">
        <f>IF(F41="","",IF(הגנה!I41="",$AD$1,הגנה!I41))</f>
        <v/>
      </c>
      <c r="H41" s="101" t="str">
        <f>IF(F41="","",IF(הגנה!H41="",$AD$1,הגנה!H41))</f>
        <v/>
      </c>
      <c r="I41" s="101" t="str">
        <f>IF(B41="","",'התחשיב הבסיסי'!AI41)</f>
        <v/>
      </c>
      <c r="J41" s="93" t="str">
        <f>IF(F41="","",'הגבלה לתמיכה מקס'!AC41)</f>
        <v/>
      </c>
      <c r="K41" s="102" t="str">
        <f>IF(F41="","",'הגבלה לתמיכה מקס'!X41)</f>
        <v/>
      </c>
      <c r="L41" s="103" t="str">
        <f>IF($F41="","",'הגבלה לסכום מבוקש (1)'!X41)</f>
        <v/>
      </c>
      <c r="M41" s="104" t="str">
        <f>'הגבלה לסכום מבוקש (2)'!Z41</f>
        <v/>
      </c>
      <c r="N41" s="380" t="str">
        <f t="shared" si="1"/>
        <v/>
      </c>
      <c r="O41" s="381"/>
      <c r="P41" s="381"/>
      <c r="Q41" s="381"/>
      <c r="R41" s="381"/>
      <c r="S41" s="381"/>
      <c r="T41" s="381"/>
      <c r="U41" s="381"/>
      <c r="V41" s="381"/>
      <c r="W41" s="381"/>
      <c r="X41" s="381"/>
      <c r="Y41" s="381"/>
      <c r="Z41" s="381"/>
      <c r="AA41" s="381"/>
      <c r="AB41" s="381"/>
      <c r="AC41" s="107" t="str">
        <f t="shared" si="2"/>
        <v/>
      </c>
    </row>
    <row r="42" spans="2:29" ht="15.75" hidden="1" x14ac:dyDescent="0.25">
      <c r="B42" s="106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359" t="str">
        <f>IF('תנאי סף'!AF42&lt;&gt;1,"",'תנאי סף'!F42)</f>
        <v/>
      </c>
      <c r="G42" s="93" t="str">
        <f>IF(F42="","",IF(הגנה!I42="",$AD$1,הגנה!I42))</f>
        <v/>
      </c>
      <c r="H42" s="101" t="str">
        <f>IF(F42="","",IF(הגנה!H42="",$AD$1,הגנה!H42))</f>
        <v/>
      </c>
      <c r="I42" s="101" t="str">
        <f>IF(B42="","",'התחשיב הבסיסי'!AI42)</f>
        <v/>
      </c>
      <c r="J42" s="93" t="str">
        <f>IF(F42="","",'הגבלה לתמיכה מקס'!AC42)</f>
        <v/>
      </c>
      <c r="K42" s="102" t="str">
        <f>IF(F42="","",'הגבלה לתמיכה מקס'!X42)</f>
        <v/>
      </c>
      <c r="L42" s="103" t="str">
        <f>IF($F42="","",'הגבלה לסכום מבוקש (1)'!X42)</f>
        <v/>
      </c>
      <c r="M42" s="104" t="str">
        <f>'הגבלה לסכום מבוקש (2)'!Z42</f>
        <v/>
      </c>
      <c r="N42" s="380" t="str">
        <f t="shared" si="1"/>
        <v/>
      </c>
      <c r="O42" s="381"/>
      <c r="P42" s="381"/>
      <c r="Q42" s="381"/>
      <c r="R42" s="381"/>
      <c r="S42" s="381"/>
      <c r="T42" s="381"/>
      <c r="U42" s="381"/>
      <c r="V42" s="381"/>
      <c r="W42" s="381"/>
      <c r="X42" s="381"/>
      <c r="Y42" s="381"/>
      <c r="Z42" s="381"/>
      <c r="AA42" s="381"/>
      <c r="AB42" s="381"/>
      <c r="AC42" s="107" t="str">
        <f t="shared" si="2"/>
        <v/>
      </c>
    </row>
    <row r="43" spans="2:29" ht="15.75" hidden="1" x14ac:dyDescent="0.25">
      <c r="B43" s="106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359" t="str">
        <f>IF('תנאי סף'!AF43&lt;&gt;1,"",'תנאי סף'!F43)</f>
        <v/>
      </c>
      <c r="G43" s="93" t="str">
        <f>IF(F43="","",IF(הגנה!I43="",$AD$1,הגנה!I43))</f>
        <v/>
      </c>
      <c r="H43" s="101" t="str">
        <f>IF(F43="","",IF(הגנה!H43="",$AD$1,הגנה!H43))</f>
        <v/>
      </c>
      <c r="I43" s="101" t="str">
        <f>IF(B43="","",'התחשיב הבסיסי'!AI43)</f>
        <v/>
      </c>
      <c r="J43" s="93" t="str">
        <f>IF(F43="","",'הגבלה לתמיכה מקס'!AC43)</f>
        <v/>
      </c>
      <c r="K43" s="102" t="str">
        <f>IF(F43="","",'הגבלה לתמיכה מקס'!X43)</f>
        <v/>
      </c>
      <c r="L43" s="103" t="str">
        <f>IF($F43="","",'הגבלה לסכום מבוקש (1)'!X43)</f>
        <v/>
      </c>
      <c r="M43" s="104" t="str">
        <f>'הגבלה לסכום מבוקש (2)'!Z43</f>
        <v/>
      </c>
      <c r="N43" s="380" t="str">
        <f t="shared" si="1"/>
        <v/>
      </c>
      <c r="O43" s="381"/>
      <c r="P43" s="381"/>
      <c r="Q43" s="381"/>
      <c r="R43" s="381"/>
      <c r="S43" s="381"/>
      <c r="T43" s="381"/>
      <c r="U43" s="381"/>
      <c r="V43" s="381"/>
      <c r="W43" s="381"/>
      <c r="X43" s="381"/>
      <c r="Y43" s="381"/>
      <c r="Z43" s="381"/>
      <c r="AA43" s="381"/>
      <c r="AB43" s="381"/>
      <c r="AC43" s="107" t="str">
        <f t="shared" si="2"/>
        <v/>
      </c>
    </row>
    <row r="44" spans="2:29" ht="15.75" hidden="1" x14ac:dyDescent="0.25">
      <c r="B44" s="106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359" t="str">
        <f>IF('תנאי סף'!AF44&lt;&gt;1,"",'תנאי סף'!F44)</f>
        <v/>
      </c>
      <c r="G44" s="93" t="str">
        <f>IF(F44="","",IF(הגנה!I44="",$AD$1,הגנה!I44))</f>
        <v/>
      </c>
      <c r="H44" s="101" t="str">
        <f>IF(F44="","",IF(הגנה!H44="",$AD$1,הגנה!H44))</f>
        <v/>
      </c>
      <c r="I44" s="101" t="str">
        <f>IF(B44="","",'התחשיב הבסיסי'!AI44)</f>
        <v/>
      </c>
      <c r="J44" s="93" t="str">
        <f>IF(F44="","",'הגבלה לתמיכה מקס'!AC44)</f>
        <v/>
      </c>
      <c r="K44" s="102" t="str">
        <f>IF(F44="","",'הגבלה לתמיכה מקס'!X44)</f>
        <v/>
      </c>
      <c r="L44" s="103" t="str">
        <f>IF($F44="","",'הגבלה לסכום מבוקש (1)'!X44)</f>
        <v/>
      </c>
      <c r="M44" s="104" t="str">
        <f>'הגבלה לסכום מבוקש (2)'!Z44</f>
        <v/>
      </c>
      <c r="N44" s="380" t="str">
        <f t="shared" si="1"/>
        <v/>
      </c>
      <c r="O44" s="381"/>
      <c r="P44" s="381"/>
      <c r="Q44" s="381"/>
      <c r="R44" s="381"/>
      <c r="S44" s="381"/>
      <c r="T44" s="381"/>
      <c r="U44" s="381"/>
      <c r="V44" s="381"/>
      <c r="W44" s="381"/>
      <c r="X44" s="381"/>
      <c r="Y44" s="381"/>
      <c r="Z44" s="381"/>
      <c r="AA44" s="381"/>
      <c r="AB44" s="381"/>
      <c r="AC44" s="107" t="str">
        <f t="shared" si="2"/>
        <v/>
      </c>
    </row>
    <row r="45" spans="2:29" ht="15.75" hidden="1" x14ac:dyDescent="0.25">
      <c r="B45" s="106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359" t="str">
        <f>IF('תנאי סף'!AF45&lt;&gt;1,"",'תנאי סף'!F45)</f>
        <v/>
      </c>
      <c r="G45" s="93" t="str">
        <f>IF(F45="","",IF(הגנה!I45="",$AD$1,הגנה!I45))</f>
        <v/>
      </c>
      <c r="H45" s="101" t="str">
        <f>IF(F45="","",IF(הגנה!H45="",$AD$1,הגנה!H45))</f>
        <v/>
      </c>
      <c r="I45" s="101" t="str">
        <f>IF(B45="","",'התחשיב הבסיסי'!AI45)</f>
        <v/>
      </c>
      <c r="J45" s="93" t="str">
        <f>IF(F45="","",'הגבלה לתמיכה מקס'!AC45)</f>
        <v/>
      </c>
      <c r="K45" s="102" t="str">
        <f>IF(F45="","",'הגבלה לתמיכה מקס'!X45)</f>
        <v/>
      </c>
      <c r="L45" s="103" t="str">
        <f>IF($F45="","",'הגבלה לסכום מבוקש (1)'!X45)</f>
        <v/>
      </c>
      <c r="M45" s="104" t="str">
        <f>'הגבלה לסכום מבוקש (2)'!Z45</f>
        <v/>
      </c>
      <c r="N45" s="380" t="str">
        <f t="shared" si="1"/>
        <v/>
      </c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107" t="str">
        <f t="shared" si="2"/>
        <v/>
      </c>
    </row>
    <row r="46" spans="2:29" ht="15.75" hidden="1" x14ac:dyDescent="0.25">
      <c r="B46" s="106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359" t="str">
        <f>IF('תנאי סף'!AF46&lt;&gt;1,"",'תנאי סף'!F46)</f>
        <v/>
      </c>
      <c r="G46" s="93" t="str">
        <f>IF(F46="","",IF(הגנה!I46="",$AD$1,הגנה!I46))</f>
        <v/>
      </c>
      <c r="H46" s="101" t="str">
        <f>IF(F46="","",IF(הגנה!H46="",$AD$1,הגנה!H46))</f>
        <v/>
      </c>
      <c r="I46" s="101" t="str">
        <f>IF(B46="","",'התחשיב הבסיסי'!AI46)</f>
        <v/>
      </c>
      <c r="J46" s="93" t="str">
        <f>IF(F46="","",'הגבלה לתמיכה מקס'!AC46)</f>
        <v/>
      </c>
      <c r="K46" s="102" t="str">
        <f>IF(F46="","",'הגבלה לתמיכה מקס'!X46)</f>
        <v/>
      </c>
      <c r="L46" s="103" t="str">
        <f>IF($F46="","",'הגבלה לסכום מבוקש (1)'!X46)</f>
        <v/>
      </c>
      <c r="M46" s="104" t="str">
        <f>'הגבלה לסכום מבוקש (2)'!Z46</f>
        <v/>
      </c>
      <c r="N46" s="380" t="str">
        <f t="shared" si="1"/>
        <v/>
      </c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107" t="str">
        <f t="shared" si="2"/>
        <v/>
      </c>
    </row>
    <row r="47" spans="2:29" ht="15.75" hidden="1" x14ac:dyDescent="0.25">
      <c r="B47" s="106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359" t="str">
        <f>IF('תנאי סף'!AF47&lt;&gt;1,"",'תנאי סף'!F47)</f>
        <v/>
      </c>
      <c r="G47" s="93" t="str">
        <f>IF(F47="","",IF(הגנה!I47="",$AD$1,הגנה!I47))</f>
        <v/>
      </c>
      <c r="H47" s="101" t="str">
        <f>IF(F47="","",IF(הגנה!H47="",$AD$1,הגנה!H47))</f>
        <v/>
      </c>
      <c r="I47" s="101" t="str">
        <f>IF(B47="","",'התחשיב הבסיסי'!AI47)</f>
        <v/>
      </c>
      <c r="J47" s="93" t="str">
        <f>IF(F47="","",'הגבלה לתמיכה מקס'!AC47)</f>
        <v/>
      </c>
      <c r="K47" s="102" t="str">
        <f>IF(F47="","",'הגבלה לתמיכה מקס'!X47)</f>
        <v/>
      </c>
      <c r="L47" s="103" t="str">
        <f>IF($F47="","",'הגבלה לסכום מבוקש (1)'!X47)</f>
        <v/>
      </c>
      <c r="M47" s="104" t="str">
        <f>'הגבלה לסכום מבוקש (2)'!Z47</f>
        <v/>
      </c>
      <c r="N47" s="380" t="str">
        <f t="shared" si="1"/>
        <v/>
      </c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  <c r="AC47" s="107" t="str">
        <f t="shared" si="2"/>
        <v/>
      </c>
    </row>
    <row r="48" spans="2:29" ht="15.75" hidden="1" x14ac:dyDescent="0.25">
      <c r="B48" s="106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359" t="str">
        <f>IF('תנאי סף'!AF48&lt;&gt;1,"",'תנאי סף'!F48)</f>
        <v/>
      </c>
      <c r="G48" s="93" t="str">
        <f>IF(F48="","",IF(הגנה!I48="",$AD$1,הגנה!I48))</f>
        <v/>
      </c>
      <c r="H48" s="101" t="str">
        <f>IF(F48="","",IF(הגנה!H48="",$AD$1,הגנה!H48))</f>
        <v/>
      </c>
      <c r="I48" s="101" t="str">
        <f>IF(B48="","",'התחשיב הבסיסי'!AI48)</f>
        <v/>
      </c>
      <c r="J48" s="93" t="str">
        <f>IF(F48="","",'הגבלה לתמיכה מקס'!AC48)</f>
        <v/>
      </c>
      <c r="K48" s="102" t="str">
        <f>IF(F48="","",'הגבלה לתמיכה מקס'!X48)</f>
        <v/>
      </c>
      <c r="L48" s="103" t="str">
        <f>IF($F48="","",'הגבלה לסכום מבוקש (1)'!X48)</f>
        <v/>
      </c>
      <c r="M48" s="104" t="str">
        <f>'הגבלה לסכום מבוקש (2)'!Z48</f>
        <v/>
      </c>
      <c r="N48" s="380" t="str">
        <f t="shared" si="1"/>
        <v/>
      </c>
      <c r="O48" s="381"/>
      <c r="P48" s="381"/>
      <c r="Q48" s="381"/>
      <c r="R48" s="381"/>
      <c r="S48" s="381"/>
      <c r="T48" s="381"/>
      <c r="U48" s="381"/>
      <c r="V48" s="381"/>
      <c r="W48" s="381"/>
      <c r="X48" s="381"/>
      <c r="Y48" s="381"/>
      <c r="Z48" s="381"/>
      <c r="AA48" s="381"/>
      <c r="AB48" s="381"/>
      <c r="AC48" s="107" t="str">
        <f t="shared" si="2"/>
        <v/>
      </c>
    </row>
    <row r="49" spans="2:29" ht="15.75" hidden="1" x14ac:dyDescent="0.25">
      <c r="B49" s="106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359" t="str">
        <f>IF('תנאי סף'!AF49&lt;&gt;1,"",'תנאי סף'!F49)</f>
        <v/>
      </c>
      <c r="G49" s="93" t="str">
        <f>IF(F49="","",IF(הגנה!I49="",$AD$1,הגנה!I49))</f>
        <v/>
      </c>
      <c r="H49" s="101" t="str">
        <f>IF(F49="","",IF(הגנה!H49="",$AD$1,הגנה!H49))</f>
        <v/>
      </c>
      <c r="I49" s="101" t="str">
        <f>IF(B49="","",'התחשיב הבסיסי'!AI49)</f>
        <v/>
      </c>
      <c r="J49" s="93" t="str">
        <f>IF(F49="","",'הגבלה לתמיכה מקס'!AC49)</f>
        <v/>
      </c>
      <c r="K49" s="102" t="str">
        <f>IF(F49="","",'הגבלה לתמיכה מקס'!X49)</f>
        <v/>
      </c>
      <c r="L49" s="103" t="str">
        <f>IF($F49="","",'הגבלה לסכום מבוקש (1)'!X49)</f>
        <v/>
      </c>
      <c r="M49" s="104" t="str">
        <f>'הגבלה לסכום מבוקש (2)'!Z49</f>
        <v/>
      </c>
      <c r="N49" s="380" t="str">
        <f t="shared" si="1"/>
        <v/>
      </c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1"/>
      <c r="AA49" s="381"/>
      <c r="AB49" s="381"/>
      <c r="AC49" s="107" t="str">
        <f t="shared" si="2"/>
        <v/>
      </c>
    </row>
    <row r="50" spans="2:29" ht="15.75" hidden="1" x14ac:dyDescent="0.25">
      <c r="B50" s="106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359" t="str">
        <f>IF('תנאי סף'!AF50&lt;&gt;1,"",'תנאי סף'!F50)</f>
        <v/>
      </c>
      <c r="G50" s="93" t="str">
        <f>IF(F50="","",IF(הגנה!I50="",$AD$1,הגנה!I50))</f>
        <v/>
      </c>
      <c r="H50" s="101" t="str">
        <f>IF(F50="","",IF(הגנה!H50="",$AD$1,הגנה!H50))</f>
        <v/>
      </c>
      <c r="I50" s="101" t="str">
        <f>IF(B50="","",'התחשיב הבסיסי'!AI50)</f>
        <v/>
      </c>
      <c r="J50" s="93" t="str">
        <f>IF(F50="","",'הגבלה לתמיכה מקס'!AC50)</f>
        <v/>
      </c>
      <c r="K50" s="102" t="str">
        <f>IF(F50="","",'הגבלה לתמיכה מקס'!X50)</f>
        <v/>
      </c>
      <c r="L50" s="103" t="str">
        <f>IF($F50="","",'הגבלה לסכום מבוקש (1)'!X50)</f>
        <v/>
      </c>
      <c r="M50" s="104" t="str">
        <f>'הגבלה לסכום מבוקש (2)'!Z50</f>
        <v/>
      </c>
      <c r="N50" s="380" t="str">
        <f t="shared" si="1"/>
        <v/>
      </c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107" t="str">
        <f t="shared" si="2"/>
        <v/>
      </c>
    </row>
    <row r="51" spans="2:29" ht="15.75" hidden="1" x14ac:dyDescent="0.25">
      <c r="B51" s="106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359" t="str">
        <f>IF('תנאי סף'!AF51&lt;&gt;1,"",'תנאי סף'!F51)</f>
        <v/>
      </c>
      <c r="G51" s="93" t="str">
        <f>IF(F51="","",IF(הגנה!I51="",$AD$1,הגנה!I51))</f>
        <v/>
      </c>
      <c r="H51" s="101" t="str">
        <f>IF(F51="","",IF(הגנה!H51="",$AD$1,הגנה!H51))</f>
        <v/>
      </c>
      <c r="I51" s="101" t="str">
        <f>IF(B51="","",'התחשיב הבסיסי'!AI51)</f>
        <v/>
      </c>
      <c r="J51" s="93" t="str">
        <f>IF(F51="","",'הגבלה לתמיכה מקס'!AC51)</f>
        <v/>
      </c>
      <c r="K51" s="102" t="str">
        <f>IF(F51="","",'הגבלה לתמיכה מקס'!X51)</f>
        <v/>
      </c>
      <c r="L51" s="103" t="str">
        <f>IF($F51="","",'הגבלה לסכום מבוקש (1)'!X51)</f>
        <v/>
      </c>
      <c r="M51" s="104" t="str">
        <f>'הגבלה לסכום מבוקש (2)'!Z51</f>
        <v/>
      </c>
      <c r="N51" s="380" t="str">
        <f t="shared" si="1"/>
        <v/>
      </c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107" t="str">
        <f t="shared" si="2"/>
        <v/>
      </c>
    </row>
    <row r="52" spans="2:29" ht="15.75" hidden="1" x14ac:dyDescent="0.25">
      <c r="B52" s="106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359" t="str">
        <f>IF('תנאי סף'!AF52&lt;&gt;1,"",'תנאי סף'!F52)</f>
        <v/>
      </c>
      <c r="G52" s="93" t="str">
        <f>IF(F52="","",IF(הגנה!I52="",$AD$1,הגנה!I52))</f>
        <v/>
      </c>
      <c r="H52" s="101" t="str">
        <f>IF(F52="","",IF(הגנה!H52="",$AD$1,הגנה!H52))</f>
        <v/>
      </c>
      <c r="I52" s="101" t="str">
        <f>IF(B52="","",'התחשיב הבסיסי'!AI52)</f>
        <v/>
      </c>
      <c r="J52" s="93" t="str">
        <f>IF(F52="","",'הגבלה לתמיכה מקס'!AC52)</f>
        <v/>
      </c>
      <c r="K52" s="102" t="str">
        <f>IF(F52="","",'הגבלה לתמיכה מקס'!X52)</f>
        <v/>
      </c>
      <c r="L52" s="103" t="str">
        <f>IF($F52="","",'הגבלה לסכום מבוקש (1)'!X52)</f>
        <v/>
      </c>
      <c r="M52" s="104" t="str">
        <f>'הגבלה לסכום מבוקש (2)'!Z52</f>
        <v/>
      </c>
      <c r="N52" s="380" t="str">
        <f t="shared" si="1"/>
        <v/>
      </c>
      <c r="O52" s="381"/>
      <c r="P52" s="381"/>
      <c r="Q52" s="381"/>
      <c r="R52" s="381"/>
      <c r="S52" s="381"/>
      <c r="T52" s="381"/>
      <c r="U52" s="381"/>
      <c r="V52" s="381"/>
      <c r="W52" s="381"/>
      <c r="X52" s="381"/>
      <c r="Y52" s="381"/>
      <c r="Z52" s="381"/>
      <c r="AA52" s="381"/>
      <c r="AB52" s="381"/>
      <c r="AC52" s="107" t="str">
        <f t="shared" si="2"/>
        <v/>
      </c>
    </row>
    <row r="53" spans="2:29" ht="15.75" hidden="1" x14ac:dyDescent="0.25">
      <c r="B53" s="106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359" t="str">
        <f>IF('תנאי סף'!AF53&lt;&gt;1,"",'תנאי סף'!F53)</f>
        <v/>
      </c>
      <c r="G53" s="93" t="str">
        <f>IF(F53="","",IF(הגנה!I53="",$AD$1,הגנה!I53))</f>
        <v/>
      </c>
      <c r="H53" s="101" t="str">
        <f>IF(F53="","",IF(הגנה!H53="",$AD$1,הגנה!H53))</f>
        <v/>
      </c>
      <c r="I53" s="101" t="str">
        <f>IF(B53="","",'התחשיב הבסיסי'!AI53)</f>
        <v/>
      </c>
      <c r="J53" s="93" t="str">
        <f>IF(F53="","",'הגבלה לתמיכה מקס'!AC53)</f>
        <v/>
      </c>
      <c r="K53" s="102" t="str">
        <f>IF(F53="","",'הגבלה לתמיכה מקס'!X53)</f>
        <v/>
      </c>
      <c r="L53" s="103" t="str">
        <f>IF($F53="","",'הגבלה לסכום מבוקש (1)'!X53)</f>
        <v/>
      </c>
      <c r="M53" s="104" t="str">
        <f>'הגבלה לסכום מבוקש (2)'!Z53</f>
        <v/>
      </c>
      <c r="N53" s="380" t="str">
        <f t="shared" si="1"/>
        <v/>
      </c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1"/>
      <c r="AC53" s="107" t="str">
        <f t="shared" si="2"/>
        <v/>
      </c>
    </row>
    <row r="54" spans="2:29" ht="15.75" hidden="1" x14ac:dyDescent="0.25">
      <c r="B54" s="106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359" t="str">
        <f>IF('תנאי סף'!AF54&lt;&gt;1,"",'תנאי סף'!F54)</f>
        <v/>
      </c>
      <c r="G54" s="93" t="str">
        <f>IF(F54="","",IF(הגנה!I54="",$AD$1,הגנה!I54))</f>
        <v/>
      </c>
      <c r="H54" s="101" t="str">
        <f>IF(F54="","",IF(הגנה!H54="",$AD$1,הגנה!H54))</f>
        <v/>
      </c>
      <c r="I54" s="101" t="str">
        <f>IF(B54="","",'התחשיב הבסיסי'!AI54)</f>
        <v/>
      </c>
      <c r="J54" s="93" t="str">
        <f>IF(F54="","",'הגבלה לתמיכה מקס'!AC54)</f>
        <v/>
      </c>
      <c r="K54" s="102" t="str">
        <f>IF(F54="","",'הגבלה לתמיכה מקס'!X54)</f>
        <v/>
      </c>
      <c r="L54" s="103" t="str">
        <f>IF($F54="","",'הגבלה לסכום מבוקש (1)'!X54)</f>
        <v/>
      </c>
      <c r="M54" s="104" t="str">
        <f>'הגבלה לסכום מבוקש (2)'!Z54</f>
        <v/>
      </c>
      <c r="N54" s="380" t="str">
        <f t="shared" si="1"/>
        <v/>
      </c>
      <c r="O54" s="381"/>
      <c r="P54" s="381"/>
      <c r="Q54" s="381"/>
      <c r="R54" s="381"/>
      <c r="S54" s="381"/>
      <c r="T54" s="381"/>
      <c r="U54" s="381"/>
      <c r="V54" s="381"/>
      <c r="W54" s="381"/>
      <c r="X54" s="381"/>
      <c r="Y54" s="381"/>
      <c r="Z54" s="381"/>
      <c r="AA54" s="381"/>
      <c r="AB54" s="381"/>
      <c r="AC54" s="107" t="str">
        <f t="shared" si="2"/>
        <v/>
      </c>
    </row>
    <row r="55" spans="2:29" ht="15.75" hidden="1" x14ac:dyDescent="0.25">
      <c r="B55" s="106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359" t="str">
        <f>IF('תנאי סף'!AF55&lt;&gt;1,"",'תנאי סף'!F55)</f>
        <v/>
      </c>
      <c r="G55" s="93" t="str">
        <f>IF(F55="","",IF(הגנה!I55="",$AD$1,הגנה!I55))</f>
        <v/>
      </c>
      <c r="H55" s="101" t="str">
        <f>IF(F55="","",IF(הגנה!H55="",$AD$1,הגנה!H55))</f>
        <v/>
      </c>
      <c r="I55" s="101" t="str">
        <f>IF(B55="","",'התחשיב הבסיסי'!AI55)</f>
        <v/>
      </c>
      <c r="J55" s="93" t="str">
        <f>IF(F55="","",'הגבלה לתמיכה מקס'!AC55)</f>
        <v/>
      </c>
      <c r="K55" s="102" t="str">
        <f>IF(F55="","",'הגבלה לתמיכה מקס'!X55)</f>
        <v/>
      </c>
      <c r="L55" s="103" t="str">
        <f>IF($F55="","",'הגבלה לסכום מבוקש (1)'!X55)</f>
        <v/>
      </c>
      <c r="M55" s="104" t="str">
        <f>'הגבלה לסכום מבוקש (2)'!Z55</f>
        <v/>
      </c>
      <c r="N55" s="380" t="str">
        <f t="shared" si="1"/>
        <v/>
      </c>
      <c r="O55" s="381"/>
      <c r="P55" s="381"/>
      <c r="Q55" s="381"/>
      <c r="R55" s="381"/>
      <c r="S55" s="381"/>
      <c r="T55" s="381"/>
      <c r="U55" s="381"/>
      <c r="V55" s="381"/>
      <c r="W55" s="381"/>
      <c r="X55" s="381"/>
      <c r="Y55" s="381"/>
      <c r="Z55" s="381"/>
      <c r="AA55" s="381"/>
      <c r="AB55" s="381"/>
      <c r="AC55" s="107" t="str">
        <f t="shared" si="2"/>
        <v/>
      </c>
    </row>
    <row r="56" spans="2:29" ht="15.75" hidden="1" x14ac:dyDescent="0.25">
      <c r="B56" s="106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359" t="str">
        <f>IF('תנאי סף'!AF56&lt;&gt;1,"",'תנאי סף'!F56)</f>
        <v/>
      </c>
      <c r="G56" s="93" t="str">
        <f>IF(F56="","",IF(הגנה!I56="",$AD$1,הגנה!I56))</f>
        <v/>
      </c>
      <c r="H56" s="101" t="str">
        <f>IF(F56="","",IF(הגנה!H56="",$AD$1,הגנה!H56))</f>
        <v/>
      </c>
      <c r="I56" s="101" t="str">
        <f>IF(B56="","",'התחשיב הבסיסי'!AI56)</f>
        <v/>
      </c>
      <c r="J56" s="93" t="str">
        <f>IF(F56="","",'הגבלה לתמיכה מקס'!AC56)</f>
        <v/>
      </c>
      <c r="K56" s="102" t="str">
        <f>IF(F56="","",'הגבלה לתמיכה מקס'!X56)</f>
        <v/>
      </c>
      <c r="L56" s="103" t="str">
        <f>IF($F56="","",'הגבלה לסכום מבוקש (1)'!X56)</f>
        <v/>
      </c>
      <c r="M56" s="104" t="str">
        <f>'הגבלה לסכום מבוקש (2)'!Z56</f>
        <v/>
      </c>
      <c r="N56" s="380" t="str">
        <f t="shared" si="1"/>
        <v/>
      </c>
      <c r="O56" s="381"/>
      <c r="P56" s="381"/>
      <c r="Q56" s="381"/>
      <c r="R56" s="381"/>
      <c r="S56" s="381"/>
      <c r="T56" s="381"/>
      <c r="U56" s="381"/>
      <c r="V56" s="381"/>
      <c r="W56" s="381"/>
      <c r="X56" s="381"/>
      <c r="Y56" s="381"/>
      <c r="Z56" s="381"/>
      <c r="AA56" s="381"/>
      <c r="AB56" s="381"/>
      <c r="AC56" s="107" t="str">
        <f t="shared" si="2"/>
        <v/>
      </c>
    </row>
    <row r="57" spans="2:29" ht="15.75" hidden="1" x14ac:dyDescent="0.25">
      <c r="B57" s="106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359" t="str">
        <f>IF('תנאי סף'!AF57&lt;&gt;1,"",'תנאי סף'!F57)</f>
        <v/>
      </c>
      <c r="G57" s="93" t="str">
        <f>IF(F57="","",IF(הגנה!I57="",$AD$1,הגנה!I57))</f>
        <v/>
      </c>
      <c r="H57" s="101" t="str">
        <f>IF(F57="","",IF(הגנה!H57="",$AD$1,הגנה!H57))</f>
        <v/>
      </c>
      <c r="I57" s="101" t="str">
        <f>IF(B57="","",'התחשיב הבסיסי'!AI57)</f>
        <v/>
      </c>
      <c r="J57" s="93" t="str">
        <f>IF(F57="","",'הגבלה לתמיכה מקס'!AC57)</f>
        <v/>
      </c>
      <c r="K57" s="102" t="str">
        <f>IF(F57="","",'הגבלה לתמיכה מקס'!X57)</f>
        <v/>
      </c>
      <c r="L57" s="103" t="str">
        <f>IF($F57="","",'הגבלה לסכום מבוקש (1)'!X57)</f>
        <v/>
      </c>
      <c r="M57" s="104" t="str">
        <f>'הגבלה לסכום מבוקש (2)'!Z57</f>
        <v/>
      </c>
      <c r="N57" s="380" t="str">
        <f t="shared" si="1"/>
        <v/>
      </c>
      <c r="O57" s="381"/>
      <c r="P57" s="381"/>
      <c r="Q57" s="381"/>
      <c r="R57" s="381"/>
      <c r="S57" s="381"/>
      <c r="T57" s="381"/>
      <c r="U57" s="381"/>
      <c r="V57" s="381"/>
      <c r="W57" s="381"/>
      <c r="X57" s="381"/>
      <c r="Y57" s="381"/>
      <c r="Z57" s="381"/>
      <c r="AA57" s="381"/>
      <c r="AB57" s="381"/>
      <c r="AC57" s="107" t="str">
        <f t="shared" si="2"/>
        <v/>
      </c>
    </row>
    <row r="58" spans="2:29" ht="15.75" hidden="1" x14ac:dyDescent="0.25">
      <c r="B58" s="106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359" t="str">
        <f>IF('תנאי סף'!AF58&lt;&gt;1,"",'תנאי סף'!F58)</f>
        <v/>
      </c>
      <c r="G58" s="93" t="str">
        <f>IF(F58="","",IF(הגנה!I58="",$AD$1,הגנה!I58))</f>
        <v/>
      </c>
      <c r="H58" s="101" t="str">
        <f>IF(F58="","",IF(הגנה!H58="",$AD$1,הגנה!H58))</f>
        <v/>
      </c>
      <c r="I58" s="101" t="str">
        <f>IF(B58="","",'התחשיב הבסיסי'!AI58)</f>
        <v/>
      </c>
      <c r="J58" s="93" t="str">
        <f>IF(F58="","",'הגבלה לתמיכה מקס'!AC58)</f>
        <v/>
      </c>
      <c r="K58" s="102" t="str">
        <f>IF(F58="","",'הגבלה לתמיכה מקס'!X58)</f>
        <v/>
      </c>
      <c r="L58" s="103" t="str">
        <f>IF($F58="","",'הגבלה לסכום מבוקש (1)'!X58)</f>
        <v/>
      </c>
      <c r="M58" s="104" t="str">
        <f>'הגבלה לסכום מבוקש (2)'!Z58</f>
        <v/>
      </c>
      <c r="N58" s="380" t="str">
        <f t="shared" si="1"/>
        <v/>
      </c>
      <c r="O58" s="381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81"/>
      <c r="AA58" s="381"/>
      <c r="AB58" s="381"/>
      <c r="AC58" s="107" t="str">
        <f t="shared" si="2"/>
        <v/>
      </c>
    </row>
    <row r="59" spans="2:29" ht="15.75" hidden="1" x14ac:dyDescent="0.25">
      <c r="B59" s="106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359" t="str">
        <f>IF('תנאי סף'!AF59&lt;&gt;1,"",'תנאי סף'!F59)</f>
        <v/>
      </c>
      <c r="G59" s="93" t="str">
        <f>IF(F59="","",IF(הגנה!I59="",$AD$1,הגנה!I59))</f>
        <v/>
      </c>
      <c r="H59" s="101" t="str">
        <f>IF(F59="","",IF(הגנה!H59="",$AD$1,הגנה!H59))</f>
        <v/>
      </c>
      <c r="I59" s="101" t="str">
        <f>IF(B59="","",'התחשיב הבסיסי'!AI59)</f>
        <v/>
      </c>
      <c r="J59" s="93" t="str">
        <f>IF(F59="","",'הגבלה לתמיכה מקס'!AC59)</f>
        <v/>
      </c>
      <c r="K59" s="102" t="str">
        <f>IF(F59="","",'הגבלה לתמיכה מקס'!X59)</f>
        <v/>
      </c>
      <c r="L59" s="103" t="str">
        <f>IF($F59="","",'הגבלה לסכום מבוקש (1)'!X59)</f>
        <v/>
      </c>
      <c r="M59" s="104" t="str">
        <f>'הגבלה לסכום מבוקש (2)'!Z59</f>
        <v/>
      </c>
      <c r="N59" s="380" t="str">
        <f t="shared" si="1"/>
        <v/>
      </c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107" t="str">
        <f t="shared" si="2"/>
        <v/>
      </c>
    </row>
    <row r="60" spans="2:29" ht="15.75" hidden="1" x14ac:dyDescent="0.25">
      <c r="B60" s="106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359" t="str">
        <f>IF('תנאי סף'!AF60&lt;&gt;1,"",'תנאי סף'!F60)</f>
        <v/>
      </c>
      <c r="G60" s="93" t="str">
        <f>IF(F60="","",IF(הגנה!I60="",$AD$1,הגנה!I60))</f>
        <v/>
      </c>
      <c r="H60" s="101" t="str">
        <f>IF(F60="","",IF(הגנה!H60="",$AD$1,הגנה!H60))</f>
        <v/>
      </c>
      <c r="I60" s="101" t="str">
        <f>IF(B60="","",'התחשיב הבסיסי'!AI60)</f>
        <v/>
      </c>
      <c r="J60" s="93" t="str">
        <f>IF(F60="","",'הגבלה לתמיכה מקס'!AC60)</f>
        <v/>
      </c>
      <c r="K60" s="102" t="str">
        <f>IF(F60="","",'הגבלה לתמיכה מקס'!X60)</f>
        <v/>
      </c>
      <c r="L60" s="103" t="str">
        <f>IF($F60="","",'הגבלה לסכום מבוקש (1)'!X60)</f>
        <v/>
      </c>
      <c r="M60" s="104" t="str">
        <f>'הגבלה לסכום מבוקש (2)'!Z60</f>
        <v/>
      </c>
      <c r="N60" s="380" t="str">
        <f t="shared" si="1"/>
        <v/>
      </c>
      <c r="O60" s="381"/>
      <c r="P60" s="381"/>
      <c r="Q60" s="381"/>
      <c r="R60" s="381"/>
      <c r="S60" s="381"/>
      <c r="T60" s="381"/>
      <c r="U60" s="381"/>
      <c r="V60" s="381"/>
      <c r="W60" s="381"/>
      <c r="X60" s="381"/>
      <c r="Y60" s="381"/>
      <c r="Z60" s="381"/>
      <c r="AA60" s="381"/>
      <c r="AB60" s="381"/>
      <c r="AC60" s="107" t="str">
        <f t="shared" si="2"/>
        <v/>
      </c>
    </row>
    <row r="61" spans="2:29" ht="15.75" hidden="1" x14ac:dyDescent="0.25">
      <c r="B61" s="106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359" t="str">
        <f>IF('תנאי סף'!AF61&lt;&gt;1,"",'תנאי סף'!F61)</f>
        <v/>
      </c>
      <c r="G61" s="93" t="str">
        <f>IF(F61="","",IF(הגנה!I61="",$AD$1,הגנה!I61))</f>
        <v/>
      </c>
      <c r="H61" s="101" t="str">
        <f>IF(F61="","",IF(הגנה!H61="",$AD$1,הגנה!H61))</f>
        <v/>
      </c>
      <c r="I61" s="101" t="str">
        <f>IF(B61="","",'התחשיב הבסיסי'!AI61)</f>
        <v/>
      </c>
      <c r="J61" s="93" t="str">
        <f>IF(F61="","",'הגבלה לתמיכה מקס'!AC61)</f>
        <v/>
      </c>
      <c r="K61" s="102" t="str">
        <f>IF(F61="","",'הגבלה לתמיכה מקס'!X61)</f>
        <v/>
      </c>
      <c r="L61" s="103" t="str">
        <f>IF($F61="","",'הגבלה לסכום מבוקש (1)'!X61)</f>
        <v/>
      </c>
      <c r="M61" s="104" t="str">
        <f>'הגבלה לסכום מבוקש (2)'!Z61</f>
        <v/>
      </c>
      <c r="N61" s="380" t="str">
        <f t="shared" si="1"/>
        <v/>
      </c>
      <c r="O61" s="381"/>
      <c r="P61" s="381"/>
      <c r="Q61" s="381"/>
      <c r="R61" s="381"/>
      <c r="S61" s="381"/>
      <c r="T61" s="381"/>
      <c r="U61" s="381"/>
      <c r="V61" s="381"/>
      <c r="W61" s="381"/>
      <c r="X61" s="381"/>
      <c r="Y61" s="381"/>
      <c r="Z61" s="381"/>
      <c r="AA61" s="381"/>
      <c r="AB61" s="381"/>
      <c r="AC61" s="107" t="str">
        <f t="shared" si="2"/>
        <v/>
      </c>
    </row>
    <row r="62" spans="2:29" ht="15.75" hidden="1" x14ac:dyDescent="0.25">
      <c r="B62" s="106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359" t="str">
        <f>IF('תנאי סף'!AF62&lt;&gt;1,"",'תנאי סף'!F62)</f>
        <v/>
      </c>
      <c r="G62" s="93" t="str">
        <f>IF(F62="","",IF(הגנה!I62="",$AD$1,הגנה!I62))</f>
        <v/>
      </c>
      <c r="H62" s="101" t="str">
        <f>IF(F62="","",IF(הגנה!H62="",$AD$1,הגנה!H62))</f>
        <v/>
      </c>
      <c r="I62" s="101" t="str">
        <f>IF(B62="","",'התחשיב הבסיסי'!AI62)</f>
        <v/>
      </c>
      <c r="J62" s="93" t="str">
        <f>IF(F62="","",'הגבלה לתמיכה מקס'!AC62)</f>
        <v/>
      </c>
      <c r="K62" s="102" t="str">
        <f>IF(F62="","",'הגבלה לתמיכה מקס'!X62)</f>
        <v/>
      </c>
      <c r="L62" s="103" t="str">
        <f>IF($F62="","",'הגבלה לסכום מבוקש (1)'!X62)</f>
        <v/>
      </c>
      <c r="M62" s="104" t="str">
        <f>'הגבלה לסכום מבוקש (2)'!Z62</f>
        <v/>
      </c>
      <c r="N62" s="380" t="str">
        <f t="shared" si="1"/>
        <v/>
      </c>
      <c r="O62" s="381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107" t="str">
        <f t="shared" si="2"/>
        <v/>
      </c>
    </row>
    <row r="63" spans="2:29" ht="15.75" hidden="1" x14ac:dyDescent="0.25">
      <c r="B63" s="106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359" t="str">
        <f>IF('תנאי סף'!AF63&lt;&gt;1,"",'תנאי סף'!F63)</f>
        <v/>
      </c>
      <c r="G63" s="93" t="str">
        <f>IF(F63="","",IF(הגנה!I63="",$AD$1,הגנה!I63))</f>
        <v/>
      </c>
      <c r="H63" s="101" t="str">
        <f>IF(F63="","",IF(הגנה!H63="",$AD$1,הגנה!H63))</f>
        <v/>
      </c>
      <c r="I63" s="101" t="str">
        <f>IF(B63="","",'התחשיב הבסיסי'!AI63)</f>
        <v/>
      </c>
      <c r="J63" s="93" t="str">
        <f>IF(F63="","",'הגבלה לתמיכה מקס'!AC63)</f>
        <v/>
      </c>
      <c r="K63" s="102" t="str">
        <f>IF(F63="","",'הגבלה לתמיכה מקס'!X63)</f>
        <v/>
      </c>
      <c r="L63" s="103" t="str">
        <f>IF($F63="","",'הגבלה לסכום מבוקש (1)'!X63)</f>
        <v/>
      </c>
      <c r="M63" s="104" t="str">
        <f>'הגבלה לסכום מבוקש (2)'!Z63</f>
        <v/>
      </c>
      <c r="N63" s="380" t="str">
        <f t="shared" si="1"/>
        <v/>
      </c>
      <c r="O63" s="381"/>
      <c r="P63" s="381"/>
      <c r="Q63" s="381"/>
      <c r="R63" s="381"/>
      <c r="S63" s="381"/>
      <c r="T63" s="381"/>
      <c r="U63" s="381"/>
      <c r="V63" s="381"/>
      <c r="W63" s="381"/>
      <c r="X63" s="381"/>
      <c r="Y63" s="381"/>
      <c r="Z63" s="381"/>
      <c r="AA63" s="381"/>
      <c r="AB63" s="381"/>
      <c r="AC63" s="107" t="str">
        <f t="shared" si="2"/>
        <v/>
      </c>
    </row>
    <row r="64" spans="2:29" ht="15.75" hidden="1" x14ac:dyDescent="0.25">
      <c r="B64" s="106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359" t="str">
        <f>IF('תנאי סף'!AF64&lt;&gt;1,"",'תנאי סף'!F64)</f>
        <v/>
      </c>
      <c r="G64" s="93" t="str">
        <f>IF(F64="","",IF(הגנה!I64="",$AD$1,הגנה!I64))</f>
        <v/>
      </c>
      <c r="H64" s="101" t="str">
        <f>IF(F64="","",IF(הגנה!H64="",$AD$1,הגנה!H64))</f>
        <v/>
      </c>
      <c r="I64" s="101" t="str">
        <f>IF(B64="","",'התחשיב הבסיסי'!AI64)</f>
        <v/>
      </c>
      <c r="J64" s="93" t="str">
        <f>IF(F64="","",'הגבלה לתמיכה מקס'!AC64)</f>
        <v/>
      </c>
      <c r="K64" s="102" t="str">
        <f>IF(F64="","",'הגבלה לתמיכה מקס'!X64)</f>
        <v/>
      </c>
      <c r="L64" s="103" t="str">
        <f>IF($F64="","",'הגבלה לסכום מבוקש (1)'!X64)</f>
        <v/>
      </c>
      <c r="M64" s="104" t="str">
        <f>'הגבלה לסכום מבוקש (2)'!Z64</f>
        <v/>
      </c>
      <c r="N64" s="380" t="str">
        <f t="shared" si="1"/>
        <v/>
      </c>
      <c r="O64" s="381"/>
      <c r="P64" s="381"/>
      <c r="Q64" s="381"/>
      <c r="R64" s="381"/>
      <c r="S64" s="381"/>
      <c r="T64" s="381"/>
      <c r="U64" s="381"/>
      <c r="V64" s="381"/>
      <c r="W64" s="381"/>
      <c r="X64" s="381"/>
      <c r="Y64" s="381"/>
      <c r="Z64" s="381"/>
      <c r="AA64" s="381"/>
      <c r="AB64" s="381"/>
      <c r="AC64" s="107" t="str">
        <f t="shared" si="2"/>
        <v/>
      </c>
    </row>
    <row r="65" spans="2:29" ht="15.75" hidden="1" x14ac:dyDescent="0.25">
      <c r="B65" s="106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359" t="str">
        <f>IF('תנאי סף'!AF65&lt;&gt;1,"",'תנאי סף'!F65)</f>
        <v/>
      </c>
      <c r="G65" s="93" t="str">
        <f>IF(F65="","",IF(הגנה!I65="",$AD$1,הגנה!I65))</f>
        <v/>
      </c>
      <c r="H65" s="101" t="str">
        <f>IF(F65="","",IF(הגנה!H65="",$AD$1,הגנה!H65))</f>
        <v/>
      </c>
      <c r="I65" s="101" t="str">
        <f>IF(B65="","",'התחשיב הבסיסי'!AI65)</f>
        <v/>
      </c>
      <c r="J65" s="93" t="str">
        <f>IF(F65="","",'הגבלה לתמיכה מקס'!AC65)</f>
        <v/>
      </c>
      <c r="K65" s="102" t="str">
        <f>IF(F65="","",'הגבלה לתמיכה מקס'!X65)</f>
        <v/>
      </c>
      <c r="L65" s="103" t="str">
        <f>IF($F65="","",'הגבלה לסכום מבוקש (1)'!X65)</f>
        <v/>
      </c>
      <c r="M65" s="104" t="str">
        <f>'הגבלה לסכום מבוקש (2)'!Z65</f>
        <v/>
      </c>
      <c r="N65" s="380" t="str">
        <f t="shared" si="1"/>
        <v/>
      </c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107" t="str">
        <f t="shared" si="2"/>
        <v/>
      </c>
    </row>
    <row r="66" spans="2:29" ht="15.75" hidden="1" x14ac:dyDescent="0.25">
      <c r="B66" s="106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359" t="str">
        <f>IF('תנאי סף'!AF66&lt;&gt;1,"",'תנאי סף'!F66)</f>
        <v/>
      </c>
      <c r="G66" s="93" t="str">
        <f>IF(F66="","",IF(הגנה!I66="",$AD$1,הגנה!I66))</f>
        <v/>
      </c>
      <c r="H66" s="101" t="str">
        <f>IF(F66="","",IF(הגנה!H66="",$AD$1,הגנה!H66))</f>
        <v/>
      </c>
      <c r="I66" s="101" t="str">
        <f>IF(B66="","",'התחשיב הבסיסי'!AI66)</f>
        <v/>
      </c>
      <c r="J66" s="93" t="str">
        <f>IF(F66="","",'הגבלה לתמיכה מקס'!AC66)</f>
        <v/>
      </c>
      <c r="K66" s="102" t="str">
        <f>IF(F66="","",'הגבלה לתמיכה מקס'!X66)</f>
        <v/>
      </c>
      <c r="L66" s="103" t="str">
        <f>IF($F66="","",'הגבלה לסכום מבוקש (1)'!X66)</f>
        <v/>
      </c>
      <c r="M66" s="104" t="str">
        <f>'הגבלה לסכום מבוקש (2)'!Z66</f>
        <v/>
      </c>
      <c r="N66" s="380" t="str">
        <f t="shared" si="1"/>
        <v/>
      </c>
      <c r="O66" s="381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107" t="str">
        <f t="shared" si="2"/>
        <v/>
      </c>
    </row>
    <row r="67" spans="2:29" ht="15.75" hidden="1" x14ac:dyDescent="0.25">
      <c r="B67" s="106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359" t="str">
        <f>IF('תנאי סף'!AF67&lt;&gt;1,"",'תנאי סף'!F67)</f>
        <v/>
      </c>
      <c r="G67" s="93" t="str">
        <f>IF(F67="","",IF(הגנה!I67="",$AD$1,הגנה!I67))</f>
        <v/>
      </c>
      <c r="H67" s="101" t="str">
        <f>IF(F67="","",IF(הגנה!H67="",$AD$1,הגנה!H67))</f>
        <v/>
      </c>
      <c r="I67" s="101" t="str">
        <f>IF(B67="","",'התחשיב הבסיסי'!AI67)</f>
        <v/>
      </c>
      <c r="J67" s="93" t="str">
        <f>IF(F67="","",'הגבלה לתמיכה מקס'!AC67)</f>
        <v/>
      </c>
      <c r="K67" s="102" t="str">
        <f>IF(F67="","",'הגבלה לתמיכה מקס'!X67)</f>
        <v/>
      </c>
      <c r="L67" s="103" t="str">
        <f>IF($F67="","",'הגבלה לסכום מבוקש (1)'!X67)</f>
        <v/>
      </c>
      <c r="M67" s="104" t="str">
        <f>'הגבלה לסכום מבוקש (2)'!Z67</f>
        <v/>
      </c>
      <c r="N67" s="380" t="str">
        <f t="shared" si="1"/>
        <v/>
      </c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107" t="str">
        <f t="shared" si="2"/>
        <v/>
      </c>
    </row>
    <row r="68" spans="2:29" ht="15.75" hidden="1" x14ac:dyDescent="0.25">
      <c r="B68" s="106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359" t="str">
        <f>IF('תנאי סף'!AF68&lt;&gt;1,"",'תנאי סף'!F68)</f>
        <v/>
      </c>
      <c r="G68" s="93" t="str">
        <f>IF(F68="","",IF(הגנה!I68="",$AD$1,הגנה!I68))</f>
        <v/>
      </c>
      <c r="H68" s="101" t="str">
        <f>IF(F68="","",IF(הגנה!H68="",$AD$1,הגנה!H68))</f>
        <v/>
      </c>
      <c r="I68" s="101" t="str">
        <f>IF(B68="","",'התחשיב הבסיסי'!AI68)</f>
        <v/>
      </c>
      <c r="J68" s="93" t="str">
        <f>IF(F68="","",'הגבלה לתמיכה מקס'!AC68)</f>
        <v/>
      </c>
      <c r="K68" s="102" t="str">
        <f>IF(F68="","",'הגבלה לתמיכה מקס'!X68)</f>
        <v/>
      </c>
      <c r="L68" s="103" t="str">
        <f>IF($F68="","",'הגבלה לסכום מבוקש (1)'!X68)</f>
        <v/>
      </c>
      <c r="M68" s="104" t="str">
        <f>'הגבלה לסכום מבוקש (2)'!Z68</f>
        <v/>
      </c>
      <c r="N68" s="380" t="str">
        <f t="shared" si="1"/>
        <v/>
      </c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107" t="str">
        <f t="shared" si="2"/>
        <v/>
      </c>
    </row>
    <row r="69" spans="2:29" ht="15.75" hidden="1" x14ac:dyDescent="0.25">
      <c r="B69" s="106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359" t="str">
        <f>IF('תנאי סף'!AF69&lt;&gt;1,"",'תנאי סף'!F69)</f>
        <v/>
      </c>
      <c r="G69" s="93" t="str">
        <f>IF(F69="","",IF(הגנה!I69="",$AD$1,הגנה!I69))</f>
        <v/>
      </c>
      <c r="H69" s="101" t="str">
        <f>IF(F69="","",IF(הגנה!H69="",$AD$1,הגנה!H69))</f>
        <v/>
      </c>
      <c r="I69" s="101" t="str">
        <f>IF(B69="","",'התחשיב הבסיסי'!AI69)</f>
        <v/>
      </c>
      <c r="J69" s="93" t="str">
        <f>IF(F69="","",'הגבלה לתמיכה מקס'!AC69)</f>
        <v/>
      </c>
      <c r="K69" s="102" t="str">
        <f>IF(F69="","",'הגבלה לתמיכה מקס'!X69)</f>
        <v/>
      </c>
      <c r="L69" s="103" t="str">
        <f>IF($F69="","",'הגבלה לסכום מבוקש (1)'!X69)</f>
        <v/>
      </c>
      <c r="M69" s="104" t="str">
        <f>'הגבלה לסכום מבוקש (2)'!Z69</f>
        <v/>
      </c>
      <c r="N69" s="380" t="str">
        <f t="shared" si="1"/>
        <v/>
      </c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107" t="str">
        <f t="shared" si="2"/>
        <v/>
      </c>
    </row>
    <row r="70" spans="2:29" ht="15.75" hidden="1" x14ac:dyDescent="0.25">
      <c r="B70" s="106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359" t="str">
        <f>IF('תנאי סף'!AF70&lt;&gt;1,"",'תנאי סף'!F70)</f>
        <v/>
      </c>
      <c r="G70" s="93" t="str">
        <f>IF(F70="","",IF(הגנה!I70="",$AD$1,הגנה!I70))</f>
        <v/>
      </c>
      <c r="H70" s="101" t="str">
        <f>IF(F70="","",IF(הגנה!H70="",$AD$1,הגנה!H70))</f>
        <v/>
      </c>
      <c r="I70" s="101" t="str">
        <f>IF(B70="","",'התחשיב הבסיסי'!AI70)</f>
        <v/>
      </c>
      <c r="J70" s="93" t="str">
        <f>IF(F70="","",'הגבלה לתמיכה מקס'!AC70)</f>
        <v/>
      </c>
      <c r="K70" s="102" t="str">
        <f>IF(F70="","",'הגבלה לתמיכה מקס'!X70)</f>
        <v/>
      </c>
      <c r="L70" s="103" t="str">
        <f>IF($F70="","",'הגבלה לסכום מבוקש (1)'!X70)</f>
        <v/>
      </c>
      <c r="M70" s="104" t="str">
        <f>'הגבלה לסכום מבוקש (2)'!Z70</f>
        <v/>
      </c>
      <c r="N70" s="380" t="str">
        <f t="shared" si="1"/>
        <v/>
      </c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107" t="str">
        <f t="shared" si="2"/>
        <v/>
      </c>
    </row>
    <row r="71" spans="2:29" ht="15.75" hidden="1" x14ac:dyDescent="0.25">
      <c r="B71" s="106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359" t="str">
        <f>IF('תנאי סף'!AF71&lt;&gt;1,"",'תנאי סף'!F71)</f>
        <v/>
      </c>
      <c r="G71" s="93" t="str">
        <f>IF(F71="","",IF(הגנה!I71="",$AD$1,הגנה!I71))</f>
        <v/>
      </c>
      <c r="H71" s="101" t="str">
        <f>IF(F71="","",IF(הגנה!H71="",$AD$1,הגנה!H71))</f>
        <v/>
      </c>
      <c r="I71" s="101" t="str">
        <f>IF(B71="","",'התחשיב הבסיסי'!AI71)</f>
        <v/>
      </c>
      <c r="J71" s="93" t="str">
        <f>IF(F71="","",'הגבלה לתמיכה מקס'!AC71)</f>
        <v/>
      </c>
      <c r="K71" s="102" t="str">
        <f>IF(F71="","",'הגבלה לתמיכה מקס'!X71)</f>
        <v/>
      </c>
      <c r="L71" s="103" t="str">
        <f>IF($F71="","",'הגבלה לסכום מבוקש (1)'!X71)</f>
        <v/>
      </c>
      <c r="M71" s="104" t="str">
        <f>'הגבלה לסכום מבוקש (2)'!Z71</f>
        <v/>
      </c>
      <c r="N71" s="380" t="str">
        <f t="shared" si="1"/>
        <v/>
      </c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107" t="str">
        <f t="shared" si="2"/>
        <v/>
      </c>
    </row>
    <row r="72" spans="2:29" ht="15.75" hidden="1" x14ac:dyDescent="0.25">
      <c r="B72" s="106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359" t="str">
        <f>IF('תנאי סף'!AF72&lt;&gt;1,"",'תנאי סף'!F72)</f>
        <v/>
      </c>
      <c r="G72" s="93" t="str">
        <f>IF(F72="","",IF(הגנה!I72="",$AD$1,הגנה!I72))</f>
        <v/>
      </c>
      <c r="H72" s="101" t="str">
        <f>IF(F72="","",IF(הגנה!H72="",$AD$1,הגנה!H72))</f>
        <v/>
      </c>
      <c r="I72" s="101" t="str">
        <f>IF(B72="","",'התחשיב הבסיסי'!AI72)</f>
        <v/>
      </c>
      <c r="J72" s="93" t="str">
        <f>IF(F72="","",'הגבלה לתמיכה מקס'!AC72)</f>
        <v/>
      </c>
      <c r="K72" s="102" t="str">
        <f>IF(F72="","",'הגבלה לתמיכה מקס'!X72)</f>
        <v/>
      </c>
      <c r="L72" s="103" t="str">
        <f>IF($F72="","",'הגבלה לסכום מבוקש (1)'!X72)</f>
        <v/>
      </c>
      <c r="M72" s="104" t="str">
        <f>'הגבלה לסכום מבוקש (2)'!Z72</f>
        <v/>
      </c>
      <c r="N72" s="380" t="str">
        <f t="shared" si="1"/>
        <v/>
      </c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107" t="str">
        <f t="shared" si="2"/>
        <v/>
      </c>
    </row>
    <row r="73" spans="2:29" ht="15.75" hidden="1" x14ac:dyDescent="0.25">
      <c r="B73" s="106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359" t="str">
        <f>IF('תנאי סף'!AF73&lt;&gt;1,"",'תנאי סף'!F73)</f>
        <v/>
      </c>
      <c r="G73" s="93" t="str">
        <f>IF(F73="","",IF(הגנה!I73="",$AD$1,הגנה!I73))</f>
        <v/>
      </c>
      <c r="H73" s="101" t="str">
        <f>IF(F73="","",IF(הגנה!H73="",$AD$1,הגנה!H73))</f>
        <v/>
      </c>
      <c r="I73" s="101" t="str">
        <f>IF(B73="","",'התחשיב הבסיסי'!AI73)</f>
        <v/>
      </c>
      <c r="J73" s="93" t="str">
        <f>IF(F73="","",'הגבלה לתמיכה מקס'!AC73)</f>
        <v/>
      </c>
      <c r="K73" s="102" t="str">
        <f>IF(F73="","",'הגבלה לתמיכה מקס'!X73)</f>
        <v/>
      </c>
      <c r="L73" s="103" t="str">
        <f>IF($F73="","",'הגבלה לסכום מבוקש (1)'!X73)</f>
        <v/>
      </c>
      <c r="M73" s="104" t="str">
        <f>'הגבלה לסכום מבוקש (2)'!Z73</f>
        <v/>
      </c>
      <c r="N73" s="380" t="str">
        <f t="shared" si="1"/>
        <v/>
      </c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107" t="str">
        <f t="shared" si="2"/>
        <v/>
      </c>
    </row>
    <row r="74" spans="2:29" ht="15.75" hidden="1" x14ac:dyDescent="0.25">
      <c r="B74" s="106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359" t="str">
        <f>IF('תנאי סף'!AF74&lt;&gt;1,"",'תנאי סף'!F74)</f>
        <v/>
      </c>
      <c r="G74" s="93" t="str">
        <f>IF(F74="","",IF(הגנה!I74="",$AD$1,הגנה!I74))</f>
        <v/>
      </c>
      <c r="H74" s="101" t="str">
        <f>IF(F74="","",IF(הגנה!H74="",$AD$1,הגנה!H74))</f>
        <v/>
      </c>
      <c r="I74" s="101" t="str">
        <f>IF(B74="","",'התחשיב הבסיסי'!AI74)</f>
        <v/>
      </c>
      <c r="J74" s="93" t="str">
        <f>IF(F74="","",'הגבלה לתמיכה מקס'!AC74)</f>
        <v/>
      </c>
      <c r="K74" s="102" t="str">
        <f>IF(F74="","",'הגבלה לתמיכה מקס'!X74)</f>
        <v/>
      </c>
      <c r="L74" s="103" t="str">
        <f>IF($F74="","",'הגבלה לסכום מבוקש (1)'!X74)</f>
        <v/>
      </c>
      <c r="M74" s="104" t="str">
        <f>'הגבלה לסכום מבוקש (2)'!Z74</f>
        <v/>
      </c>
      <c r="N74" s="380" t="str">
        <f t="shared" si="1"/>
        <v/>
      </c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107" t="str">
        <f t="shared" si="2"/>
        <v/>
      </c>
    </row>
    <row r="75" spans="2:29" ht="15.75" hidden="1" x14ac:dyDescent="0.25">
      <c r="B75" s="106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359" t="str">
        <f>IF('תנאי סף'!AF75&lt;&gt;1,"",'תנאי סף'!F75)</f>
        <v/>
      </c>
      <c r="G75" s="93" t="str">
        <f>IF(F75="","",IF(הגנה!I75="",$AD$1,הגנה!I75))</f>
        <v/>
      </c>
      <c r="H75" s="101" t="str">
        <f>IF(F75="","",IF(הגנה!H75="",$AD$1,הגנה!H75))</f>
        <v/>
      </c>
      <c r="I75" s="101" t="str">
        <f>IF(B75="","",'התחשיב הבסיסי'!AI75)</f>
        <v/>
      </c>
      <c r="J75" s="93" t="str">
        <f>IF(F75="","",'הגבלה לתמיכה מקס'!AC75)</f>
        <v/>
      </c>
      <c r="K75" s="102" t="str">
        <f>IF(F75="","",'הגבלה לתמיכה מקס'!X75)</f>
        <v/>
      </c>
      <c r="L75" s="103" t="str">
        <f>IF($F75="","",'הגבלה לסכום מבוקש (1)'!X75)</f>
        <v/>
      </c>
      <c r="M75" s="104" t="str">
        <f>'הגבלה לסכום מבוקש (2)'!Z75</f>
        <v/>
      </c>
      <c r="N75" s="380" t="str">
        <f t="shared" si="1"/>
        <v/>
      </c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107" t="str">
        <f t="shared" si="2"/>
        <v/>
      </c>
    </row>
    <row r="76" spans="2:29" ht="15.75" hidden="1" x14ac:dyDescent="0.25">
      <c r="B76" s="106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359" t="str">
        <f>IF('תנאי סף'!AF76&lt;&gt;1,"",'תנאי סף'!F76)</f>
        <v/>
      </c>
      <c r="G76" s="93" t="str">
        <f>IF(F76="","",IF(הגנה!I76="",$AD$1,הגנה!I76))</f>
        <v/>
      </c>
      <c r="H76" s="101" t="str">
        <f>IF(F76="","",IF(הגנה!H76="",$AD$1,הגנה!H76))</f>
        <v/>
      </c>
      <c r="I76" s="101" t="str">
        <f>IF(B76="","",'התחשיב הבסיסי'!AI76)</f>
        <v/>
      </c>
      <c r="J76" s="93" t="str">
        <f>IF(F76="","",'הגבלה לתמיכה מקס'!AC76)</f>
        <v/>
      </c>
      <c r="K76" s="102" t="str">
        <f>IF(F76="","",'הגבלה לתמיכה מקס'!X76)</f>
        <v/>
      </c>
      <c r="L76" s="103" t="str">
        <f>IF($F76="","",'הגבלה לסכום מבוקש (1)'!X76)</f>
        <v/>
      </c>
      <c r="M76" s="104" t="str">
        <f>'הגבלה לסכום מבוקש (2)'!Z76</f>
        <v/>
      </c>
      <c r="N76" s="380" t="str">
        <f t="shared" si="1"/>
        <v/>
      </c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107" t="str">
        <f t="shared" si="2"/>
        <v/>
      </c>
    </row>
    <row r="77" spans="2:29" ht="15.75" hidden="1" x14ac:dyDescent="0.25">
      <c r="B77" s="106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359" t="str">
        <f>IF('תנאי סף'!AF77&lt;&gt;1,"",'תנאי סף'!F77)</f>
        <v/>
      </c>
      <c r="G77" s="93" t="str">
        <f>IF(F77="","",IF(הגנה!I77="",$AD$1,הגנה!I77))</f>
        <v/>
      </c>
      <c r="H77" s="101" t="str">
        <f>IF(F77="","",IF(הגנה!H77="",$AD$1,הגנה!H77))</f>
        <v/>
      </c>
      <c r="I77" s="101" t="str">
        <f>IF(B77="","",'התחשיב הבסיסי'!AI77)</f>
        <v/>
      </c>
      <c r="J77" s="93" t="str">
        <f>IF(F77="","",'הגבלה לתמיכה מקס'!AC77)</f>
        <v/>
      </c>
      <c r="K77" s="102" t="str">
        <f>IF(F77="","",'הגבלה לתמיכה מקס'!X77)</f>
        <v/>
      </c>
      <c r="L77" s="103" t="str">
        <f>IF($F77="","",'הגבלה לסכום מבוקש (1)'!X77)</f>
        <v/>
      </c>
      <c r="M77" s="104" t="str">
        <f>'הגבלה לסכום מבוקש (2)'!Z77</f>
        <v/>
      </c>
      <c r="N77" s="380" t="str">
        <f t="shared" si="1"/>
        <v/>
      </c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107" t="str">
        <f t="shared" si="2"/>
        <v/>
      </c>
    </row>
    <row r="78" spans="2:29" ht="15.75" hidden="1" x14ac:dyDescent="0.25">
      <c r="B78" s="106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359" t="str">
        <f>IF('תנאי סף'!AF78&lt;&gt;1,"",'תנאי סף'!F78)</f>
        <v/>
      </c>
      <c r="G78" s="93" t="str">
        <f>IF(F78="","",IF(הגנה!I78="",$AD$1,הגנה!I78))</f>
        <v/>
      </c>
      <c r="H78" s="101" t="str">
        <f>IF(F78="","",IF(הגנה!H78="",$AD$1,הגנה!H78))</f>
        <v/>
      </c>
      <c r="I78" s="101" t="str">
        <f>IF(B78="","",'התחשיב הבסיסי'!AI78)</f>
        <v/>
      </c>
      <c r="J78" s="93" t="str">
        <f>IF(F78="","",'הגבלה לתמיכה מקס'!AC78)</f>
        <v/>
      </c>
      <c r="K78" s="102" t="str">
        <f>IF(F78="","",'הגבלה לתמיכה מקס'!X78)</f>
        <v/>
      </c>
      <c r="L78" s="103" t="str">
        <f>IF($F78="","",'הגבלה לסכום מבוקש (1)'!X78)</f>
        <v/>
      </c>
      <c r="M78" s="104" t="str">
        <f>'הגבלה לסכום מבוקש (2)'!Z78</f>
        <v/>
      </c>
      <c r="N78" s="380" t="str">
        <f t="shared" si="1"/>
        <v/>
      </c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107" t="str">
        <f t="shared" si="2"/>
        <v/>
      </c>
    </row>
    <row r="79" spans="2:29" ht="15.75" hidden="1" x14ac:dyDescent="0.25">
      <c r="B79" s="106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359" t="str">
        <f>IF('תנאי סף'!AF79&lt;&gt;1,"",'תנאי סף'!F79)</f>
        <v/>
      </c>
      <c r="G79" s="93" t="str">
        <f>IF(F79="","",IF(הגנה!I79="",$AD$1,הגנה!I79))</f>
        <v/>
      </c>
      <c r="H79" s="101" t="str">
        <f>IF(F79="","",IF(הגנה!H79="",$AD$1,הגנה!H79))</f>
        <v/>
      </c>
      <c r="I79" s="101" t="str">
        <f>IF(B79="","",'התחשיב הבסיסי'!AI79)</f>
        <v/>
      </c>
      <c r="J79" s="93" t="str">
        <f>IF(F79="","",'הגבלה לתמיכה מקס'!AC79)</f>
        <v/>
      </c>
      <c r="K79" s="102" t="str">
        <f>IF(F79="","",'הגבלה לתמיכה מקס'!X79)</f>
        <v/>
      </c>
      <c r="L79" s="103" t="str">
        <f>IF($F79="","",'הגבלה לסכום מבוקש (1)'!X79)</f>
        <v/>
      </c>
      <c r="M79" s="104" t="str">
        <f>'הגבלה לסכום מבוקש (2)'!Z79</f>
        <v/>
      </c>
      <c r="N79" s="380" t="str">
        <f t="shared" si="1"/>
        <v/>
      </c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107" t="str">
        <f t="shared" si="2"/>
        <v/>
      </c>
    </row>
    <row r="80" spans="2:29" ht="15.75" hidden="1" x14ac:dyDescent="0.25">
      <c r="B80" s="106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359" t="str">
        <f>IF('תנאי סף'!AF80&lt;&gt;1,"",'תנאי סף'!F80)</f>
        <v/>
      </c>
      <c r="G80" s="93" t="str">
        <f>IF(F80="","",IF(הגנה!I80="",$AD$1,הגנה!I80))</f>
        <v/>
      </c>
      <c r="H80" s="101" t="str">
        <f>IF(F80="","",IF(הגנה!H80="",$AD$1,הגנה!H80))</f>
        <v/>
      </c>
      <c r="I80" s="101" t="str">
        <f>IF(B80="","",'התחשיב הבסיסי'!AI80)</f>
        <v/>
      </c>
      <c r="J80" s="93" t="str">
        <f>IF(F80="","",'הגבלה לתמיכה מקס'!AC80)</f>
        <v/>
      </c>
      <c r="K80" s="102" t="str">
        <f>IF(F80="","",'הגבלה לתמיכה מקס'!X80)</f>
        <v/>
      </c>
      <c r="L80" s="103" t="str">
        <f>IF($F80="","",'הגבלה לסכום מבוקש (1)'!X80)</f>
        <v/>
      </c>
      <c r="M80" s="104" t="str">
        <f>'הגבלה לסכום מבוקש (2)'!Z80</f>
        <v/>
      </c>
      <c r="N80" s="380" t="str">
        <f t="shared" si="1"/>
        <v/>
      </c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107" t="str">
        <f t="shared" si="2"/>
        <v/>
      </c>
    </row>
    <row r="81" spans="2:29" ht="15.75" hidden="1" x14ac:dyDescent="0.25">
      <c r="B81" s="106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359" t="str">
        <f>IF('תנאי סף'!AF81&lt;&gt;1,"",'תנאי סף'!F81)</f>
        <v/>
      </c>
      <c r="G81" s="93" t="str">
        <f>IF(F81="","",IF(הגנה!I81="",$AD$1,הגנה!I81))</f>
        <v/>
      </c>
      <c r="H81" s="101" t="str">
        <f>IF(F81="","",IF(הגנה!H81="",$AD$1,הגנה!H81))</f>
        <v/>
      </c>
      <c r="I81" s="101" t="str">
        <f>IF(B81="","",'התחשיב הבסיסי'!AI81)</f>
        <v/>
      </c>
      <c r="J81" s="93" t="str">
        <f>IF(F81="","",'הגבלה לתמיכה מקס'!AC81)</f>
        <v/>
      </c>
      <c r="K81" s="102" t="str">
        <f>IF(F81="","",'הגבלה לתמיכה מקס'!X81)</f>
        <v/>
      </c>
      <c r="L81" s="103" t="str">
        <f>IF($F81="","",'הגבלה לסכום מבוקש (1)'!X81)</f>
        <v/>
      </c>
      <c r="M81" s="104" t="str">
        <f>'הגבלה לסכום מבוקש (2)'!Z81</f>
        <v/>
      </c>
      <c r="N81" s="380" t="str">
        <f t="shared" si="1"/>
        <v/>
      </c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  <c r="AA81" s="381"/>
      <c r="AB81" s="381"/>
      <c r="AC81" s="107" t="str">
        <f t="shared" si="2"/>
        <v/>
      </c>
    </row>
    <row r="82" spans="2:29" ht="15.75" hidden="1" x14ac:dyDescent="0.25">
      <c r="B82" s="106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359" t="str">
        <f>IF('תנאי סף'!AF82&lt;&gt;1,"",'תנאי סף'!F82)</f>
        <v/>
      </c>
      <c r="G82" s="93" t="str">
        <f>IF(F82="","",IF(הגנה!I82="",$AD$1,הגנה!I82))</f>
        <v/>
      </c>
      <c r="H82" s="101" t="str">
        <f>IF(F82="","",IF(הגנה!H82="",$AD$1,הגנה!H82))</f>
        <v/>
      </c>
      <c r="I82" s="101" t="str">
        <f>IF(B82="","",'התחשיב הבסיסי'!AI82)</f>
        <v/>
      </c>
      <c r="J82" s="93" t="str">
        <f>IF(F82="","",'הגבלה לתמיכה מקס'!AC82)</f>
        <v/>
      </c>
      <c r="K82" s="102" t="str">
        <f>IF(F82="","",'הגבלה לתמיכה מקס'!X82)</f>
        <v/>
      </c>
      <c r="L82" s="103" t="str">
        <f>IF($F82="","",'הגבלה לסכום מבוקש (1)'!X82)</f>
        <v/>
      </c>
      <c r="M82" s="104" t="str">
        <f>'הגבלה לסכום מבוקש (2)'!Z82</f>
        <v/>
      </c>
      <c r="N82" s="380" t="str">
        <f t="shared" si="1"/>
        <v/>
      </c>
      <c r="O82" s="381"/>
      <c r="P82" s="381"/>
      <c r="Q82" s="381"/>
      <c r="R82" s="381"/>
      <c r="S82" s="381"/>
      <c r="T82" s="381"/>
      <c r="U82" s="381"/>
      <c r="V82" s="381"/>
      <c r="W82" s="381"/>
      <c r="X82" s="381"/>
      <c r="Y82" s="381"/>
      <c r="Z82" s="381"/>
      <c r="AA82" s="381"/>
      <c r="AB82" s="381"/>
      <c r="AC82" s="107" t="str">
        <f t="shared" si="2"/>
        <v/>
      </c>
    </row>
    <row r="83" spans="2:29" ht="15.75" hidden="1" x14ac:dyDescent="0.25">
      <c r="B83" s="106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359" t="str">
        <f>IF('תנאי סף'!AF83&lt;&gt;1,"",'תנאי סף'!F83)</f>
        <v/>
      </c>
      <c r="G83" s="93" t="str">
        <f>IF(F83="","",IF(הגנה!I83="",$AD$1,הגנה!I83))</f>
        <v/>
      </c>
      <c r="H83" s="101" t="str">
        <f>IF(F83="","",IF(הגנה!H83="",$AD$1,הגנה!H83))</f>
        <v/>
      </c>
      <c r="I83" s="101" t="str">
        <f>IF(B83="","",'התחשיב הבסיסי'!AI83)</f>
        <v/>
      </c>
      <c r="J83" s="93" t="str">
        <f>IF(F83="","",'הגבלה לתמיכה מקס'!AC83)</f>
        <v/>
      </c>
      <c r="K83" s="102" t="str">
        <f>IF(F83="","",'הגבלה לתמיכה מקס'!X83)</f>
        <v/>
      </c>
      <c r="L83" s="103" t="str">
        <f>IF($F83="","",'הגבלה לסכום מבוקש (1)'!X83)</f>
        <v/>
      </c>
      <c r="M83" s="104" t="str">
        <f>'הגבלה לסכום מבוקש (2)'!Z83</f>
        <v/>
      </c>
      <c r="N83" s="380" t="str">
        <f t="shared" si="1"/>
        <v/>
      </c>
      <c r="O83" s="381"/>
      <c r="P83" s="381"/>
      <c r="Q83" s="381"/>
      <c r="R83" s="381"/>
      <c r="S83" s="381"/>
      <c r="T83" s="381"/>
      <c r="U83" s="381"/>
      <c r="V83" s="381"/>
      <c r="W83" s="381"/>
      <c r="X83" s="381"/>
      <c r="Y83" s="381"/>
      <c r="Z83" s="381"/>
      <c r="AA83" s="381"/>
      <c r="AB83" s="381"/>
      <c r="AC83" s="107" t="str">
        <f t="shared" si="2"/>
        <v/>
      </c>
    </row>
    <row r="84" spans="2:29" ht="15.75" hidden="1" x14ac:dyDescent="0.25">
      <c r="B84" s="106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359" t="str">
        <f>IF('תנאי סף'!AF84&lt;&gt;1,"",'תנאי סף'!F84)</f>
        <v/>
      </c>
      <c r="G84" s="93" t="str">
        <f>IF(F84="","",IF(הגנה!I84="",$AD$1,הגנה!I84))</f>
        <v/>
      </c>
      <c r="H84" s="101" t="str">
        <f>IF(F84="","",IF(הגנה!H84="",$AD$1,הגנה!H84))</f>
        <v/>
      </c>
      <c r="I84" s="101" t="str">
        <f>IF(B84="","",'התחשיב הבסיסי'!AI84)</f>
        <v/>
      </c>
      <c r="J84" s="93" t="str">
        <f>IF(F84="","",'הגבלה לתמיכה מקס'!AC84)</f>
        <v/>
      </c>
      <c r="K84" s="102" t="str">
        <f>IF(F84="","",'הגבלה לתמיכה מקס'!X84)</f>
        <v/>
      </c>
      <c r="L84" s="103" t="str">
        <f>IF($F84="","",'הגבלה לסכום מבוקש (1)'!X84)</f>
        <v/>
      </c>
      <c r="M84" s="104" t="str">
        <f>'הגבלה לסכום מבוקש (2)'!Z84</f>
        <v/>
      </c>
      <c r="N84" s="380" t="str">
        <f t="shared" si="1"/>
        <v/>
      </c>
      <c r="O84" s="381"/>
      <c r="P84" s="381"/>
      <c r="Q84" s="381"/>
      <c r="R84" s="381"/>
      <c r="S84" s="381"/>
      <c r="T84" s="381"/>
      <c r="U84" s="381"/>
      <c r="V84" s="381"/>
      <c r="W84" s="381"/>
      <c r="X84" s="381"/>
      <c r="Y84" s="381"/>
      <c r="Z84" s="381"/>
      <c r="AA84" s="381"/>
      <c r="AB84" s="381"/>
      <c r="AC84" s="107" t="str">
        <f t="shared" si="2"/>
        <v/>
      </c>
    </row>
    <row r="85" spans="2:29" ht="15.75" hidden="1" x14ac:dyDescent="0.25">
      <c r="B85" s="106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359" t="str">
        <f>IF('תנאי סף'!AF85&lt;&gt;1,"",'תנאי סף'!F85)</f>
        <v/>
      </c>
      <c r="G85" s="93" t="str">
        <f>IF(F85="","",IF(הגנה!I85="",$AD$1,הגנה!I85))</f>
        <v/>
      </c>
      <c r="H85" s="101" t="str">
        <f>IF(F85="","",IF(הגנה!H85="",$AD$1,הגנה!H85))</f>
        <v/>
      </c>
      <c r="I85" s="101" t="str">
        <f>IF(B85="","",'התחשיב הבסיסי'!AI85)</f>
        <v/>
      </c>
      <c r="J85" s="93" t="str">
        <f>IF(F85="","",'הגבלה לתמיכה מקס'!AC85)</f>
        <v/>
      </c>
      <c r="K85" s="102" t="str">
        <f>IF(F85="","",'הגבלה לתמיכה מקס'!X85)</f>
        <v/>
      </c>
      <c r="L85" s="103" t="str">
        <f>IF($F85="","",'הגבלה לסכום מבוקש (1)'!X85)</f>
        <v/>
      </c>
      <c r="M85" s="104" t="str">
        <f>'הגבלה לסכום מבוקש (2)'!Z85</f>
        <v/>
      </c>
      <c r="N85" s="380" t="str">
        <f t="shared" si="1"/>
        <v/>
      </c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1"/>
      <c r="AC85" s="107" t="str">
        <f t="shared" si="2"/>
        <v/>
      </c>
    </row>
    <row r="86" spans="2:29" ht="15.75" hidden="1" x14ac:dyDescent="0.25">
      <c r="B86" s="106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359" t="str">
        <f>IF('תנאי סף'!AF86&lt;&gt;1,"",'תנאי סף'!F86)</f>
        <v/>
      </c>
      <c r="G86" s="93" t="str">
        <f>IF(F86="","",IF(הגנה!I86="",$AD$1,הגנה!I86))</f>
        <v/>
      </c>
      <c r="H86" s="101" t="str">
        <f>IF(F86="","",IF(הגנה!H86="",$AD$1,הגנה!H86))</f>
        <v/>
      </c>
      <c r="I86" s="101" t="str">
        <f>IF(B86="","",'התחשיב הבסיסי'!AI86)</f>
        <v/>
      </c>
      <c r="J86" s="93" t="str">
        <f>IF(F86="","",'הגבלה לתמיכה מקס'!AC86)</f>
        <v/>
      </c>
      <c r="K86" s="102" t="str">
        <f>IF(F86="","",'הגבלה לתמיכה מקס'!X86)</f>
        <v/>
      </c>
      <c r="L86" s="103" t="str">
        <f>IF($F86="","",'הגבלה לסכום מבוקש (1)'!X86)</f>
        <v/>
      </c>
      <c r="M86" s="104" t="str">
        <f>'הגבלה לסכום מבוקש (2)'!Z86</f>
        <v/>
      </c>
      <c r="N86" s="380" t="str">
        <f t="shared" si="1"/>
        <v/>
      </c>
      <c r="O86" s="381"/>
      <c r="P86" s="381"/>
      <c r="Q86" s="381"/>
      <c r="R86" s="381"/>
      <c r="S86" s="381"/>
      <c r="T86" s="381"/>
      <c r="U86" s="381"/>
      <c r="V86" s="381"/>
      <c r="W86" s="381"/>
      <c r="X86" s="381"/>
      <c r="Y86" s="381"/>
      <c r="Z86" s="381"/>
      <c r="AA86" s="381"/>
      <c r="AB86" s="381"/>
      <c r="AC86" s="107" t="str">
        <f t="shared" si="2"/>
        <v/>
      </c>
    </row>
    <row r="87" spans="2:29" ht="15.75" hidden="1" x14ac:dyDescent="0.25">
      <c r="B87" s="106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359" t="str">
        <f>IF('תנאי סף'!AF87&lt;&gt;1,"",'תנאי סף'!F87)</f>
        <v/>
      </c>
      <c r="G87" s="93" t="str">
        <f>IF(F87="","",IF(הגנה!I87="",$AD$1,הגנה!I87))</f>
        <v/>
      </c>
      <c r="H87" s="101" t="str">
        <f>IF(F87="","",IF(הגנה!H87="",$AD$1,הגנה!H87))</f>
        <v/>
      </c>
      <c r="I87" s="101" t="str">
        <f>IF(B87="","",'התחשיב הבסיסי'!AI87)</f>
        <v/>
      </c>
      <c r="J87" s="93" t="str">
        <f>IF(F87="","",'הגבלה לתמיכה מקס'!AC87)</f>
        <v/>
      </c>
      <c r="K87" s="102" t="str">
        <f>IF(F87="","",'הגבלה לתמיכה מקס'!X87)</f>
        <v/>
      </c>
      <c r="L87" s="103" t="str">
        <f>IF($F87="","",'הגבלה לסכום מבוקש (1)'!X87)</f>
        <v/>
      </c>
      <c r="M87" s="104" t="str">
        <f>'הגבלה לסכום מבוקש (2)'!Z87</f>
        <v/>
      </c>
      <c r="N87" s="380" t="str">
        <f t="shared" si="1"/>
        <v/>
      </c>
      <c r="O87" s="381"/>
      <c r="P87" s="381"/>
      <c r="Q87" s="381"/>
      <c r="R87" s="381"/>
      <c r="S87" s="381"/>
      <c r="T87" s="381"/>
      <c r="U87" s="381"/>
      <c r="V87" s="381"/>
      <c r="W87" s="381"/>
      <c r="X87" s="381"/>
      <c r="Y87" s="381"/>
      <c r="Z87" s="381"/>
      <c r="AA87" s="381"/>
      <c r="AB87" s="381"/>
      <c r="AC87" s="107" t="str">
        <f t="shared" si="2"/>
        <v/>
      </c>
    </row>
    <row r="88" spans="2:29" ht="15.75" hidden="1" x14ac:dyDescent="0.25">
      <c r="B88" s="106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359" t="str">
        <f>IF('תנאי סף'!AF88&lt;&gt;1,"",'תנאי סף'!F88)</f>
        <v/>
      </c>
      <c r="G88" s="93" t="str">
        <f>IF(F88="","",IF(הגנה!I88="",$AD$1,הגנה!I88))</f>
        <v/>
      </c>
      <c r="H88" s="101" t="str">
        <f>IF(F88="","",IF(הגנה!H88="",$AD$1,הגנה!H88))</f>
        <v/>
      </c>
      <c r="I88" s="101" t="str">
        <f>IF(B88="","",'התחשיב הבסיסי'!AI88)</f>
        <v/>
      </c>
      <c r="J88" s="93" t="str">
        <f>IF(F88="","",'הגבלה לתמיכה מקס'!AC88)</f>
        <v/>
      </c>
      <c r="K88" s="102" t="str">
        <f>IF(F88="","",'הגבלה לתמיכה מקס'!X88)</f>
        <v/>
      </c>
      <c r="L88" s="103" t="str">
        <f>IF($F88="","",'הגבלה לסכום מבוקש (1)'!X88)</f>
        <v/>
      </c>
      <c r="M88" s="104" t="str">
        <f>'הגבלה לסכום מבוקש (2)'!Z88</f>
        <v/>
      </c>
      <c r="N88" s="380" t="str">
        <f t="shared" si="1"/>
        <v/>
      </c>
      <c r="O88" s="381"/>
      <c r="P88" s="381"/>
      <c r="Q88" s="381"/>
      <c r="R88" s="381"/>
      <c r="S88" s="381"/>
      <c r="T88" s="381"/>
      <c r="U88" s="381"/>
      <c r="V88" s="381"/>
      <c r="W88" s="381"/>
      <c r="X88" s="381"/>
      <c r="Y88" s="381"/>
      <c r="Z88" s="381"/>
      <c r="AA88" s="381"/>
      <c r="AB88" s="381"/>
      <c r="AC88" s="107" t="str">
        <f t="shared" si="2"/>
        <v/>
      </c>
    </row>
    <row r="89" spans="2:29" ht="15.75" hidden="1" x14ac:dyDescent="0.25">
      <c r="B89" s="106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359" t="str">
        <f>IF('תנאי סף'!AF89&lt;&gt;1,"",'תנאי סף'!F89)</f>
        <v/>
      </c>
      <c r="G89" s="93" t="str">
        <f>IF(F89="","",IF(הגנה!I89="",$AD$1,הגנה!I89))</f>
        <v/>
      </c>
      <c r="H89" s="101" t="str">
        <f>IF(F89="","",IF(הגנה!H89="",$AD$1,הגנה!H89))</f>
        <v/>
      </c>
      <c r="I89" s="101" t="str">
        <f>IF(B89="","",'התחשיב הבסיסי'!AI89)</f>
        <v/>
      </c>
      <c r="J89" s="93" t="str">
        <f>IF(F89="","",'הגבלה לתמיכה מקס'!AC89)</f>
        <v/>
      </c>
      <c r="K89" s="102" t="str">
        <f>IF(F89="","",'הגבלה לתמיכה מקס'!X89)</f>
        <v/>
      </c>
      <c r="L89" s="103" t="str">
        <f>IF($F89="","",'הגבלה לסכום מבוקש (1)'!X89)</f>
        <v/>
      </c>
      <c r="M89" s="104" t="str">
        <f>'הגבלה לסכום מבוקש (2)'!Z89</f>
        <v/>
      </c>
      <c r="N89" s="380" t="str">
        <f t="shared" si="1"/>
        <v/>
      </c>
      <c r="O89" s="381"/>
      <c r="P89" s="381"/>
      <c r="Q89" s="381"/>
      <c r="R89" s="381"/>
      <c r="S89" s="381"/>
      <c r="T89" s="381"/>
      <c r="U89" s="381"/>
      <c r="V89" s="381"/>
      <c r="W89" s="381"/>
      <c r="X89" s="381"/>
      <c r="Y89" s="381"/>
      <c r="Z89" s="381"/>
      <c r="AA89" s="381"/>
      <c r="AB89" s="381"/>
      <c r="AC89" s="107" t="str">
        <f t="shared" si="2"/>
        <v/>
      </c>
    </row>
    <row r="90" spans="2:29" ht="15.75" hidden="1" x14ac:dyDescent="0.25">
      <c r="B90" s="106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359" t="str">
        <f>IF('תנאי סף'!AF90&lt;&gt;1,"",'תנאי סף'!F90)</f>
        <v/>
      </c>
      <c r="G90" s="93" t="str">
        <f>IF(F90="","",IF(הגנה!I90="",$AD$1,הגנה!I90))</f>
        <v/>
      </c>
      <c r="H90" s="101" t="str">
        <f>IF(F90="","",IF(הגנה!H90="",$AD$1,הגנה!H90))</f>
        <v/>
      </c>
      <c r="I90" s="101" t="str">
        <f>IF(B90="","",'התחשיב הבסיסי'!AI90)</f>
        <v/>
      </c>
      <c r="J90" s="93" t="str">
        <f>IF(F90="","",'הגבלה לתמיכה מקס'!AC90)</f>
        <v/>
      </c>
      <c r="K90" s="102" t="str">
        <f>IF(F90="","",'הגבלה לתמיכה מקס'!X90)</f>
        <v/>
      </c>
      <c r="L90" s="103" t="str">
        <f>IF($F90="","",'הגבלה לסכום מבוקש (1)'!X90)</f>
        <v/>
      </c>
      <c r="M90" s="104" t="str">
        <f>'הגבלה לסכום מבוקש (2)'!Z90</f>
        <v/>
      </c>
      <c r="N90" s="380" t="str">
        <f t="shared" si="1"/>
        <v/>
      </c>
      <c r="O90" s="381"/>
      <c r="P90" s="381"/>
      <c r="Q90" s="381"/>
      <c r="R90" s="381"/>
      <c r="S90" s="381"/>
      <c r="T90" s="381"/>
      <c r="U90" s="381"/>
      <c r="V90" s="381"/>
      <c r="W90" s="381"/>
      <c r="X90" s="381"/>
      <c r="Y90" s="381"/>
      <c r="Z90" s="381"/>
      <c r="AA90" s="381"/>
      <c r="AB90" s="381"/>
      <c r="AC90" s="107" t="str">
        <f t="shared" si="2"/>
        <v/>
      </c>
    </row>
    <row r="91" spans="2:29" ht="15.75" hidden="1" x14ac:dyDescent="0.25">
      <c r="B91" s="106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359" t="str">
        <f>IF('תנאי סף'!AF91&lt;&gt;1,"",'תנאי סף'!F91)</f>
        <v/>
      </c>
      <c r="G91" s="93" t="str">
        <f>IF(F91="","",IF(הגנה!I91="",$AD$1,הגנה!I91))</f>
        <v/>
      </c>
      <c r="H91" s="101" t="str">
        <f>IF(F91="","",IF(הגנה!H91="",$AD$1,הגנה!H91))</f>
        <v/>
      </c>
      <c r="I91" s="101" t="str">
        <f>IF(B91="","",'התחשיב הבסיסי'!AI91)</f>
        <v/>
      </c>
      <c r="J91" s="93" t="str">
        <f>IF(F91="","",'הגבלה לתמיכה מקס'!AC91)</f>
        <v/>
      </c>
      <c r="K91" s="102" t="str">
        <f>IF(F91="","",'הגבלה לתמיכה מקס'!X91)</f>
        <v/>
      </c>
      <c r="L91" s="103" t="str">
        <f>IF($F91="","",'הגבלה לסכום מבוקש (1)'!X91)</f>
        <v/>
      </c>
      <c r="M91" s="104" t="str">
        <f>'הגבלה לסכום מבוקש (2)'!Z91</f>
        <v/>
      </c>
      <c r="N91" s="380" t="str">
        <f t="shared" si="1"/>
        <v/>
      </c>
      <c r="O91" s="381"/>
      <c r="P91" s="381"/>
      <c r="Q91" s="381"/>
      <c r="R91" s="381"/>
      <c r="S91" s="381"/>
      <c r="T91" s="381"/>
      <c r="U91" s="381"/>
      <c r="V91" s="381"/>
      <c r="W91" s="381"/>
      <c r="X91" s="381"/>
      <c r="Y91" s="381"/>
      <c r="Z91" s="381"/>
      <c r="AA91" s="381"/>
      <c r="AB91" s="381"/>
      <c r="AC91" s="107" t="str">
        <f t="shared" si="2"/>
        <v/>
      </c>
    </row>
    <row r="92" spans="2:29" ht="15.75" hidden="1" x14ac:dyDescent="0.25">
      <c r="B92" s="106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359" t="str">
        <f>IF('תנאי סף'!AF92&lt;&gt;1,"",'תנאי סף'!F92)</f>
        <v/>
      </c>
      <c r="G92" s="93" t="str">
        <f>IF(F92="","",IF(הגנה!I92="",$AD$1,הגנה!I92))</f>
        <v/>
      </c>
      <c r="H92" s="101" t="str">
        <f>IF(F92="","",IF(הגנה!H92="",$AD$1,הגנה!H92))</f>
        <v/>
      </c>
      <c r="I92" s="101" t="str">
        <f>IF(B92="","",'התחשיב הבסיסי'!AI92)</f>
        <v/>
      </c>
      <c r="J92" s="93" t="str">
        <f>IF(F92="","",'הגבלה לתמיכה מקס'!AC92)</f>
        <v/>
      </c>
      <c r="K92" s="102" t="str">
        <f>IF(F92="","",'הגבלה לתמיכה מקס'!X92)</f>
        <v/>
      </c>
      <c r="L92" s="103" t="str">
        <f>IF($F92="","",'הגבלה לסכום מבוקש (1)'!X92)</f>
        <v/>
      </c>
      <c r="M92" s="104" t="str">
        <f>'הגבלה לסכום מבוקש (2)'!Z92</f>
        <v/>
      </c>
      <c r="N92" s="380" t="str">
        <f t="shared" si="1"/>
        <v/>
      </c>
      <c r="O92" s="381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  <c r="AA92" s="381"/>
      <c r="AB92" s="381"/>
      <c r="AC92" s="107" t="str">
        <f t="shared" si="2"/>
        <v/>
      </c>
    </row>
    <row r="93" spans="2:29" ht="15.75" hidden="1" x14ac:dyDescent="0.25">
      <c r="B93" s="106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359" t="str">
        <f>IF('תנאי סף'!AF93&lt;&gt;1,"",'תנאי סף'!F93)</f>
        <v/>
      </c>
      <c r="G93" s="93" t="str">
        <f>IF(F93="","",IF(הגנה!I93="",$AD$1,הגנה!I93))</f>
        <v/>
      </c>
      <c r="H93" s="101" t="str">
        <f>IF(F93="","",IF(הגנה!H93="",$AD$1,הגנה!H93))</f>
        <v/>
      </c>
      <c r="I93" s="101" t="str">
        <f>IF(B93="","",'התחשיב הבסיסי'!AI93)</f>
        <v/>
      </c>
      <c r="J93" s="93" t="str">
        <f>IF(F93="","",'הגבלה לתמיכה מקס'!AC93)</f>
        <v/>
      </c>
      <c r="K93" s="102" t="str">
        <f>IF(F93="","",'הגבלה לתמיכה מקס'!X93)</f>
        <v/>
      </c>
      <c r="L93" s="103" t="str">
        <f>IF($F93="","",'הגבלה לסכום מבוקש (1)'!X93)</f>
        <v/>
      </c>
      <c r="M93" s="104" t="str">
        <f>'הגבלה לסכום מבוקש (2)'!Z93</f>
        <v/>
      </c>
      <c r="N93" s="380" t="str">
        <f t="shared" si="1"/>
        <v/>
      </c>
      <c r="O93" s="381"/>
      <c r="P93" s="381"/>
      <c r="Q93" s="381"/>
      <c r="R93" s="381"/>
      <c r="S93" s="381"/>
      <c r="T93" s="381"/>
      <c r="U93" s="381"/>
      <c r="V93" s="381"/>
      <c r="W93" s="381"/>
      <c r="X93" s="381"/>
      <c r="Y93" s="381"/>
      <c r="Z93" s="381"/>
      <c r="AA93" s="381"/>
      <c r="AB93" s="381"/>
      <c r="AC93" s="107" t="str">
        <f t="shared" si="2"/>
        <v/>
      </c>
    </row>
    <row r="94" spans="2:29" ht="15.75" hidden="1" x14ac:dyDescent="0.25">
      <c r="B94" s="106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359" t="str">
        <f>IF('תנאי סף'!AF94&lt;&gt;1,"",'תנאי סף'!F94)</f>
        <v/>
      </c>
      <c r="G94" s="93" t="str">
        <f>IF(F94="","",IF(הגנה!I94="",$AD$1,הגנה!I94))</f>
        <v/>
      </c>
      <c r="H94" s="101" t="str">
        <f>IF(F94="","",IF(הגנה!H94="",$AD$1,הגנה!H94))</f>
        <v/>
      </c>
      <c r="I94" s="101" t="str">
        <f>IF(B94="","",'התחשיב הבסיסי'!AI94)</f>
        <v/>
      </c>
      <c r="J94" s="93" t="str">
        <f>IF(F94="","",'הגבלה לתמיכה מקס'!AC94)</f>
        <v/>
      </c>
      <c r="K94" s="102" t="str">
        <f>IF(F94="","",'הגבלה לתמיכה מקס'!X94)</f>
        <v/>
      </c>
      <c r="L94" s="103" t="str">
        <f>IF($F94="","",'הגבלה לסכום מבוקש (1)'!X94)</f>
        <v/>
      </c>
      <c r="M94" s="104" t="str">
        <f>'הגבלה לסכום מבוקש (2)'!Z94</f>
        <v/>
      </c>
      <c r="N94" s="380" t="str">
        <f t="shared" si="1"/>
        <v/>
      </c>
      <c r="O94" s="381"/>
      <c r="P94" s="381"/>
      <c r="Q94" s="381"/>
      <c r="R94" s="381"/>
      <c r="S94" s="381"/>
      <c r="T94" s="381"/>
      <c r="U94" s="381"/>
      <c r="V94" s="381"/>
      <c r="W94" s="381"/>
      <c r="X94" s="381"/>
      <c r="Y94" s="381"/>
      <c r="Z94" s="381"/>
      <c r="AA94" s="381"/>
      <c r="AB94" s="381"/>
      <c r="AC94" s="107" t="str">
        <f t="shared" si="2"/>
        <v/>
      </c>
    </row>
    <row r="95" spans="2:29" ht="15.75" hidden="1" x14ac:dyDescent="0.25">
      <c r="B95" s="106" t="str">
        <f t="shared" si="0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359" t="str">
        <f>IF('תנאי סף'!AF95&lt;&gt;1,"",'תנאי סף'!F95)</f>
        <v/>
      </c>
      <c r="G95" s="93" t="str">
        <f>IF(F95="","",IF(הגנה!I95="",$AD$1,הגנה!I95))</f>
        <v/>
      </c>
      <c r="H95" s="101" t="str">
        <f>IF(F95="","",IF(הגנה!H95="",$AD$1,הגנה!H95))</f>
        <v/>
      </c>
      <c r="I95" s="101" t="str">
        <f>IF(B95="","",'התחשיב הבסיסי'!AI95)</f>
        <v/>
      </c>
      <c r="J95" s="93" t="str">
        <f>IF(F95="","",'הגבלה לתמיכה מקס'!AC95)</f>
        <v/>
      </c>
      <c r="K95" s="102" t="str">
        <f>IF(F95="","",'הגבלה לתמיכה מקס'!X95)</f>
        <v/>
      </c>
      <c r="L95" s="103" t="str">
        <f>IF($F95="","",'הגבלה לסכום מבוקש (1)'!X95)</f>
        <v/>
      </c>
      <c r="M95" s="104" t="str">
        <f>'הגבלה לסכום מבוקש (2)'!Z95</f>
        <v/>
      </c>
      <c r="N95" s="380" t="str">
        <f t="shared" si="1"/>
        <v/>
      </c>
      <c r="O95" s="381"/>
      <c r="P95" s="381"/>
      <c r="Q95" s="381"/>
      <c r="R95" s="381"/>
      <c r="S95" s="381"/>
      <c r="T95" s="381"/>
      <c r="U95" s="381"/>
      <c r="V95" s="381"/>
      <c r="W95" s="381"/>
      <c r="X95" s="381"/>
      <c r="Y95" s="381"/>
      <c r="Z95" s="381"/>
      <c r="AA95" s="381"/>
      <c r="AB95" s="381"/>
      <c r="AC95" s="107" t="str">
        <f t="shared" si="2"/>
        <v/>
      </c>
    </row>
    <row r="96" spans="2:29" ht="15.75" hidden="1" x14ac:dyDescent="0.25">
      <c r="B96" s="106" t="str">
        <f t="shared" ref="B96:B130" si="3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359" t="str">
        <f>IF('תנאי סף'!AF96&lt;&gt;1,"",'תנאי סף'!F96)</f>
        <v/>
      </c>
      <c r="G96" s="93" t="str">
        <f>IF(F96="","",IF(הגנה!I96="",$AD$1,הגנה!I96))</f>
        <v/>
      </c>
      <c r="H96" s="101" t="str">
        <f>IF(F96="","",IF(הגנה!H96="",$AD$1,הגנה!H96))</f>
        <v/>
      </c>
      <c r="I96" s="101" t="str">
        <f>IF(B96="","",'התחשיב הבסיסי'!AI96)</f>
        <v/>
      </c>
      <c r="J96" s="93" t="str">
        <f>IF(F96="","",'הגבלה לתמיכה מקס'!AC96)</f>
        <v/>
      </c>
      <c r="K96" s="102" t="str">
        <f>IF(F96="","",'הגבלה לתמיכה מקס'!X96)</f>
        <v/>
      </c>
      <c r="L96" s="103" t="str">
        <f>IF($F96="","",'הגבלה לסכום מבוקש (1)'!X96)</f>
        <v/>
      </c>
      <c r="M96" s="104" t="str">
        <f>'הגבלה לסכום מבוקש (2)'!Z96</f>
        <v/>
      </c>
      <c r="N96" s="380" t="str">
        <f t="shared" ref="N96:N130" si="4">IFERROR(IF(F96="","",M96-H96),$AD$1)</f>
        <v/>
      </c>
      <c r="O96" s="381"/>
      <c r="P96" s="381"/>
      <c r="Q96" s="381"/>
      <c r="R96" s="381"/>
      <c r="S96" s="381"/>
      <c r="T96" s="381"/>
      <c r="U96" s="381"/>
      <c r="V96" s="381"/>
      <c r="W96" s="381"/>
      <c r="X96" s="381"/>
      <c r="Y96" s="381"/>
      <c r="Z96" s="381"/>
      <c r="AA96" s="381"/>
      <c r="AB96" s="381"/>
      <c r="AC96" s="107" t="str">
        <f t="shared" ref="AC96:AC130" si="5">IFERROR(IF(F96="","",N96/H96),$AD$1)</f>
        <v/>
      </c>
    </row>
    <row r="97" spans="2:29" ht="15.75" hidden="1" x14ac:dyDescent="0.25">
      <c r="B97" s="106" t="str">
        <f t="shared" si="3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359" t="str">
        <f>IF('תנאי סף'!AF97&lt;&gt;1,"",'תנאי סף'!F97)</f>
        <v/>
      </c>
      <c r="G97" s="93" t="str">
        <f>IF(F97="","",IF(הגנה!I97="",$AD$1,הגנה!I97))</f>
        <v/>
      </c>
      <c r="H97" s="101" t="str">
        <f>IF(F97="","",IF(הגנה!H97="",$AD$1,הגנה!H97))</f>
        <v/>
      </c>
      <c r="I97" s="101" t="str">
        <f>IF(B97="","",'התחשיב הבסיסי'!AI97)</f>
        <v/>
      </c>
      <c r="J97" s="93" t="str">
        <f>IF(F97="","",'הגבלה לתמיכה מקס'!AC97)</f>
        <v/>
      </c>
      <c r="K97" s="102" t="str">
        <f>IF(F97="","",'הגבלה לתמיכה מקס'!X97)</f>
        <v/>
      </c>
      <c r="L97" s="103" t="str">
        <f>IF($F97="","",'הגבלה לסכום מבוקש (1)'!X97)</f>
        <v/>
      </c>
      <c r="M97" s="104" t="str">
        <f>'הגבלה לסכום מבוקש (2)'!Z97</f>
        <v/>
      </c>
      <c r="N97" s="380" t="str">
        <f t="shared" si="4"/>
        <v/>
      </c>
      <c r="O97" s="381"/>
      <c r="P97" s="381"/>
      <c r="Q97" s="381"/>
      <c r="R97" s="381"/>
      <c r="S97" s="381"/>
      <c r="T97" s="381"/>
      <c r="U97" s="381"/>
      <c r="V97" s="381"/>
      <c r="W97" s="381"/>
      <c r="X97" s="381"/>
      <c r="Y97" s="381"/>
      <c r="Z97" s="381"/>
      <c r="AA97" s="381"/>
      <c r="AB97" s="381"/>
      <c r="AC97" s="107" t="str">
        <f t="shared" si="5"/>
        <v/>
      </c>
    </row>
    <row r="98" spans="2:29" ht="15.75" hidden="1" x14ac:dyDescent="0.25">
      <c r="B98" s="106" t="str">
        <f t="shared" si="3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359" t="str">
        <f>IF('תנאי סף'!AF98&lt;&gt;1,"",'תנאי סף'!F98)</f>
        <v/>
      </c>
      <c r="G98" s="93" t="str">
        <f>IF(F98="","",IF(הגנה!I98="",$AD$1,הגנה!I98))</f>
        <v/>
      </c>
      <c r="H98" s="101" t="str">
        <f>IF(F98="","",IF(הגנה!H98="",$AD$1,הגנה!H98))</f>
        <v/>
      </c>
      <c r="I98" s="101" t="str">
        <f>IF(B98="","",'התחשיב הבסיסי'!AI98)</f>
        <v/>
      </c>
      <c r="J98" s="93" t="str">
        <f>IF(F98="","",'הגבלה לתמיכה מקס'!AC98)</f>
        <v/>
      </c>
      <c r="K98" s="102" t="str">
        <f>IF(F98="","",'הגבלה לתמיכה מקס'!X98)</f>
        <v/>
      </c>
      <c r="L98" s="103" t="str">
        <f>IF($F98="","",'הגבלה לסכום מבוקש (1)'!X98)</f>
        <v/>
      </c>
      <c r="M98" s="104" t="str">
        <f>'הגבלה לסכום מבוקש (2)'!Z98</f>
        <v/>
      </c>
      <c r="N98" s="380" t="str">
        <f t="shared" si="4"/>
        <v/>
      </c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107" t="str">
        <f t="shared" si="5"/>
        <v/>
      </c>
    </row>
    <row r="99" spans="2:29" ht="15.75" hidden="1" x14ac:dyDescent="0.25">
      <c r="B99" s="106" t="str">
        <f t="shared" si="3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359" t="str">
        <f>IF('תנאי סף'!AF99&lt;&gt;1,"",'תנאי סף'!F99)</f>
        <v/>
      </c>
      <c r="G99" s="93" t="str">
        <f>IF(F99="","",IF(הגנה!I99="",$AD$1,הגנה!I99))</f>
        <v/>
      </c>
      <c r="H99" s="101" t="str">
        <f>IF(F99="","",IF(הגנה!H99="",$AD$1,הגנה!H99))</f>
        <v/>
      </c>
      <c r="I99" s="101" t="str">
        <f>IF(B99="","",'התחשיב הבסיסי'!AI99)</f>
        <v/>
      </c>
      <c r="J99" s="93" t="str">
        <f>IF(F99="","",'הגבלה לתמיכה מקס'!AC99)</f>
        <v/>
      </c>
      <c r="K99" s="102" t="str">
        <f>IF(F99="","",'הגבלה לתמיכה מקס'!X99)</f>
        <v/>
      </c>
      <c r="L99" s="103" t="str">
        <f>IF($F99="","",'הגבלה לסכום מבוקש (1)'!X99)</f>
        <v/>
      </c>
      <c r="M99" s="104" t="str">
        <f>'הגבלה לסכום מבוקש (2)'!Z99</f>
        <v/>
      </c>
      <c r="N99" s="380" t="str">
        <f t="shared" si="4"/>
        <v/>
      </c>
      <c r="O99" s="381"/>
      <c r="P99" s="381"/>
      <c r="Q99" s="381"/>
      <c r="R99" s="381"/>
      <c r="S99" s="381"/>
      <c r="T99" s="381"/>
      <c r="U99" s="381"/>
      <c r="V99" s="381"/>
      <c r="W99" s="381"/>
      <c r="X99" s="381"/>
      <c r="Y99" s="381"/>
      <c r="Z99" s="381"/>
      <c r="AA99" s="381"/>
      <c r="AB99" s="381"/>
      <c r="AC99" s="107" t="str">
        <f t="shared" si="5"/>
        <v/>
      </c>
    </row>
    <row r="100" spans="2:29" ht="15.75" hidden="1" x14ac:dyDescent="0.25">
      <c r="B100" s="106" t="str">
        <f t="shared" si="3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359" t="str">
        <f>IF('תנאי סף'!AF100&lt;&gt;1,"",'תנאי סף'!F100)</f>
        <v/>
      </c>
      <c r="G100" s="93" t="str">
        <f>IF(F100="","",IF(הגנה!I100="",$AD$1,הגנה!I100))</f>
        <v/>
      </c>
      <c r="H100" s="101" t="str">
        <f>IF(F100="","",IF(הגנה!H100="",$AD$1,הגנה!H100))</f>
        <v/>
      </c>
      <c r="I100" s="101" t="str">
        <f>IF(B100="","",'התחשיב הבסיסי'!AI100)</f>
        <v/>
      </c>
      <c r="J100" s="93" t="str">
        <f>IF(F100="","",'הגבלה לתמיכה מקס'!AC100)</f>
        <v/>
      </c>
      <c r="K100" s="102" t="str">
        <f>IF(F100="","",'הגבלה לתמיכה מקס'!X100)</f>
        <v/>
      </c>
      <c r="L100" s="103" t="str">
        <f>IF($F100="","",'הגבלה לסכום מבוקש (1)'!X100)</f>
        <v/>
      </c>
      <c r="M100" s="104" t="str">
        <f>'הגבלה לסכום מבוקש (2)'!Z100</f>
        <v/>
      </c>
      <c r="N100" s="380" t="str">
        <f t="shared" si="4"/>
        <v/>
      </c>
      <c r="O100" s="381"/>
      <c r="P100" s="381"/>
      <c r="Q100" s="381"/>
      <c r="R100" s="381"/>
      <c r="S100" s="381"/>
      <c r="T100" s="381"/>
      <c r="U100" s="381"/>
      <c r="V100" s="381"/>
      <c r="W100" s="381"/>
      <c r="X100" s="381"/>
      <c r="Y100" s="381"/>
      <c r="Z100" s="381"/>
      <c r="AA100" s="381"/>
      <c r="AB100" s="381"/>
      <c r="AC100" s="107" t="str">
        <f t="shared" si="5"/>
        <v/>
      </c>
    </row>
    <row r="101" spans="2:29" ht="15.75" hidden="1" x14ac:dyDescent="0.25">
      <c r="B101" s="106" t="str">
        <f t="shared" si="3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359" t="str">
        <f>IF('תנאי סף'!AF101&lt;&gt;1,"",'תנאי סף'!F101)</f>
        <v/>
      </c>
      <c r="G101" s="93" t="str">
        <f>IF(F101="","",IF(הגנה!I101="",$AD$1,הגנה!I101))</f>
        <v/>
      </c>
      <c r="H101" s="101" t="str">
        <f>IF(F101="","",IF(הגנה!H101="",$AD$1,הגנה!H101))</f>
        <v/>
      </c>
      <c r="I101" s="101" t="str">
        <f>IF(B101="","",'התחשיב הבסיסי'!AI101)</f>
        <v/>
      </c>
      <c r="J101" s="93" t="str">
        <f>IF(F101="","",'הגבלה לתמיכה מקס'!AC101)</f>
        <v/>
      </c>
      <c r="K101" s="102" t="str">
        <f>IF(F101="","",'הגבלה לתמיכה מקס'!X101)</f>
        <v/>
      </c>
      <c r="L101" s="103" t="str">
        <f>IF($F101="","",'הגבלה לסכום מבוקש (1)'!X101)</f>
        <v/>
      </c>
      <c r="M101" s="104" t="str">
        <f>'הגבלה לסכום מבוקש (2)'!Z101</f>
        <v/>
      </c>
      <c r="N101" s="380" t="str">
        <f t="shared" si="4"/>
        <v/>
      </c>
      <c r="O101" s="381"/>
      <c r="P101" s="381"/>
      <c r="Q101" s="381"/>
      <c r="R101" s="381"/>
      <c r="S101" s="381"/>
      <c r="T101" s="381"/>
      <c r="U101" s="381"/>
      <c r="V101" s="381"/>
      <c r="W101" s="381"/>
      <c r="X101" s="381"/>
      <c r="Y101" s="381"/>
      <c r="Z101" s="381"/>
      <c r="AA101" s="381"/>
      <c r="AB101" s="381"/>
      <c r="AC101" s="107" t="str">
        <f t="shared" si="5"/>
        <v/>
      </c>
    </row>
    <row r="102" spans="2:29" ht="15.75" hidden="1" x14ac:dyDescent="0.25">
      <c r="B102" s="106" t="str">
        <f t="shared" si="3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359" t="str">
        <f>IF('תנאי סף'!AF102&lt;&gt;1,"",'תנאי סף'!F102)</f>
        <v/>
      </c>
      <c r="G102" s="93" t="str">
        <f>IF(F102="","",IF(הגנה!I102="",$AD$1,הגנה!I102))</f>
        <v/>
      </c>
      <c r="H102" s="101" t="str">
        <f>IF(F102="","",IF(הגנה!H102="",$AD$1,הגנה!H102))</f>
        <v/>
      </c>
      <c r="I102" s="101" t="str">
        <f>IF(B102="","",'התחשיב הבסיסי'!AI102)</f>
        <v/>
      </c>
      <c r="J102" s="93" t="str">
        <f>IF(F102="","",'הגבלה לתמיכה מקס'!AC102)</f>
        <v/>
      </c>
      <c r="K102" s="102" t="str">
        <f>IF(F102="","",'הגבלה לתמיכה מקס'!X102)</f>
        <v/>
      </c>
      <c r="L102" s="103" t="str">
        <f>IF($F102="","",'הגבלה לסכום מבוקש (1)'!X102)</f>
        <v/>
      </c>
      <c r="M102" s="104" t="str">
        <f>'הגבלה לסכום מבוקש (2)'!Z102</f>
        <v/>
      </c>
      <c r="N102" s="380" t="str">
        <f t="shared" si="4"/>
        <v/>
      </c>
      <c r="O102" s="381"/>
      <c r="P102" s="381"/>
      <c r="Q102" s="381"/>
      <c r="R102" s="381"/>
      <c r="S102" s="381"/>
      <c r="T102" s="381"/>
      <c r="U102" s="381"/>
      <c r="V102" s="381"/>
      <c r="W102" s="381"/>
      <c r="X102" s="381"/>
      <c r="Y102" s="381"/>
      <c r="Z102" s="381"/>
      <c r="AA102" s="381"/>
      <c r="AB102" s="381"/>
      <c r="AC102" s="107" t="str">
        <f t="shared" si="5"/>
        <v/>
      </c>
    </row>
    <row r="103" spans="2:29" ht="15.75" hidden="1" x14ac:dyDescent="0.25">
      <c r="B103" s="106" t="str">
        <f t="shared" si="3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359" t="str">
        <f>IF('תנאי סף'!AF103&lt;&gt;1,"",'תנאי סף'!F103)</f>
        <v/>
      </c>
      <c r="G103" s="93" t="str">
        <f>IF(F103="","",IF(הגנה!I103="",$AD$1,הגנה!I103))</f>
        <v/>
      </c>
      <c r="H103" s="101" t="str">
        <f>IF(F103="","",IF(הגנה!H103="",$AD$1,הגנה!H103))</f>
        <v/>
      </c>
      <c r="I103" s="101" t="str">
        <f>IF(B103="","",'התחשיב הבסיסי'!AI103)</f>
        <v/>
      </c>
      <c r="J103" s="93" t="str">
        <f>IF(F103="","",'הגבלה לתמיכה מקס'!AC103)</f>
        <v/>
      </c>
      <c r="K103" s="102" t="str">
        <f>IF(F103="","",'הגבלה לתמיכה מקס'!X103)</f>
        <v/>
      </c>
      <c r="L103" s="103" t="str">
        <f>IF($F103="","",'הגבלה לסכום מבוקש (1)'!X103)</f>
        <v/>
      </c>
      <c r="M103" s="104" t="str">
        <f>'הגבלה לסכום מבוקש (2)'!Z103</f>
        <v/>
      </c>
      <c r="N103" s="380" t="str">
        <f t="shared" si="4"/>
        <v/>
      </c>
      <c r="O103" s="381"/>
      <c r="P103" s="381"/>
      <c r="Q103" s="381"/>
      <c r="R103" s="381"/>
      <c r="S103" s="381"/>
      <c r="T103" s="381"/>
      <c r="U103" s="381"/>
      <c r="V103" s="381"/>
      <c r="W103" s="381"/>
      <c r="X103" s="381"/>
      <c r="Y103" s="381"/>
      <c r="Z103" s="381"/>
      <c r="AA103" s="381"/>
      <c r="AB103" s="381"/>
      <c r="AC103" s="107" t="str">
        <f t="shared" si="5"/>
        <v/>
      </c>
    </row>
    <row r="104" spans="2:29" ht="15.75" hidden="1" x14ac:dyDescent="0.25">
      <c r="B104" s="106" t="str">
        <f t="shared" si="3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359" t="str">
        <f>IF('תנאי סף'!AF104&lt;&gt;1,"",'תנאי סף'!F104)</f>
        <v/>
      </c>
      <c r="G104" s="93" t="str">
        <f>IF(F104="","",IF(הגנה!I104="",$AD$1,הגנה!I104))</f>
        <v/>
      </c>
      <c r="H104" s="101" t="str">
        <f>IF(F104="","",IF(הגנה!H104="",$AD$1,הגנה!H104))</f>
        <v/>
      </c>
      <c r="I104" s="101" t="str">
        <f>IF(B104="","",'התחשיב הבסיסי'!AI104)</f>
        <v/>
      </c>
      <c r="J104" s="93" t="str">
        <f>IF(F104="","",'הגבלה לתמיכה מקס'!AC104)</f>
        <v/>
      </c>
      <c r="K104" s="102" t="str">
        <f>IF(F104="","",'הגבלה לתמיכה מקס'!X104)</f>
        <v/>
      </c>
      <c r="L104" s="103" t="str">
        <f>IF($F104="","",'הגבלה לסכום מבוקש (1)'!X104)</f>
        <v/>
      </c>
      <c r="M104" s="104" t="str">
        <f>'הגבלה לסכום מבוקש (2)'!Z104</f>
        <v/>
      </c>
      <c r="N104" s="380" t="str">
        <f t="shared" si="4"/>
        <v/>
      </c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1"/>
      <c r="AC104" s="107" t="str">
        <f t="shared" si="5"/>
        <v/>
      </c>
    </row>
    <row r="105" spans="2:29" ht="15.75" hidden="1" x14ac:dyDescent="0.25">
      <c r="B105" s="106" t="str">
        <f t="shared" si="3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359" t="str">
        <f>IF('תנאי סף'!AF105&lt;&gt;1,"",'תנאי סף'!F105)</f>
        <v/>
      </c>
      <c r="G105" s="93" t="str">
        <f>IF(F105="","",IF(הגנה!I105="",$AD$1,הגנה!I105))</f>
        <v/>
      </c>
      <c r="H105" s="101" t="str">
        <f>IF(F105="","",IF(הגנה!H105="",$AD$1,הגנה!H105))</f>
        <v/>
      </c>
      <c r="I105" s="101" t="str">
        <f>IF(B105="","",'התחשיב הבסיסי'!AI105)</f>
        <v/>
      </c>
      <c r="J105" s="93" t="str">
        <f>IF(F105="","",'הגבלה לתמיכה מקס'!AC105)</f>
        <v/>
      </c>
      <c r="K105" s="102" t="str">
        <f>IF(F105="","",'הגבלה לתמיכה מקס'!X105)</f>
        <v/>
      </c>
      <c r="L105" s="103" t="str">
        <f>IF($F105="","",'הגבלה לסכום מבוקש (1)'!X105)</f>
        <v/>
      </c>
      <c r="M105" s="104" t="str">
        <f>'הגבלה לסכום מבוקש (2)'!Z105</f>
        <v/>
      </c>
      <c r="N105" s="380" t="str">
        <f t="shared" si="4"/>
        <v/>
      </c>
      <c r="O105" s="381"/>
      <c r="P105" s="381"/>
      <c r="Q105" s="381"/>
      <c r="R105" s="381"/>
      <c r="S105" s="381"/>
      <c r="T105" s="381"/>
      <c r="U105" s="381"/>
      <c r="V105" s="381"/>
      <c r="W105" s="381"/>
      <c r="X105" s="381"/>
      <c r="Y105" s="381"/>
      <c r="Z105" s="381"/>
      <c r="AA105" s="381"/>
      <c r="AB105" s="381"/>
      <c r="AC105" s="107" t="str">
        <f t="shared" si="5"/>
        <v/>
      </c>
    </row>
    <row r="106" spans="2:29" ht="15.75" hidden="1" x14ac:dyDescent="0.25">
      <c r="B106" s="106" t="str">
        <f t="shared" si="3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359" t="str">
        <f>IF('תנאי סף'!AF106&lt;&gt;1,"",'תנאי סף'!F106)</f>
        <v/>
      </c>
      <c r="G106" s="93" t="str">
        <f>IF(F106="","",IF(הגנה!I106="",$AD$1,הגנה!I106))</f>
        <v/>
      </c>
      <c r="H106" s="101" t="str">
        <f>IF(F106="","",IF(הגנה!H106="",$AD$1,הגנה!H106))</f>
        <v/>
      </c>
      <c r="I106" s="101" t="str">
        <f>IF(B106="","",'התחשיב הבסיסי'!AI106)</f>
        <v/>
      </c>
      <c r="J106" s="93" t="str">
        <f>IF(F106="","",'הגבלה לתמיכה מקס'!AC106)</f>
        <v/>
      </c>
      <c r="K106" s="102" t="str">
        <f>IF(F106="","",'הגבלה לתמיכה מקס'!X106)</f>
        <v/>
      </c>
      <c r="L106" s="103" t="str">
        <f>IF($F106="","",'הגבלה לסכום מבוקש (1)'!X106)</f>
        <v/>
      </c>
      <c r="M106" s="104" t="str">
        <f>'הגבלה לסכום מבוקש (2)'!Z106</f>
        <v/>
      </c>
      <c r="N106" s="380" t="str">
        <f t="shared" si="4"/>
        <v/>
      </c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381"/>
      <c r="Z106" s="381"/>
      <c r="AA106" s="381"/>
      <c r="AB106" s="381"/>
      <c r="AC106" s="107" t="str">
        <f t="shared" si="5"/>
        <v/>
      </c>
    </row>
    <row r="107" spans="2:29" ht="15.75" hidden="1" x14ac:dyDescent="0.25">
      <c r="B107" s="106" t="str">
        <f t="shared" si="3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359" t="str">
        <f>IF('תנאי סף'!AF107&lt;&gt;1,"",'תנאי סף'!F107)</f>
        <v/>
      </c>
      <c r="G107" s="93" t="str">
        <f>IF(F107="","",IF(הגנה!I107="",$AD$1,הגנה!I107))</f>
        <v/>
      </c>
      <c r="H107" s="101" t="str">
        <f>IF(F107="","",IF(הגנה!H107="",$AD$1,הגנה!H107))</f>
        <v/>
      </c>
      <c r="I107" s="101" t="str">
        <f>IF(B107="","",'התחשיב הבסיסי'!AI107)</f>
        <v/>
      </c>
      <c r="J107" s="93" t="str">
        <f>IF(F107="","",'הגבלה לתמיכה מקס'!AC107)</f>
        <v/>
      </c>
      <c r="K107" s="102" t="str">
        <f>IF(F107="","",'הגבלה לתמיכה מקס'!X107)</f>
        <v/>
      </c>
      <c r="L107" s="103" t="str">
        <f>IF($F107="","",'הגבלה לסכום מבוקש (1)'!X107)</f>
        <v/>
      </c>
      <c r="M107" s="104" t="str">
        <f>'הגבלה לסכום מבוקש (2)'!Z107</f>
        <v/>
      </c>
      <c r="N107" s="380" t="str">
        <f t="shared" si="4"/>
        <v/>
      </c>
      <c r="O107" s="381"/>
      <c r="P107" s="381"/>
      <c r="Q107" s="381"/>
      <c r="R107" s="381"/>
      <c r="S107" s="381"/>
      <c r="T107" s="381"/>
      <c r="U107" s="381"/>
      <c r="V107" s="381"/>
      <c r="W107" s="381"/>
      <c r="X107" s="381"/>
      <c r="Y107" s="381"/>
      <c r="Z107" s="381"/>
      <c r="AA107" s="381"/>
      <c r="AB107" s="381"/>
      <c r="AC107" s="107" t="str">
        <f t="shared" si="5"/>
        <v/>
      </c>
    </row>
    <row r="108" spans="2:29" ht="15.75" hidden="1" x14ac:dyDescent="0.25">
      <c r="B108" s="106" t="str">
        <f t="shared" si="3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359" t="str">
        <f>IF('תנאי סף'!AF108&lt;&gt;1,"",'תנאי סף'!F108)</f>
        <v/>
      </c>
      <c r="G108" s="93" t="str">
        <f>IF(F108="","",IF(הגנה!I108="",$AD$1,הגנה!I108))</f>
        <v/>
      </c>
      <c r="H108" s="101" t="str">
        <f>IF(F108="","",IF(הגנה!H108="",$AD$1,הגנה!H108))</f>
        <v/>
      </c>
      <c r="I108" s="101" t="str">
        <f>IF(B108="","",'התחשיב הבסיסי'!AI108)</f>
        <v/>
      </c>
      <c r="J108" s="93" t="str">
        <f>IF(F108="","",'הגבלה לתמיכה מקס'!AC108)</f>
        <v/>
      </c>
      <c r="K108" s="102" t="str">
        <f>IF(F108="","",'הגבלה לתמיכה מקס'!X108)</f>
        <v/>
      </c>
      <c r="L108" s="103" t="str">
        <f>IF($F108="","",'הגבלה לסכום מבוקש (1)'!X108)</f>
        <v/>
      </c>
      <c r="M108" s="104" t="str">
        <f>'הגבלה לסכום מבוקש (2)'!Z108</f>
        <v/>
      </c>
      <c r="N108" s="380" t="str">
        <f t="shared" si="4"/>
        <v/>
      </c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  <c r="AA108" s="381"/>
      <c r="AB108" s="381"/>
      <c r="AC108" s="107" t="str">
        <f t="shared" si="5"/>
        <v/>
      </c>
    </row>
    <row r="109" spans="2:29" ht="15.75" hidden="1" x14ac:dyDescent="0.25">
      <c r="B109" s="106" t="str">
        <f t="shared" si="3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359" t="str">
        <f>IF('תנאי סף'!AF109&lt;&gt;1,"",'תנאי סף'!F109)</f>
        <v/>
      </c>
      <c r="G109" s="93" t="str">
        <f>IF(F109="","",IF(הגנה!I109="",$AD$1,הגנה!I109))</f>
        <v/>
      </c>
      <c r="H109" s="101" t="str">
        <f>IF(F109="","",IF(הגנה!H109="",$AD$1,הגנה!H109))</f>
        <v/>
      </c>
      <c r="I109" s="101" t="str">
        <f>IF(B109="","",'התחשיב הבסיסי'!AI109)</f>
        <v/>
      </c>
      <c r="J109" s="93" t="str">
        <f>IF(F109="","",'הגבלה לתמיכה מקס'!AC109)</f>
        <v/>
      </c>
      <c r="K109" s="102" t="str">
        <f>IF(F109="","",'הגבלה לתמיכה מקס'!X109)</f>
        <v/>
      </c>
      <c r="L109" s="103" t="str">
        <f>IF($F109="","",'הגבלה לסכום מבוקש (1)'!X109)</f>
        <v/>
      </c>
      <c r="M109" s="104" t="str">
        <f>'הגבלה לסכום מבוקש (2)'!Z109</f>
        <v/>
      </c>
      <c r="N109" s="380" t="str">
        <f t="shared" si="4"/>
        <v/>
      </c>
      <c r="O109" s="381"/>
      <c r="P109" s="381"/>
      <c r="Q109" s="381"/>
      <c r="R109" s="381"/>
      <c r="S109" s="381"/>
      <c r="T109" s="381"/>
      <c r="U109" s="381"/>
      <c r="V109" s="381"/>
      <c r="W109" s="381"/>
      <c r="X109" s="381"/>
      <c r="Y109" s="381"/>
      <c r="Z109" s="381"/>
      <c r="AA109" s="381"/>
      <c r="AB109" s="381"/>
      <c r="AC109" s="107" t="str">
        <f t="shared" si="5"/>
        <v/>
      </c>
    </row>
    <row r="110" spans="2:29" ht="15.75" hidden="1" x14ac:dyDescent="0.25">
      <c r="B110" s="106" t="str">
        <f t="shared" si="3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359" t="str">
        <f>IF('תנאי סף'!AF110&lt;&gt;1,"",'תנאי סף'!F110)</f>
        <v/>
      </c>
      <c r="G110" s="93" t="str">
        <f>IF(F110="","",IF(הגנה!I110="",$AD$1,הגנה!I110))</f>
        <v/>
      </c>
      <c r="H110" s="101" t="str">
        <f>IF(F110="","",IF(הגנה!H110="",$AD$1,הגנה!H110))</f>
        <v/>
      </c>
      <c r="I110" s="101" t="str">
        <f>IF(B110="","",'התחשיב הבסיסי'!AI110)</f>
        <v/>
      </c>
      <c r="J110" s="93" t="str">
        <f>IF(F110="","",'הגבלה לתמיכה מקס'!AC110)</f>
        <v/>
      </c>
      <c r="K110" s="102" t="str">
        <f>IF(F110="","",'הגבלה לתמיכה מקס'!X110)</f>
        <v/>
      </c>
      <c r="L110" s="103" t="str">
        <f>IF($F110="","",'הגבלה לסכום מבוקש (1)'!X110)</f>
        <v/>
      </c>
      <c r="M110" s="104" t="str">
        <f>'הגבלה לסכום מבוקש (2)'!Z110</f>
        <v/>
      </c>
      <c r="N110" s="380" t="str">
        <f t="shared" si="4"/>
        <v/>
      </c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107" t="str">
        <f t="shared" si="5"/>
        <v/>
      </c>
    </row>
    <row r="111" spans="2:29" ht="15.75" hidden="1" x14ac:dyDescent="0.25">
      <c r="B111" s="106" t="str">
        <f t="shared" si="3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359" t="str">
        <f>IF('תנאי סף'!AF111&lt;&gt;1,"",'תנאי סף'!F111)</f>
        <v/>
      </c>
      <c r="G111" s="93" t="str">
        <f>IF(F111="","",IF(הגנה!I111="",$AD$1,הגנה!I111))</f>
        <v/>
      </c>
      <c r="H111" s="101" t="str">
        <f>IF(F111="","",IF(הגנה!H111="",$AD$1,הגנה!H111))</f>
        <v/>
      </c>
      <c r="I111" s="101" t="str">
        <f>IF(B111="","",'התחשיב הבסיסי'!AI111)</f>
        <v/>
      </c>
      <c r="J111" s="93" t="str">
        <f>IF(F111="","",'הגבלה לתמיכה מקס'!AC111)</f>
        <v/>
      </c>
      <c r="K111" s="102" t="str">
        <f>IF(F111="","",'הגבלה לתמיכה מקס'!X111)</f>
        <v/>
      </c>
      <c r="L111" s="103" t="str">
        <f>IF($F111="","",'הגבלה לסכום מבוקש (1)'!X111)</f>
        <v/>
      </c>
      <c r="M111" s="104" t="str">
        <f>'הגבלה לסכום מבוקש (2)'!Z111</f>
        <v/>
      </c>
      <c r="N111" s="380" t="str">
        <f t="shared" si="4"/>
        <v/>
      </c>
      <c r="O111" s="381"/>
      <c r="P111" s="381"/>
      <c r="Q111" s="381"/>
      <c r="R111" s="381"/>
      <c r="S111" s="381"/>
      <c r="T111" s="381"/>
      <c r="U111" s="381"/>
      <c r="V111" s="381"/>
      <c r="W111" s="381"/>
      <c r="X111" s="381"/>
      <c r="Y111" s="381"/>
      <c r="Z111" s="381"/>
      <c r="AA111" s="381"/>
      <c r="AB111" s="381"/>
      <c r="AC111" s="107" t="str">
        <f t="shared" si="5"/>
        <v/>
      </c>
    </row>
    <row r="112" spans="2:29" ht="15.75" hidden="1" x14ac:dyDescent="0.25">
      <c r="B112" s="106" t="str">
        <f t="shared" si="3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359" t="str">
        <f>IF('תנאי סף'!AF112&lt;&gt;1,"",'תנאי סף'!F112)</f>
        <v/>
      </c>
      <c r="G112" s="93" t="str">
        <f>IF(F112="","",IF(הגנה!I112="",$AD$1,הגנה!I112))</f>
        <v/>
      </c>
      <c r="H112" s="101" t="str">
        <f>IF(F112="","",IF(הגנה!H112="",$AD$1,הגנה!H112))</f>
        <v/>
      </c>
      <c r="I112" s="101" t="str">
        <f>IF(B112="","",'התחשיב הבסיסי'!AI112)</f>
        <v/>
      </c>
      <c r="J112" s="93" t="str">
        <f>IF(F112="","",'הגבלה לתמיכה מקס'!AC112)</f>
        <v/>
      </c>
      <c r="K112" s="102" t="str">
        <f>IF(F112="","",'הגבלה לתמיכה מקס'!X112)</f>
        <v/>
      </c>
      <c r="L112" s="103" t="str">
        <f>IF($F112="","",'הגבלה לסכום מבוקש (1)'!X112)</f>
        <v/>
      </c>
      <c r="M112" s="104" t="str">
        <f>'הגבלה לסכום מבוקש (2)'!Z112</f>
        <v/>
      </c>
      <c r="N112" s="380" t="str">
        <f t="shared" si="4"/>
        <v/>
      </c>
      <c r="O112" s="381"/>
      <c r="P112" s="381"/>
      <c r="Q112" s="381"/>
      <c r="R112" s="381"/>
      <c r="S112" s="381"/>
      <c r="T112" s="381"/>
      <c r="U112" s="381"/>
      <c r="V112" s="381"/>
      <c r="W112" s="381"/>
      <c r="X112" s="381"/>
      <c r="Y112" s="381"/>
      <c r="Z112" s="381"/>
      <c r="AA112" s="381"/>
      <c r="AB112" s="381"/>
      <c r="AC112" s="107" t="str">
        <f t="shared" si="5"/>
        <v/>
      </c>
    </row>
    <row r="113" spans="2:29" ht="15.75" hidden="1" x14ac:dyDescent="0.25">
      <c r="B113" s="106" t="str">
        <f t="shared" si="3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359" t="str">
        <f>IF('תנאי סף'!AF113&lt;&gt;1,"",'תנאי סף'!F113)</f>
        <v/>
      </c>
      <c r="G113" s="93" t="str">
        <f>IF(F113="","",IF(הגנה!I113="",$AD$1,הגנה!I113))</f>
        <v/>
      </c>
      <c r="H113" s="101" t="str">
        <f>IF(F113="","",IF(הגנה!H113="",$AD$1,הגנה!H113))</f>
        <v/>
      </c>
      <c r="I113" s="101" t="str">
        <f>IF(B113="","",'התחשיב הבסיסי'!AI113)</f>
        <v/>
      </c>
      <c r="J113" s="93" t="str">
        <f>IF(F113="","",'הגבלה לתמיכה מקס'!AC113)</f>
        <v/>
      </c>
      <c r="K113" s="102" t="str">
        <f>IF(F113="","",'הגבלה לתמיכה מקס'!X113)</f>
        <v/>
      </c>
      <c r="L113" s="103" t="str">
        <f>IF($F113="","",'הגבלה לסכום מבוקש (1)'!X113)</f>
        <v/>
      </c>
      <c r="M113" s="104" t="str">
        <f>'הגבלה לסכום מבוקש (2)'!Z113</f>
        <v/>
      </c>
      <c r="N113" s="380" t="str">
        <f t="shared" si="4"/>
        <v/>
      </c>
      <c r="O113" s="381"/>
      <c r="P113" s="381"/>
      <c r="Q113" s="381"/>
      <c r="R113" s="381"/>
      <c r="S113" s="381"/>
      <c r="T113" s="381"/>
      <c r="U113" s="381"/>
      <c r="V113" s="381"/>
      <c r="W113" s="381"/>
      <c r="X113" s="381"/>
      <c r="Y113" s="381"/>
      <c r="Z113" s="381"/>
      <c r="AA113" s="381"/>
      <c r="AB113" s="381"/>
      <c r="AC113" s="107" t="str">
        <f t="shared" si="5"/>
        <v/>
      </c>
    </row>
    <row r="114" spans="2:29" ht="15.75" hidden="1" x14ac:dyDescent="0.25">
      <c r="B114" s="106" t="str">
        <f t="shared" si="3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359" t="str">
        <f>IF('תנאי סף'!AF114&lt;&gt;1,"",'תנאי סף'!F114)</f>
        <v/>
      </c>
      <c r="G114" s="93" t="str">
        <f>IF(F114="","",IF(הגנה!I114="",$AD$1,הגנה!I114))</f>
        <v/>
      </c>
      <c r="H114" s="101" t="str">
        <f>IF(F114="","",IF(הגנה!H114="",$AD$1,הגנה!H114))</f>
        <v/>
      </c>
      <c r="I114" s="101" t="str">
        <f>IF(B114="","",'התחשיב הבסיסי'!AI114)</f>
        <v/>
      </c>
      <c r="J114" s="93" t="str">
        <f>IF(F114="","",'הגבלה לתמיכה מקס'!AC114)</f>
        <v/>
      </c>
      <c r="K114" s="102" t="str">
        <f>IF(F114="","",'הגבלה לתמיכה מקס'!X114)</f>
        <v/>
      </c>
      <c r="L114" s="103" t="str">
        <f>IF($F114="","",'הגבלה לסכום מבוקש (1)'!X114)</f>
        <v/>
      </c>
      <c r="M114" s="104" t="str">
        <f>'הגבלה לסכום מבוקש (2)'!Z114</f>
        <v/>
      </c>
      <c r="N114" s="380" t="str">
        <f t="shared" si="4"/>
        <v/>
      </c>
      <c r="O114" s="381"/>
      <c r="P114" s="381"/>
      <c r="Q114" s="381"/>
      <c r="R114" s="381"/>
      <c r="S114" s="381"/>
      <c r="T114" s="381"/>
      <c r="U114" s="381"/>
      <c r="V114" s="381"/>
      <c r="W114" s="381"/>
      <c r="X114" s="381"/>
      <c r="Y114" s="381"/>
      <c r="Z114" s="381"/>
      <c r="AA114" s="381"/>
      <c r="AB114" s="381"/>
      <c r="AC114" s="107" t="str">
        <f t="shared" si="5"/>
        <v/>
      </c>
    </row>
    <row r="115" spans="2:29" ht="15.75" hidden="1" x14ac:dyDescent="0.25">
      <c r="B115" s="106" t="str">
        <f t="shared" si="3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359" t="str">
        <f>IF('תנאי סף'!AF115&lt;&gt;1,"",'תנאי סף'!F115)</f>
        <v/>
      </c>
      <c r="G115" s="93" t="str">
        <f>IF(F115="","",IF(הגנה!I115="",$AD$1,הגנה!I115))</f>
        <v/>
      </c>
      <c r="H115" s="101" t="str">
        <f>IF(F115="","",IF(הגנה!H115="",$AD$1,הגנה!H115))</f>
        <v/>
      </c>
      <c r="I115" s="101" t="str">
        <f>IF(B115="","",'התחשיב הבסיסי'!AI115)</f>
        <v/>
      </c>
      <c r="J115" s="93" t="str">
        <f>IF(F115="","",'הגבלה לתמיכה מקס'!AC115)</f>
        <v/>
      </c>
      <c r="K115" s="102" t="str">
        <f>IF(F115="","",'הגבלה לתמיכה מקס'!X115)</f>
        <v/>
      </c>
      <c r="L115" s="103" t="str">
        <f>IF($F115="","",'הגבלה לסכום מבוקש (1)'!X115)</f>
        <v/>
      </c>
      <c r="M115" s="104" t="str">
        <f>'הגבלה לסכום מבוקש (2)'!Z115</f>
        <v/>
      </c>
      <c r="N115" s="380" t="str">
        <f t="shared" si="4"/>
        <v/>
      </c>
      <c r="O115" s="381"/>
      <c r="P115" s="381"/>
      <c r="Q115" s="381"/>
      <c r="R115" s="381"/>
      <c r="S115" s="381"/>
      <c r="T115" s="381"/>
      <c r="U115" s="381"/>
      <c r="V115" s="381"/>
      <c r="W115" s="381"/>
      <c r="X115" s="381"/>
      <c r="Y115" s="381"/>
      <c r="Z115" s="381"/>
      <c r="AA115" s="381"/>
      <c r="AB115" s="381"/>
      <c r="AC115" s="107" t="str">
        <f t="shared" si="5"/>
        <v/>
      </c>
    </row>
    <row r="116" spans="2:29" ht="15.75" hidden="1" x14ac:dyDescent="0.25">
      <c r="B116" s="106" t="str">
        <f t="shared" si="3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359" t="str">
        <f>IF('תנאי סף'!AF116&lt;&gt;1,"",'תנאי סף'!F116)</f>
        <v/>
      </c>
      <c r="G116" s="93" t="str">
        <f>IF(F116="","",IF(הגנה!I116="",$AD$1,הגנה!I116))</f>
        <v/>
      </c>
      <c r="H116" s="101" t="str">
        <f>IF(F116="","",IF(הגנה!H116="",$AD$1,הגנה!H116))</f>
        <v/>
      </c>
      <c r="I116" s="101" t="str">
        <f>IF(B116="","",'התחשיב הבסיסי'!AI116)</f>
        <v/>
      </c>
      <c r="J116" s="93" t="str">
        <f>IF(F116="","",'הגבלה לתמיכה מקס'!AC116)</f>
        <v/>
      </c>
      <c r="K116" s="102" t="str">
        <f>IF(F116="","",'הגבלה לתמיכה מקס'!X116)</f>
        <v/>
      </c>
      <c r="L116" s="103" t="str">
        <f>IF($F116="","",'הגבלה לסכום מבוקש (1)'!X116)</f>
        <v/>
      </c>
      <c r="M116" s="104" t="str">
        <f>'הגבלה לסכום מבוקש (2)'!Z116</f>
        <v/>
      </c>
      <c r="N116" s="380" t="str">
        <f t="shared" si="4"/>
        <v/>
      </c>
      <c r="O116" s="381"/>
      <c r="P116" s="381"/>
      <c r="Q116" s="381"/>
      <c r="R116" s="381"/>
      <c r="S116" s="381"/>
      <c r="T116" s="381"/>
      <c r="U116" s="381"/>
      <c r="V116" s="381"/>
      <c r="W116" s="381"/>
      <c r="X116" s="381"/>
      <c r="Y116" s="381"/>
      <c r="Z116" s="381"/>
      <c r="AA116" s="381"/>
      <c r="AB116" s="381"/>
      <c r="AC116" s="107" t="str">
        <f t="shared" si="5"/>
        <v/>
      </c>
    </row>
    <row r="117" spans="2:29" ht="15.75" hidden="1" x14ac:dyDescent="0.25">
      <c r="B117" s="106" t="str">
        <f t="shared" si="3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359" t="str">
        <f>IF('תנאי סף'!AF117&lt;&gt;1,"",'תנאי סף'!F117)</f>
        <v/>
      </c>
      <c r="G117" s="93" t="str">
        <f>IF(F117="","",IF(הגנה!I117="",$AD$1,הגנה!I117))</f>
        <v/>
      </c>
      <c r="H117" s="101" t="str">
        <f>IF(F117="","",IF(הגנה!H117="",$AD$1,הגנה!H117))</f>
        <v/>
      </c>
      <c r="I117" s="101" t="str">
        <f>IF(B117="","",'התחשיב הבסיסי'!AI117)</f>
        <v/>
      </c>
      <c r="J117" s="93" t="str">
        <f>IF(F117="","",'הגבלה לתמיכה מקס'!AC117)</f>
        <v/>
      </c>
      <c r="K117" s="102" t="str">
        <f>IF(F117="","",'הגבלה לתמיכה מקס'!X117)</f>
        <v/>
      </c>
      <c r="L117" s="103" t="str">
        <f>IF($F117="","",'הגבלה לסכום מבוקש (1)'!X117)</f>
        <v/>
      </c>
      <c r="M117" s="104" t="str">
        <f>'הגבלה לסכום מבוקש (2)'!Z117</f>
        <v/>
      </c>
      <c r="N117" s="380" t="str">
        <f t="shared" si="4"/>
        <v/>
      </c>
      <c r="O117" s="381"/>
      <c r="P117" s="381"/>
      <c r="Q117" s="381"/>
      <c r="R117" s="381"/>
      <c r="S117" s="381"/>
      <c r="T117" s="381"/>
      <c r="U117" s="381"/>
      <c r="V117" s="381"/>
      <c r="W117" s="381"/>
      <c r="X117" s="381"/>
      <c r="Y117" s="381"/>
      <c r="Z117" s="381"/>
      <c r="AA117" s="381"/>
      <c r="AB117" s="381"/>
      <c r="AC117" s="107" t="str">
        <f t="shared" si="5"/>
        <v/>
      </c>
    </row>
    <row r="118" spans="2:29" ht="15.75" hidden="1" x14ac:dyDescent="0.25">
      <c r="B118" s="106" t="str">
        <f t="shared" si="3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359" t="str">
        <f>IF('תנאי סף'!AF118&lt;&gt;1,"",'תנאי סף'!F118)</f>
        <v/>
      </c>
      <c r="G118" s="93" t="str">
        <f>IF(F118="","",IF(הגנה!I118="",$AD$1,הגנה!I118))</f>
        <v/>
      </c>
      <c r="H118" s="101" t="str">
        <f>IF(F118="","",IF(הגנה!H118="",$AD$1,הגנה!H118))</f>
        <v/>
      </c>
      <c r="I118" s="101" t="str">
        <f>IF(B118="","",'התחשיב הבסיסי'!AI118)</f>
        <v/>
      </c>
      <c r="J118" s="93" t="str">
        <f>IF(F118="","",'הגבלה לתמיכה מקס'!AC118)</f>
        <v/>
      </c>
      <c r="K118" s="102" t="str">
        <f>IF(F118="","",'הגבלה לתמיכה מקס'!X118)</f>
        <v/>
      </c>
      <c r="L118" s="103" t="str">
        <f>IF($F118="","",'הגבלה לסכום מבוקש (1)'!X118)</f>
        <v/>
      </c>
      <c r="M118" s="104" t="str">
        <f>'הגבלה לסכום מבוקש (2)'!Z118</f>
        <v/>
      </c>
      <c r="N118" s="380" t="str">
        <f t="shared" si="4"/>
        <v/>
      </c>
      <c r="O118" s="381"/>
      <c r="P118" s="381"/>
      <c r="Q118" s="381"/>
      <c r="R118" s="381"/>
      <c r="S118" s="381"/>
      <c r="T118" s="381"/>
      <c r="U118" s="381"/>
      <c r="V118" s="381"/>
      <c r="W118" s="381"/>
      <c r="X118" s="381"/>
      <c r="Y118" s="381"/>
      <c r="Z118" s="381"/>
      <c r="AA118" s="381"/>
      <c r="AB118" s="381"/>
      <c r="AC118" s="107" t="str">
        <f t="shared" si="5"/>
        <v/>
      </c>
    </row>
    <row r="119" spans="2:29" ht="15.75" hidden="1" x14ac:dyDescent="0.25">
      <c r="B119" s="106" t="str">
        <f t="shared" si="3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359" t="str">
        <f>IF('תנאי סף'!AF119&lt;&gt;1,"",'תנאי סף'!F119)</f>
        <v/>
      </c>
      <c r="G119" s="93" t="str">
        <f>IF(F119="","",IF(הגנה!I119="",$AD$1,הגנה!I119))</f>
        <v/>
      </c>
      <c r="H119" s="101" t="str">
        <f>IF(F119="","",IF(הגנה!H119="",$AD$1,הגנה!H119))</f>
        <v/>
      </c>
      <c r="I119" s="101" t="str">
        <f>IF(B119="","",'התחשיב הבסיסי'!AI119)</f>
        <v/>
      </c>
      <c r="J119" s="93" t="str">
        <f>IF(F119="","",'הגבלה לתמיכה מקס'!AC119)</f>
        <v/>
      </c>
      <c r="K119" s="102" t="str">
        <f>IF(F119="","",'הגבלה לתמיכה מקס'!X119)</f>
        <v/>
      </c>
      <c r="L119" s="103" t="str">
        <f>IF($F119="","",'הגבלה לסכום מבוקש (1)'!X119)</f>
        <v/>
      </c>
      <c r="M119" s="104" t="str">
        <f>'הגבלה לסכום מבוקש (2)'!Z119</f>
        <v/>
      </c>
      <c r="N119" s="380" t="str">
        <f t="shared" si="4"/>
        <v/>
      </c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1"/>
      <c r="AC119" s="107" t="str">
        <f t="shared" si="5"/>
        <v/>
      </c>
    </row>
    <row r="120" spans="2:29" ht="15.75" hidden="1" x14ac:dyDescent="0.25">
      <c r="B120" s="106" t="str">
        <f t="shared" si="3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359" t="str">
        <f>IF('תנאי סף'!AF120&lt;&gt;1,"",'תנאי סף'!F120)</f>
        <v/>
      </c>
      <c r="G120" s="93" t="str">
        <f>IF(F120="","",IF(הגנה!I120="",$AD$1,הגנה!I120))</f>
        <v/>
      </c>
      <c r="H120" s="101" t="str">
        <f>IF(F120="","",IF(הגנה!H120="",$AD$1,הגנה!H120))</f>
        <v/>
      </c>
      <c r="I120" s="101" t="str">
        <f>IF(B120="","",'התחשיב הבסיסי'!AI120)</f>
        <v/>
      </c>
      <c r="J120" s="93" t="str">
        <f>IF(F120="","",'הגבלה לתמיכה מקס'!AC120)</f>
        <v/>
      </c>
      <c r="K120" s="102" t="str">
        <f>IF(F120="","",'הגבלה לתמיכה מקס'!X120)</f>
        <v/>
      </c>
      <c r="L120" s="103" t="str">
        <f>IF($F120="","",'הגבלה לסכום מבוקש (1)'!X120)</f>
        <v/>
      </c>
      <c r="M120" s="104" t="str">
        <f>'הגבלה לסכום מבוקש (2)'!Z120</f>
        <v/>
      </c>
      <c r="N120" s="380" t="str">
        <f t="shared" si="4"/>
        <v/>
      </c>
      <c r="O120" s="381"/>
      <c r="P120" s="381"/>
      <c r="Q120" s="381"/>
      <c r="R120" s="381"/>
      <c r="S120" s="381"/>
      <c r="T120" s="381"/>
      <c r="U120" s="381"/>
      <c r="V120" s="381"/>
      <c r="W120" s="381"/>
      <c r="X120" s="381"/>
      <c r="Y120" s="381"/>
      <c r="Z120" s="381"/>
      <c r="AA120" s="381"/>
      <c r="AB120" s="381"/>
      <c r="AC120" s="107" t="str">
        <f t="shared" si="5"/>
        <v/>
      </c>
    </row>
    <row r="121" spans="2:29" ht="15.75" hidden="1" x14ac:dyDescent="0.25">
      <c r="B121" s="106" t="str">
        <f t="shared" si="3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359" t="str">
        <f>IF('תנאי סף'!AF121&lt;&gt;1,"",'תנאי סף'!F121)</f>
        <v/>
      </c>
      <c r="G121" s="93" t="str">
        <f>IF(F121="","",IF(הגנה!I121="",$AD$1,הגנה!I121))</f>
        <v/>
      </c>
      <c r="H121" s="101" t="str">
        <f>IF(F121="","",IF(הגנה!H121="",$AD$1,הגנה!H121))</f>
        <v/>
      </c>
      <c r="I121" s="101" t="str">
        <f>IF(B121="","",'התחשיב הבסיסי'!AI121)</f>
        <v/>
      </c>
      <c r="J121" s="93" t="str">
        <f>IF(F121="","",'הגבלה לתמיכה מקס'!AC121)</f>
        <v/>
      </c>
      <c r="K121" s="102" t="str">
        <f>IF(F121="","",'הגבלה לתמיכה מקס'!X121)</f>
        <v/>
      </c>
      <c r="L121" s="103" t="str">
        <f>IF($F121="","",'הגבלה לסכום מבוקש (1)'!X121)</f>
        <v/>
      </c>
      <c r="M121" s="104" t="str">
        <f>'הגבלה לסכום מבוקש (2)'!Z121</f>
        <v/>
      </c>
      <c r="N121" s="380" t="str">
        <f t="shared" si="4"/>
        <v/>
      </c>
      <c r="O121" s="381"/>
      <c r="P121" s="381"/>
      <c r="Q121" s="381"/>
      <c r="R121" s="381"/>
      <c r="S121" s="381"/>
      <c r="T121" s="381"/>
      <c r="U121" s="381"/>
      <c r="V121" s="381"/>
      <c r="W121" s="381"/>
      <c r="X121" s="381"/>
      <c r="Y121" s="381"/>
      <c r="Z121" s="381"/>
      <c r="AA121" s="381"/>
      <c r="AB121" s="381"/>
      <c r="AC121" s="107" t="str">
        <f t="shared" si="5"/>
        <v/>
      </c>
    </row>
    <row r="122" spans="2:29" ht="15.75" hidden="1" x14ac:dyDescent="0.25">
      <c r="B122" s="106" t="str">
        <f t="shared" si="3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359" t="str">
        <f>IF('תנאי סף'!AF122&lt;&gt;1,"",'תנאי סף'!F122)</f>
        <v/>
      </c>
      <c r="G122" s="93" t="str">
        <f>IF(F122="","",IF(הגנה!I122="",$AD$1,הגנה!I122))</f>
        <v/>
      </c>
      <c r="H122" s="101" t="str">
        <f>IF(F122="","",IF(הגנה!H122="",$AD$1,הגנה!H122))</f>
        <v/>
      </c>
      <c r="I122" s="101" t="str">
        <f>IF(B122="","",'התחשיב הבסיסי'!AI122)</f>
        <v/>
      </c>
      <c r="J122" s="93" t="str">
        <f>IF(F122="","",'הגבלה לתמיכה מקס'!AC122)</f>
        <v/>
      </c>
      <c r="K122" s="102" t="str">
        <f>IF(F122="","",'הגבלה לתמיכה מקס'!X122)</f>
        <v/>
      </c>
      <c r="L122" s="103" t="str">
        <f>IF($F122="","",'הגבלה לסכום מבוקש (1)'!X122)</f>
        <v/>
      </c>
      <c r="M122" s="104" t="str">
        <f>'הגבלה לסכום מבוקש (2)'!Z122</f>
        <v/>
      </c>
      <c r="N122" s="380" t="str">
        <f t="shared" si="4"/>
        <v/>
      </c>
      <c r="O122" s="381"/>
      <c r="P122" s="381"/>
      <c r="Q122" s="381"/>
      <c r="R122" s="381"/>
      <c r="S122" s="381"/>
      <c r="T122" s="381"/>
      <c r="U122" s="381"/>
      <c r="V122" s="381"/>
      <c r="W122" s="381"/>
      <c r="X122" s="381"/>
      <c r="Y122" s="381"/>
      <c r="Z122" s="381"/>
      <c r="AA122" s="381"/>
      <c r="AB122" s="381"/>
      <c r="AC122" s="107" t="str">
        <f t="shared" si="5"/>
        <v/>
      </c>
    </row>
    <row r="123" spans="2:29" ht="15.75" hidden="1" x14ac:dyDescent="0.25">
      <c r="B123" s="106" t="str">
        <f t="shared" si="3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359" t="str">
        <f>IF('תנאי סף'!AF123&lt;&gt;1,"",'תנאי סף'!F123)</f>
        <v/>
      </c>
      <c r="G123" s="93" t="str">
        <f>IF(F123="","",IF(הגנה!I123="",$AD$1,הגנה!I123))</f>
        <v/>
      </c>
      <c r="H123" s="101" t="str">
        <f>IF(F123="","",IF(הגנה!H123="",$AD$1,הגנה!H123))</f>
        <v/>
      </c>
      <c r="I123" s="101" t="str">
        <f>IF(B123="","",'התחשיב הבסיסי'!AI123)</f>
        <v/>
      </c>
      <c r="J123" s="93" t="str">
        <f>IF(F123="","",'הגבלה לתמיכה מקס'!AC123)</f>
        <v/>
      </c>
      <c r="K123" s="102" t="str">
        <f>IF(F123="","",'הגבלה לתמיכה מקס'!X123)</f>
        <v/>
      </c>
      <c r="L123" s="103" t="str">
        <f>IF($F123="","",'הגבלה לסכום מבוקש (1)'!X123)</f>
        <v/>
      </c>
      <c r="M123" s="104" t="str">
        <f>'הגבלה לסכום מבוקש (2)'!Z123</f>
        <v/>
      </c>
      <c r="N123" s="380" t="str">
        <f t="shared" si="4"/>
        <v/>
      </c>
      <c r="O123" s="381"/>
      <c r="P123" s="381"/>
      <c r="Q123" s="381"/>
      <c r="R123" s="381"/>
      <c r="S123" s="381"/>
      <c r="T123" s="381"/>
      <c r="U123" s="381"/>
      <c r="V123" s="381"/>
      <c r="W123" s="381"/>
      <c r="X123" s="381"/>
      <c r="Y123" s="381"/>
      <c r="Z123" s="381"/>
      <c r="AA123" s="381"/>
      <c r="AB123" s="381"/>
      <c r="AC123" s="107" t="str">
        <f t="shared" si="5"/>
        <v/>
      </c>
    </row>
    <row r="124" spans="2:29" ht="15.75" hidden="1" x14ac:dyDescent="0.25">
      <c r="B124" s="106" t="str">
        <f t="shared" si="3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359" t="str">
        <f>IF('תנאי סף'!AF124&lt;&gt;1,"",'תנאי סף'!F124)</f>
        <v/>
      </c>
      <c r="G124" s="93" t="str">
        <f>IF(F124="","",IF(הגנה!I124="",$AD$1,הגנה!I124))</f>
        <v/>
      </c>
      <c r="H124" s="101" t="str">
        <f>IF(F124="","",IF(הגנה!H124="",$AD$1,הגנה!H124))</f>
        <v/>
      </c>
      <c r="I124" s="101" t="str">
        <f>IF(B124="","",'התחשיב הבסיסי'!AI124)</f>
        <v/>
      </c>
      <c r="J124" s="93" t="str">
        <f>IF(F124="","",'הגבלה לתמיכה מקס'!AC124)</f>
        <v/>
      </c>
      <c r="K124" s="102" t="str">
        <f>IF(F124="","",'הגבלה לתמיכה מקס'!X124)</f>
        <v/>
      </c>
      <c r="L124" s="103" t="str">
        <f>IF($F124="","",'הגבלה לסכום מבוקש (1)'!X124)</f>
        <v/>
      </c>
      <c r="M124" s="104" t="str">
        <f>'הגבלה לסכום מבוקש (2)'!Z124</f>
        <v/>
      </c>
      <c r="N124" s="380" t="str">
        <f t="shared" si="4"/>
        <v/>
      </c>
      <c r="O124" s="381"/>
      <c r="P124" s="381"/>
      <c r="Q124" s="381"/>
      <c r="R124" s="381"/>
      <c r="S124" s="381"/>
      <c r="T124" s="381"/>
      <c r="U124" s="381"/>
      <c r="V124" s="381"/>
      <c r="W124" s="381"/>
      <c r="X124" s="381"/>
      <c r="Y124" s="381"/>
      <c r="Z124" s="381"/>
      <c r="AA124" s="381"/>
      <c r="AB124" s="381"/>
      <c r="AC124" s="107" t="str">
        <f t="shared" si="5"/>
        <v/>
      </c>
    </row>
    <row r="125" spans="2:29" ht="15.75" hidden="1" x14ac:dyDescent="0.25">
      <c r="B125" s="106" t="str">
        <f t="shared" si="3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359" t="str">
        <f>IF('תנאי סף'!AF125&lt;&gt;1,"",'תנאי סף'!F125)</f>
        <v/>
      </c>
      <c r="G125" s="93" t="str">
        <f>IF(F125="","",IF(הגנה!I125="",$AD$1,הגנה!I125))</f>
        <v/>
      </c>
      <c r="H125" s="101" t="str">
        <f>IF(F125="","",IF(הגנה!H125="",$AD$1,הגנה!H125))</f>
        <v/>
      </c>
      <c r="I125" s="101" t="str">
        <f>IF(B125="","",'התחשיב הבסיסי'!AI125)</f>
        <v/>
      </c>
      <c r="J125" s="93" t="str">
        <f>IF(F125="","",'הגבלה לתמיכה מקס'!AC125)</f>
        <v/>
      </c>
      <c r="K125" s="102" t="str">
        <f>IF(F125="","",'הגבלה לתמיכה מקס'!X125)</f>
        <v/>
      </c>
      <c r="L125" s="103" t="str">
        <f>IF($F125="","",'הגבלה לסכום מבוקש (1)'!X125)</f>
        <v/>
      </c>
      <c r="M125" s="104" t="str">
        <f>'הגבלה לסכום מבוקש (2)'!Z125</f>
        <v/>
      </c>
      <c r="N125" s="380" t="str">
        <f t="shared" si="4"/>
        <v/>
      </c>
      <c r="O125" s="381"/>
      <c r="P125" s="381"/>
      <c r="Q125" s="381"/>
      <c r="R125" s="381"/>
      <c r="S125" s="381"/>
      <c r="T125" s="381"/>
      <c r="U125" s="381"/>
      <c r="V125" s="381"/>
      <c r="W125" s="381"/>
      <c r="X125" s="381"/>
      <c r="Y125" s="381"/>
      <c r="Z125" s="381"/>
      <c r="AA125" s="381"/>
      <c r="AB125" s="381"/>
      <c r="AC125" s="107" t="str">
        <f t="shared" si="5"/>
        <v/>
      </c>
    </row>
    <row r="126" spans="2:29" ht="15.75" hidden="1" x14ac:dyDescent="0.25">
      <c r="B126" s="106" t="str">
        <f t="shared" si="3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359" t="str">
        <f>IF('תנאי סף'!AF126&lt;&gt;1,"",'תנאי סף'!F126)</f>
        <v/>
      </c>
      <c r="G126" s="93" t="str">
        <f>IF(F126="","",IF(הגנה!I126="",$AD$1,הגנה!I126))</f>
        <v/>
      </c>
      <c r="H126" s="101" t="str">
        <f>IF(F126="","",IF(הגנה!H126="",$AD$1,הגנה!H126))</f>
        <v/>
      </c>
      <c r="I126" s="101" t="str">
        <f>IF(B126="","",'התחשיב הבסיסי'!AI126)</f>
        <v/>
      </c>
      <c r="J126" s="93" t="str">
        <f>IF(F126="","",'הגבלה לתמיכה מקס'!AC126)</f>
        <v/>
      </c>
      <c r="K126" s="102" t="str">
        <f>IF(F126="","",'הגבלה לתמיכה מקס'!X126)</f>
        <v/>
      </c>
      <c r="L126" s="103" t="str">
        <f>IF($F126="","",'הגבלה לסכום מבוקש (1)'!X126)</f>
        <v/>
      </c>
      <c r="M126" s="104" t="str">
        <f>'הגבלה לסכום מבוקש (2)'!Z126</f>
        <v/>
      </c>
      <c r="N126" s="380" t="str">
        <f t="shared" si="4"/>
        <v/>
      </c>
      <c r="O126" s="381"/>
      <c r="P126" s="381"/>
      <c r="Q126" s="381"/>
      <c r="R126" s="381"/>
      <c r="S126" s="381"/>
      <c r="T126" s="381"/>
      <c r="U126" s="381"/>
      <c r="V126" s="381"/>
      <c r="W126" s="381"/>
      <c r="X126" s="381"/>
      <c r="Y126" s="381"/>
      <c r="Z126" s="381"/>
      <c r="AA126" s="381"/>
      <c r="AB126" s="381"/>
      <c r="AC126" s="107" t="str">
        <f t="shared" si="5"/>
        <v/>
      </c>
    </row>
    <row r="127" spans="2:29" ht="15.75" hidden="1" x14ac:dyDescent="0.25">
      <c r="B127" s="106" t="str">
        <f t="shared" si="3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359" t="str">
        <f>IF('תנאי סף'!AF127&lt;&gt;1,"",'תנאי סף'!F127)</f>
        <v/>
      </c>
      <c r="G127" s="93" t="str">
        <f>IF(F127="","",IF(הגנה!I127="",$AD$1,הגנה!I127))</f>
        <v/>
      </c>
      <c r="H127" s="101" t="str">
        <f>IF(F127="","",IF(הגנה!H127="",$AD$1,הגנה!H127))</f>
        <v/>
      </c>
      <c r="I127" s="101" t="str">
        <f>IF(B127="","",'התחשיב הבסיסי'!AI127)</f>
        <v/>
      </c>
      <c r="J127" s="93" t="str">
        <f>IF(F127="","",'הגבלה לתמיכה מקס'!AC127)</f>
        <v/>
      </c>
      <c r="K127" s="102" t="str">
        <f>IF(F127="","",'הגבלה לתמיכה מקס'!X127)</f>
        <v/>
      </c>
      <c r="L127" s="103" t="str">
        <f>IF($F127="","",'הגבלה לסכום מבוקש (1)'!X127)</f>
        <v/>
      </c>
      <c r="M127" s="104" t="str">
        <f>'הגבלה לסכום מבוקש (2)'!Z127</f>
        <v/>
      </c>
      <c r="N127" s="380" t="str">
        <f t="shared" si="4"/>
        <v/>
      </c>
      <c r="O127" s="381"/>
      <c r="P127" s="381"/>
      <c r="Q127" s="381"/>
      <c r="R127" s="381"/>
      <c r="S127" s="381"/>
      <c r="T127" s="381"/>
      <c r="U127" s="381"/>
      <c r="V127" s="381"/>
      <c r="W127" s="381"/>
      <c r="X127" s="381"/>
      <c r="Y127" s="381"/>
      <c r="Z127" s="381"/>
      <c r="AA127" s="381"/>
      <c r="AB127" s="381"/>
      <c r="AC127" s="107" t="str">
        <f t="shared" si="5"/>
        <v/>
      </c>
    </row>
    <row r="128" spans="2:29" ht="15.75" hidden="1" x14ac:dyDescent="0.25">
      <c r="B128" s="106" t="str">
        <f t="shared" si="3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359" t="str">
        <f>IF('תנאי סף'!AF128&lt;&gt;1,"",'תנאי סף'!F128)</f>
        <v/>
      </c>
      <c r="G128" s="93" t="str">
        <f>IF(F128="","",IF(הגנה!I128="",$AD$1,הגנה!I128))</f>
        <v/>
      </c>
      <c r="H128" s="101" t="str">
        <f>IF(F128="","",IF(הגנה!H128="",$AD$1,הגנה!H128))</f>
        <v/>
      </c>
      <c r="I128" s="101" t="str">
        <f>IF(B128="","",'התחשיב הבסיסי'!AI128)</f>
        <v/>
      </c>
      <c r="J128" s="93" t="str">
        <f>IF(F128="","",'הגבלה לתמיכה מקס'!AC128)</f>
        <v/>
      </c>
      <c r="K128" s="102" t="str">
        <f>IF(F128="","",'הגבלה לתמיכה מקס'!X128)</f>
        <v/>
      </c>
      <c r="L128" s="103" t="str">
        <f>IF($F128="","",'הגבלה לסכום מבוקש (1)'!X128)</f>
        <v/>
      </c>
      <c r="M128" s="104" t="str">
        <f>'הגבלה לסכום מבוקש (2)'!Z128</f>
        <v/>
      </c>
      <c r="N128" s="380" t="str">
        <f t="shared" si="4"/>
        <v/>
      </c>
      <c r="O128" s="381"/>
      <c r="P128" s="381"/>
      <c r="Q128" s="381"/>
      <c r="R128" s="381"/>
      <c r="S128" s="381"/>
      <c r="T128" s="381"/>
      <c r="U128" s="381"/>
      <c r="V128" s="381"/>
      <c r="W128" s="381"/>
      <c r="X128" s="381"/>
      <c r="Y128" s="381"/>
      <c r="Z128" s="381"/>
      <c r="AA128" s="381"/>
      <c r="AB128" s="381"/>
      <c r="AC128" s="107" t="str">
        <f t="shared" si="5"/>
        <v/>
      </c>
    </row>
    <row r="129" spans="2:29" ht="15.75" hidden="1" x14ac:dyDescent="0.25">
      <c r="B129" s="106" t="str">
        <f t="shared" si="3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359" t="str">
        <f>IF('תנאי סף'!AF129&lt;&gt;1,"",'תנאי סף'!F129)</f>
        <v/>
      </c>
      <c r="G129" s="93" t="str">
        <f>IF(F129="","",IF(הגנה!I129="",$AD$1,הגנה!I129))</f>
        <v/>
      </c>
      <c r="H129" s="101" t="str">
        <f>IF(F129="","",IF(הגנה!H129="",$AD$1,הגנה!H129))</f>
        <v/>
      </c>
      <c r="I129" s="101" t="str">
        <f>IF(B129="","",'התחשיב הבסיסי'!AI129)</f>
        <v/>
      </c>
      <c r="J129" s="93" t="str">
        <f>IF(F129="","",'הגבלה לתמיכה מקס'!AC129)</f>
        <v/>
      </c>
      <c r="K129" s="102" t="str">
        <f>IF(F129="","",'הגבלה לתמיכה מקס'!X129)</f>
        <v/>
      </c>
      <c r="L129" s="103" t="str">
        <f>IF($F129="","",'הגבלה לסכום מבוקש (1)'!X129)</f>
        <v/>
      </c>
      <c r="M129" s="104" t="str">
        <f>'הגבלה לסכום מבוקש (2)'!Z129</f>
        <v/>
      </c>
      <c r="N129" s="380" t="str">
        <f t="shared" si="4"/>
        <v/>
      </c>
      <c r="O129" s="381"/>
      <c r="P129" s="381"/>
      <c r="Q129" s="381"/>
      <c r="R129" s="381"/>
      <c r="S129" s="381"/>
      <c r="T129" s="381"/>
      <c r="U129" s="381"/>
      <c r="V129" s="381"/>
      <c r="W129" s="381"/>
      <c r="X129" s="381"/>
      <c r="Y129" s="381"/>
      <c r="Z129" s="381"/>
      <c r="AA129" s="381"/>
      <c r="AB129" s="381"/>
      <c r="AC129" s="107" t="str">
        <f t="shared" si="5"/>
        <v/>
      </c>
    </row>
    <row r="130" spans="2:29" ht="16.5" hidden="1" thickBot="1" x14ac:dyDescent="0.3">
      <c r="B130" s="108" t="str">
        <f t="shared" si="3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359" t="str">
        <f>IF('תנאי סף'!AF130&lt;&gt;1,"",'תנאי סף'!F130)</f>
        <v/>
      </c>
      <c r="G130" s="93" t="str">
        <f>IF(F130="","",IF(הגנה!I130="",$AD$1,הגנה!I130))</f>
        <v/>
      </c>
      <c r="H130" s="101" t="str">
        <f>IF(F130="","",IF(הגנה!H130="",$AD$1,הגנה!H130))</f>
        <v/>
      </c>
      <c r="I130" s="101" t="str">
        <f>IF(B130="","",'התחשיב הבסיסי'!AI130)</f>
        <v/>
      </c>
      <c r="J130" s="93" t="str">
        <f>IF(F130="","",'הגבלה לתמיכה מקס'!AC130)</f>
        <v/>
      </c>
      <c r="K130" s="102" t="str">
        <f>IF(F130="","",'הגבלה לתמיכה מקס'!X130)</f>
        <v/>
      </c>
      <c r="L130" s="103" t="str">
        <f>IF($F130="","",'הגבלה לסכום מבוקש (1)'!X130)</f>
        <v/>
      </c>
      <c r="M130" s="104" t="str">
        <f>'הגבלה לסכום מבוקש (2)'!Z130</f>
        <v/>
      </c>
      <c r="N130" s="110" t="str">
        <f t="shared" si="4"/>
        <v/>
      </c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11" t="str">
        <f t="shared" si="5"/>
        <v/>
      </c>
    </row>
    <row r="131" spans="2:29" ht="19.5" thickBot="1" x14ac:dyDescent="0.35">
      <c r="B131" s="503" t="s">
        <v>64</v>
      </c>
      <c r="C131" s="504"/>
      <c r="D131" s="504"/>
      <c r="E131" s="504"/>
      <c r="F131" s="505"/>
      <c r="G131" s="112"/>
      <c r="H131" s="113">
        <f t="shared" ref="H131:N131" si="6">SUM(H31:H130)</f>
        <v>692500</v>
      </c>
      <c r="I131" s="113">
        <f t="shared" si="6"/>
        <v>700000</v>
      </c>
      <c r="J131" s="112">
        <f t="shared" si="6"/>
        <v>1</v>
      </c>
      <c r="K131" s="114">
        <f t="shared" si="6"/>
        <v>700000</v>
      </c>
      <c r="L131" s="114">
        <f t="shared" si="6"/>
        <v>655000</v>
      </c>
      <c r="M131" s="114">
        <f t="shared" si="6"/>
        <v>655000</v>
      </c>
      <c r="N131" s="114">
        <f t="shared" si="6"/>
        <v>-37500</v>
      </c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6"/>
    </row>
  </sheetData>
  <sheetProtection algorithmName="SHA-512" hashValue="ksOOPMaD6Ax70LioLAGOdumS1hrUeg+UOmb4+eN0ItvrFkm2Vyls7yk/lDCO86eJ0IEfSwSOVMuxxoc3YTTBPQ==" saltValue="SbHou3QTRyy6pnhW5ppdAg==" spinCount="100000" sheet="1" scenarios="1" formatCells="0" formatColumns="0" formatRows="0" autoFilter="0"/>
  <mergeCells count="16">
    <mergeCell ref="N29:N30"/>
    <mergeCell ref="AC29:AC30"/>
    <mergeCell ref="B131:F131"/>
    <mergeCell ref="B28:AC28"/>
    <mergeCell ref="B29:B30"/>
    <mergeCell ref="F29:F30"/>
    <mergeCell ref="G29:G30"/>
    <mergeCell ref="H29:H30"/>
    <mergeCell ref="I29:I30"/>
    <mergeCell ref="J29:J30"/>
    <mergeCell ref="K29:K30"/>
    <mergeCell ref="L29:L30"/>
    <mergeCell ref="M29:M30"/>
    <mergeCell ref="C29:C30"/>
    <mergeCell ref="D29:D30"/>
    <mergeCell ref="E29:E30"/>
  </mergeCells>
  <conditionalFormatting sqref="B31:F130">
    <cfRule type="containsBlanks" dxfId="49" priority="1">
      <formula>LEN(TRIM(B31))=0</formula>
    </cfRule>
  </conditionalFormatting>
  <conditionalFormatting sqref="C1:C2 H1:H2">
    <cfRule type="containsBlanks" dxfId="48" priority="22">
      <formula>LEN(TRIM(C1))=0</formula>
    </cfRule>
  </conditionalFormatting>
  <conditionalFormatting sqref="G31:K130">
    <cfRule type="expression" dxfId="47" priority="2">
      <formula>G31=$AD$1</formula>
    </cfRule>
    <cfRule type="containsBlanks" dxfId="46" priority="3">
      <formula>LEN(TRIM(G31))=0</formula>
    </cfRule>
  </conditionalFormatting>
  <conditionalFormatting sqref="L31:M130">
    <cfRule type="expression" dxfId="45" priority="15">
      <formula>L31=$AK$1</formula>
    </cfRule>
    <cfRule type="containsBlanks" dxfId="44" priority="16">
      <formula>LEN(TRIM(L31))=0</formula>
    </cfRule>
  </conditionalFormatting>
  <conditionalFormatting sqref="N31:AC130">
    <cfRule type="expression" dxfId="43" priority="11">
      <formula>N31=$AD$1</formula>
    </cfRule>
    <cfRule type="containsBlanks" dxfId="42" priority="12">
      <formula>LEN(TRIM(N31))=0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7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>
    <tabColor theme="8" tint="-0.249977111117893"/>
  </sheetPr>
  <dimension ref="A1:AI131"/>
  <sheetViews>
    <sheetView rightToLeft="1" view="pageBreakPreview" topLeftCell="B1" zoomScale="90" zoomScaleNormal="100" zoomScaleSheetLayoutView="90" workbookViewId="0">
      <pane ySplit="30" topLeftCell="A31" activePane="bottomLeft" state="frozen"/>
      <selection activeCell="C29" sqref="C29:E30"/>
      <selection pane="bottomLeft" activeCell="B31" sqref="B31"/>
    </sheetView>
  </sheetViews>
  <sheetFormatPr defaultColWidth="8" defaultRowHeight="15.75" x14ac:dyDescent="0.25"/>
  <cols>
    <col min="1" max="1" width="8" style="82" hidden="1" customWidth="1"/>
    <col min="2" max="2" width="8.7109375" style="82" customWidth="1"/>
    <col min="3" max="3" width="13.42578125" style="82" customWidth="1"/>
    <col min="4" max="4" width="14.7109375" style="82" customWidth="1"/>
    <col min="5" max="5" width="42.7109375" style="82" bestFit="1" customWidth="1"/>
    <col min="6" max="6" width="16.42578125" style="82" customWidth="1"/>
    <col min="7" max="7" width="16.7109375" style="82" customWidth="1"/>
    <col min="8" max="8" width="13.5703125" style="82" customWidth="1"/>
    <col min="9" max="9" width="10.28515625" style="82" customWidth="1"/>
    <col min="10" max="10" width="14" style="82" customWidth="1"/>
    <col min="11" max="11" width="24" style="82" customWidth="1"/>
    <col min="12" max="23" width="24" style="82" hidden="1" customWidth="1"/>
    <col min="24" max="24" width="14.7109375" style="82" customWidth="1"/>
    <col min="25" max="28" width="9.140625" style="82" hidden="1" customWidth="1"/>
    <col min="29" max="29" width="9.42578125" style="82" customWidth="1"/>
    <col min="30" max="203" width="0" style="82" hidden="1" customWidth="1"/>
    <col min="204" max="16384" width="8" style="82"/>
  </cols>
  <sheetData>
    <row r="1" spans="2:35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AI1" s="82" t="s">
        <v>275</v>
      </c>
    </row>
    <row r="2" spans="2:35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I2" s="493" t="str">
        <f>IF(AND(X131&lt;&gt;0,C2&gt;X131),"נא לשים לב כי לא חולק סך התקציב בשל הגבלות לסכום מבוקש","")</f>
        <v>נא לשים לב כי לא חולק סך התקציב בשל הגבלות לסכום מבוקש</v>
      </c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</row>
    <row r="4" spans="2:35" ht="16.5" thickBot="1" x14ac:dyDescent="0.3"/>
    <row r="5" spans="2:35" ht="13.5" hidden="1" customHeight="1" x14ac:dyDescent="0.25"/>
    <row r="6" spans="2:35" hidden="1" x14ac:dyDescent="0.25"/>
    <row r="7" spans="2:35" hidden="1" x14ac:dyDescent="0.25"/>
    <row r="8" spans="2:35" hidden="1" x14ac:dyDescent="0.25"/>
    <row r="9" spans="2:35" hidden="1" x14ac:dyDescent="0.25"/>
    <row r="10" spans="2:35" hidden="1" x14ac:dyDescent="0.25"/>
    <row r="11" spans="2:35" hidden="1" x14ac:dyDescent="0.25"/>
    <row r="12" spans="2:35" hidden="1" x14ac:dyDescent="0.25"/>
    <row r="13" spans="2:35" hidden="1" x14ac:dyDescent="0.25"/>
    <row r="14" spans="2:35" hidden="1" x14ac:dyDescent="0.25"/>
    <row r="15" spans="2:35" hidden="1" x14ac:dyDescent="0.25"/>
    <row r="16" spans="2:35" hidden="1" x14ac:dyDescent="0.25"/>
    <row r="17" spans="2:32" hidden="1" x14ac:dyDescent="0.25"/>
    <row r="18" spans="2:32" hidden="1" x14ac:dyDescent="0.25"/>
    <row r="19" spans="2:32" hidden="1" x14ac:dyDescent="0.25"/>
    <row r="20" spans="2:32" hidden="1" x14ac:dyDescent="0.25"/>
    <row r="21" spans="2:32" hidden="1" x14ac:dyDescent="0.25"/>
    <row r="22" spans="2:32" hidden="1" x14ac:dyDescent="0.25"/>
    <row r="23" spans="2:32" hidden="1" x14ac:dyDescent="0.25"/>
    <row r="24" spans="2:32" hidden="1" x14ac:dyDescent="0.25"/>
    <row r="25" spans="2:32" hidden="1" x14ac:dyDescent="0.25"/>
    <row r="26" spans="2:32" hidden="1" x14ac:dyDescent="0.25"/>
    <row r="27" spans="2:32" ht="16.5" hidden="1" thickBot="1" x14ac:dyDescent="0.3"/>
    <row r="28" spans="2:32" ht="19.5" thickBot="1" x14ac:dyDescent="0.3">
      <c r="B28" s="494" t="str">
        <f ca="1">MID(CELL("filename",B29),FIND("]",CELL("filename",F29),1)+1,99)</f>
        <v>הגבלה לסכום מבוקש (1)</v>
      </c>
      <c r="C28" s="495"/>
      <c r="D28" s="495"/>
      <c r="E28" s="495"/>
      <c r="F28" s="495"/>
      <c r="G28" s="495"/>
      <c r="H28" s="495"/>
      <c r="I28" s="495"/>
      <c r="J28" s="495"/>
      <c r="K28" s="495"/>
      <c r="L28" s="495"/>
      <c r="M28" s="495"/>
      <c r="N28" s="495"/>
      <c r="O28" s="495"/>
      <c r="P28" s="495"/>
      <c r="Q28" s="495"/>
      <c r="R28" s="495"/>
      <c r="S28" s="495"/>
      <c r="T28" s="495"/>
      <c r="U28" s="495"/>
      <c r="V28" s="495"/>
      <c r="W28" s="495"/>
      <c r="X28" s="495"/>
      <c r="Y28" s="495"/>
      <c r="Z28" s="495"/>
      <c r="AA28" s="495"/>
      <c r="AB28" s="495"/>
      <c r="AC28" s="496"/>
    </row>
    <row r="29" spans="2:32" s="85" customFormat="1" ht="45" customHeight="1" x14ac:dyDescent="0.25">
      <c r="B29" s="497" t="s">
        <v>189</v>
      </c>
      <c r="C29" s="434" t="s">
        <v>127</v>
      </c>
      <c r="D29" s="434" t="s">
        <v>128</v>
      </c>
      <c r="E29" s="440" t="s">
        <v>129</v>
      </c>
      <c r="F29" s="487" t="s">
        <v>130</v>
      </c>
      <c r="G29" s="80" t="s">
        <v>304</v>
      </c>
      <c r="H29" s="499" t="s">
        <v>277</v>
      </c>
      <c r="I29" s="499" t="s">
        <v>278</v>
      </c>
      <c r="J29" s="499" t="s">
        <v>279</v>
      </c>
      <c r="K29" s="499" t="s">
        <v>321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499" t="s">
        <v>305</v>
      </c>
      <c r="Y29" s="84"/>
      <c r="Z29" s="84"/>
      <c r="AA29" s="84"/>
      <c r="AB29" s="84"/>
      <c r="AC29" s="501" t="s">
        <v>281</v>
      </c>
      <c r="AF29" s="491" t="s">
        <v>306</v>
      </c>
    </row>
    <row r="30" spans="2:32" s="85" customFormat="1" ht="30.75" customHeight="1" thickBot="1" x14ac:dyDescent="0.3">
      <c r="B30" s="498"/>
      <c r="C30" s="435"/>
      <c r="D30" s="435"/>
      <c r="E30" s="441"/>
      <c r="F30" s="488"/>
      <c r="G30" s="55" t="s">
        <v>92</v>
      </c>
      <c r="H30" s="500"/>
      <c r="I30" s="500"/>
      <c r="J30" s="500"/>
      <c r="K30" s="500"/>
      <c r="L30" s="86" t="s">
        <v>282</v>
      </c>
      <c r="M30" s="86" t="s">
        <v>283</v>
      </c>
      <c r="N30" s="86" t="s">
        <v>284</v>
      </c>
      <c r="O30" s="86" t="s">
        <v>285</v>
      </c>
      <c r="P30" s="86" t="s">
        <v>286</v>
      </c>
      <c r="Q30" s="86" t="s">
        <v>287</v>
      </c>
      <c r="R30" s="86" t="s">
        <v>288</v>
      </c>
      <c r="S30" s="86" t="s">
        <v>289</v>
      </c>
      <c r="T30" s="86" t="s">
        <v>290</v>
      </c>
      <c r="U30" s="86" t="s">
        <v>291</v>
      </c>
      <c r="V30" s="86" t="s">
        <v>292</v>
      </c>
      <c r="W30" s="86" t="s">
        <v>293</v>
      </c>
      <c r="X30" s="500"/>
      <c r="Y30" s="87"/>
      <c r="Z30" s="87"/>
      <c r="AA30" s="87"/>
      <c r="AB30" s="87"/>
      <c r="AC30" s="502"/>
      <c r="AF30" s="491"/>
    </row>
    <row r="31" spans="2:32" s="85" customFormat="1" x14ac:dyDescent="0.25">
      <c r="B31" s="67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68" t="str">
        <f>סיכום!F31</f>
        <v>אהב"י - העמותה לקידום אמנות העם ביש</v>
      </c>
      <c r="G31" s="403">
        <v>400000</v>
      </c>
      <c r="H31" s="69">
        <f>סיכום!K31</f>
        <v>175000</v>
      </c>
      <c r="I31" s="89">
        <f>IF(F31="","",IF(H31&gt;$G31,1,0))</f>
        <v>0</v>
      </c>
      <c r="J31" s="69">
        <f>IF($F31="","",MIN(G31:H31))</f>
        <v>175000</v>
      </c>
      <c r="K31" s="69">
        <f>IF($F31="","",IF(I31=1,J31,MIN(H31,J31/SUMIF(I$31:I$130,0,J$31:J$130)*($C$2-SUMIF(I$31:I$130,1,J$31:J$130)))))</f>
        <v>175000</v>
      </c>
      <c r="L31" s="90">
        <f>IF(OR(K31&gt;$G31,$I31=1),1,0)</f>
        <v>0</v>
      </c>
      <c r="M31" s="91">
        <f>IF($F31="","",MIN(K31,$G31,'פרמטרים לעקרונות חישוב התמיכה'!$D$53))</f>
        <v>175000</v>
      </c>
      <c r="N31" s="91">
        <f>IF($F31="","",IF(L31=1,M31,MIN(J31,M31/SUMIF(L$31:L$130,0,M$31:M$130)*($C$2-SUMIF(L$31:L$130,1,M$31:M$130)))))</f>
        <v>175000</v>
      </c>
      <c r="O31" s="90">
        <f>IF(OR(N31&gt;$G31,$I31=1,$L31=1),1,0)</f>
        <v>0</v>
      </c>
      <c r="P31" s="91">
        <f>IF($F31="","",MIN(N31,$G31,'פרמטרים לעקרונות חישוב התמיכה'!$D$53))</f>
        <v>175000</v>
      </c>
      <c r="Q31" s="91">
        <f>IF($F31="","",IF(O31=1,P31,MIN(J31,P31/SUMIF(O$31:O$130,0,P$31:P$130)*($C$2-SUMIF(O$31:O$130,1,P$31:P$130)))))</f>
        <v>175000</v>
      </c>
      <c r="R31" s="90">
        <f>IF(OR(Q31&gt;$G31,$I31=1,$L31=1,$O31=1),1,0)</f>
        <v>0</v>
      </c>
      <c r="S31" s="91">
        <f>IF($F31="","",MIN(Q31,$G31))</f>
        <v>175000</v>
      </c>
      <c r="T31" s="91">
        <f>IF($F31="","",IF(R31=2,S31,IF(R31=1,S31,MIN(J31,S31/SUMIF(R$31:R$130,0,S$31:S$130)*($C$2-SUMIF(R$31:R$130,1,S$31:S$130)-SUMIF(R$31:R$130,2,S$31:S$130))))))</f>
        <v>175000</v>
      </c>
      <c r="U31" s="90">
        <f>IF(OR(T31&gt;$G31,$I31=1,$L31=1,$O31=1,$R31=1),1,0)</f>
        <v>0</v>
      </c>
      <c r="V31" s="91">
        <f>IF($F31="","",MIN(T31,$G31))</f>
        <v>175000</v>
      </c>
      <c r="W31" s="91">
        <f>IF($F31="","",IF(U31=2,V31,IF(U31=1,V31,MIN(J31,V31/SUMIF(U$31:U$130,0,V$31:V$130)*($C$2-SUMIF(U$31:U$130,1,V$31:V$130)-SUMIF(U$31:U$130,2,V$31:V$130))))))</f>
        <v>175000</v>
      </c>
      <c r="X31" s="92">
        <f>IFERROR(W31,0)</f>
        <v>175000</v>
      </c>
      <c r="Y31" s="92"/>
      <c r="Z31" s="92"/>
      <c r="AA31" s="92"/>
      <c r="AB31" s="92"/>
      <c r="AC31" s="93">
        <f>IF(F31="","",IFERROR(X31/SUMIF($X$31:$X$130,"&lt;&gt;#DIV/0!"),0))</f>
        <v>0.26717557251908397</v>
      </c>
      <c r="AF31" s="94">
        <f>IFERROR(IF(G31*1&gt;=0,1,0),0)</f>
        <v>1</v>
      </c>
    </row>
    <row r="32" spans="2:32" s="85" customFormat="1" x14ac:dyDescent="0.25">
      <c r="B32" s="67">
        <f t="shared" ref="B32:B95" si="0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68" t="str">
        <f>סיכום!F32</f>
        <v>מרכז קהילתי בטירת כרמל עש פרסט בע"מ</v>
      </c>
      <c r="G32" s="403">
        <v>130000</v>
      </c>
      <c r="H32" s="69">
        <f>סיכום!K32</f>
        <v>175000</v>
      </c>
      <c r="I32" s="89">
        <f>IF(F32="","",IF(H32&gt;$G32,1,0))</f>
        <v>1</v>
      </c>
      <c r="J32" s="69">
        <f>IF($F32="","",MIN(G32:H32))</f>
        <v>130000</v>
      </c>
      <c r="K32" s="69">
        <f t="shared" ref="K32:K95" si="1">IF($F32="","",IF(I32=1,J32,MIN(H32,J32/SUMIF(I$31:I$130,0,J$31:J$130)*($C$2-SUMIF(I$31:I$130,1,J$31:J$130)))))</f>
        <v>130000</v>
      </c>
      <c r="L32" s="90">
        <f>IF(OR(K32&gt;$G32,$I32=1),1,0)</f>
        <v>1</v>
      </c>
      <c r="M32" s="91">
        <f>IF($F32="","",MIN(K32,$G32,'פרמטרים לעקרונות חישוב התמיכה'!$D$53))</f>
        <v>130000</v>
      </c>
      <c r="N32" s="91">
        <f t="shared" ref="N32:N95" si="2">IF($F32="","",IF(L32=1,M32,MIN(J32,M32/SUMIF(L$31:L$130,0,M$31:M$130)*($C$2-SUMIF(L$31:L$130,1,M$31:M$130)))))</f>
        <v>130000</v>
      </c>
      <c r="O32" s="90">
        <f>IF(OR(N32&gt;$G32,$I32=1,$L32=1),1,0)</f>
        <v>1</v>
      </c>
      <c r="P32" s="91">
        <f>IF($F32="","",MIN(N32,$G32))</f>
        <v>130000</v>
      </c>
      <c r="Q32" s="91">
        <f t="shared" ref="Q32:Q95" si="3">IF($F32="","",IF(O32=1,P32,MIN(J32,P32/SUMIF(O$31:O$130,0,P$31:P$130)*($C$2-SUMIF(O$31:O$130,1,P$31:P$130)))))</f>
        <v>130000</v>
      </c>
      <c r="R32" s="90">
        <f>IF(OR(Q32&gt;$G32,$I32=1,$L32=1,$O32=1),1,0)</f>
        <v>1</v>
      </c>
      <c r="S32" s="91">
        <f>IF($F32="","",MIN(Q32,$G32))</f>
        <v>130000</v>
      </c>
      <c r="T32" s="91">
        <f t="shared" ref="T32:T95" si="4">IF($F32="","",IF(R32=2,S32,IF(R32=1,S32,MIN(J32,S32/SUMIF(R$31:R$130,0,S$31:S$130)*($C$2-SUMIF(R$31:R$130,1,S$31:S$130)-SUMIF(R$31:R$130,2,S$31:S$130))))))</f>
        <v>130000</v>
      </c>
      <c r="U32" s="90">
        <f>IF(OR(T32&gt;$G32,$I32=1,$L32=1,$O32=1,$R32=1),1,0)</f>
        <v>1</v>
      </c>
      <c r="V32" s="91">
        <f>IF($F32="","",MIN(T32,$G32))</f>
        <v>130000</v>
      </c>
      <c r="W32" s="91">
        <f t="shared" ref="W32:W95" si="5">IF($F32="","",IF(U32=2,V32,IF(U32=1,V32,MIN(J32,V32/SUMIF(U$31:U$130,0,V$31:V$130)*($C$2-SUMIF(U$31:U$130,1,V$31:V$130)-SUMIF(U$31:U$130,2,V$31:V$130))))))</f>
        <v>130000</v>
      </c>
      <c r="X32" s="92">
        <f>IFERROR(W32,0)</f>
        <v>130000</v>
      </c>
      <c r="Y32" s="92"/>
      <c r="Z32" s="92"/>
      <c r="AA32" s="92"/>
      <c r="AB32" s="92"/>
      <c r="AC32" s="93">
        <f>IF(F32="","",IFERROR(X32/SUMIF($X$31:$X$130,"&lt;&gt;#DIV/0!"),0))</f>
        <v>0.19847328244274809</v>
      </c>
      <c r="AF32" s="94">
        <f t="shared" ref="AF32:AF95" si="6">IFERROR(IF(G32*1&gt;=0,1,0),0)</f>
        <v>1</v>
      </c>
    </row>
    <row r="33" spans="2:32" s="85" customFormat="1" x14ac:dyDescent="0.25">
      <c r="B33" s="67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68" t="str">
        <f>סיכום!F33</f>
        <v>מרכז ישראלי למקהלות ולחבורות זמר (ע</v>
      </c>
      <c r="G33" s="403">
        <v>600000</v>
      </c>
      <c r="H33" s="69">
        <f>סיכום!K33</f>
        <v>175000</v>
      </c>
      <c r="I33" s="89">
        <f>IF(F33="","",IF(H33&gt;$G33,1,0))</f>
        <v>0</v>
      </c>
      <c r="J33" s="69">
        <f>IF($F33="","",MIN(G33:H33))</f>
        <v>175000</v>
      </c>
      <c r="K33" s="69">
        <f t="shared" si="1"/>
        <v>175000</v>
      </c>
      <c r="L33" s="90">
        <f>IF(OR(K33&gt;$G33,$I33=1),1,0)</f>
        <v>0</v>
      </c>
      <c r="M33" s="91">
        <f>IF($F33="","",MIN(K33,$G33,'פרמטרים לעקרונות חישוב התמיכה'!$D$53))</f>
        <v>175000</v>
      </c>
      <c r="N33" s="91">
        <f t="shared" si="2"/>
        <v>175000</v>
      </c>
      <c r="O33" s="90">
        <f>IF(OR(N33&gt;$G33,$I33=1,$L33=1),1,0)</f>
        <v>0</v>
      </c>
      <c r="P33" s="91">
        <f>IF($F33="","",MIN(N33,$G33))</f>
        <v>175000</v>
      </c>
      <c r="Q33" s="91">
        <f t="shared" si="3"/>
        <v>175000</v>
      </c>
      <c r="R33" s="90">
        <f>IF(OR(Q33&gt;$G33,$I33=1,$L33=1,$O33=1),1,0)</f>
        <v>0</v>
      </c>
      <c r="S33" s="91">
        <f>IF($F33="","",MIN(Q33,$G33))</f>
        <v>175000</v>
      </c>
      <c r="T33" s="91">
        <f t="shared" si="4"/>
        <v>175000</v>
      </c>
      <c r="U33" s="90">
        <f>IF(OR(T33&gt;$G33,$I33=1,$L33=1,$O33=1,$R33=1),1,0)</f>
        <v>0</v>
      </c>
      <c r="V33" s="91">
        <f>IF($F33="","",MIN(T33,$G33))</f>
        <v>175000</v>
      </c>
      <c r="W33" s="91">
        <f t="shared" si="5"/>
        <v>175000</v>
      </c>
      <c r="X33" s="92">
        <f>IFERROR(W33,0)</f>
        <v>175000</v>
      </c>
      <c r="Y33" s="92"/>
      <c r="Z33" s="92"/>
      <c r="AA33" s="92"/>
      <c r="AB33" s="92"/>
      <c r="AC33" s="93">
        <f>IF(F33="","",IFERROR(X33/SUMIF($X$31:$X$130,"&lt;&gt;#DIV/0!"),0))</f>
        <v>0.26717557251908397</v>
      </c>
      <c r="AF33" s="94">
        <f t="shared" si="6"/>
        <v>1</v>
      </c>
    </row>
    <row r="34" spans="2:32" s="85" customFormat="1" x14ac:dyDescent="0.25">
      <c r="B34" s="67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68" t="str">
        <f>סיכום!F34</f>
        <v/>
      </c>
      <c r="G34" s="401"/>
      <c r="H34" s="69" t="str">
        <f>סיכום!K34</f>
        <v/>
      </c>
      <c r="I34" s="89" t="str">
        <f>IF(F34="","",IF(H34&gt;$G34,1,0))</f>
        <v/>
      </c>
      <c r="J34" s="69" t="str">
        <f>IF($F34="","",MIN(G34:H34))</f>
        <v/>
      </c>
      <c r="K34" s="69" t="str">
        <f t="shared" si="1"/>
        <v/>
      </c>
      <c r="L34" s="90">
        <f>IF(OR(K34&gt;$G34,$I34=1),1,0)</f>
        <v>0</v>
      </c>
      <c r="M34" s="91" t="str">
        <f>IF($F34="","",MIN(K34,$G34,'פרמטרים לעקרונות חישוב התמיכה'!$D$53))</f>
        <v/>
      </c>
      <c r="N34" s="91" t="str">
        <f t="shared" si="2"/>
        <v/>
      </c>
      <c r="O34" s="90">
        <f>IF(OR(N34&gt;$G34,$I34=1,$L34=1),1,0)</f>
        <v>0</v>
      </c>
      <c r="P34" s="91" t="str">
        <f>IF($F34="","",MIN(N34,$G34))</f>
        <v/>
      </c>
      <c r="Q34" s="91" t="str">
        <f t="shared" si="3"/>
        <v/>
      </c>
      <c r="R34" s="90">
        <f>IF(OR(Q34&gt;$G34,$I34=1,$L34=1,$O34=1),1,0)</f>
        <v>0</v>
      </c>
      <c r="S34" s="91" t="str">
        <f>IF($F34="","",MIN(Q34,$G34))</f>
        <v/>
      </c>
      <c r="T34" s="91" t="str">
        <f t="shared" si="4"/>
        <v/>
      </c>
      <c r="U34" s="90">
        <f>IF(OR(T34&gt;$G34,$I34=1,$L34=1,$O34=1,$R34=1),1,0)</f>
        <v>0</v>
      </c>
      <c r="V34" s="91" t="str">
        <f>IF($F34="","",MIN(T34,$G34))</f>
        <v/>
      </c>
      <c r="W34" s="91" t="str">
        <f t="shared" si="5"/>
        <v/>
      </c>
      <c r="X34" s="92" t="str">
        <f>IFERROR(W34,0)</f>
        <v/>
      </c>
      <c r="Y34" s="92"/>
      <c r="Z34" s="92"/>
      <c r="AA34" s="92"/>
      <c r="AB34" s="92"/>
      <c r="AC34" s="93" t="str">
        <f>IF(F34="","",IFERROR(X34/SUMIF($X$31:$X$130,"&lt;&gt;#DIV/0!"),0))</f>
        <v/>
      </c>
      <c r="AF34" s="94">
        <f t="shared" si="6"/>
        <v>1</v>
      </c>
    </row>
    <row r="35" spans="2:32" s="85" customFormat="1" x14ac:dyDescent="0.25">
      <c r="B35" s="67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68" t="str">
        <f>סיכום!F35</f>
        <v/>
      </c>
      <c r="G35" s="401"/>
      <c r="H35" s="69" t="str">
        <f>סיכום!K35</f>
        <v/>
      </c>
      <c r="I35" s="89" t="str">
        <f>IF(F35="","",IF(H35&gt;$G35,1,0))</f>
        <v/>
      </c>
      <c r="J35" s="69" t="str">
        <f>IF($F35="","",MIN(G35:H35))</f>
        <v/>
      </c>
      <c r="K35" s="69" t="str">
        <f t="shared" si="1"/>
        <v/>
      </c>
      <c r="L35" s="90">
        <f>IF(OR(K35&gt;$G35,$I35=1),1,0)</f>
        <v>0</v>
      </c>
      <c r="M35" s="91" t="str">
        <f>IF($F35="","",MIN(K35,$G35,'פרמטרים לעקרונות חישוב התמיכה'!$D$53))</f>
        <v/>
      </c>
      <c r="N35" s="91" t="str">
        <f t="shared" si="2"/>
        <v/>
      </c>
      <c r="O35" s="90">
        <f>IF(OR(N35&gt;$G35,$I35=1,$L35=1),1,0)</f>
        <v>0</v>
      </c>
      <c r="P35" s="91" t="str">
        <f>IF($F35="","",MIN(N35,$G35))</f>
        <v/>
      </c>
      <c r="Q35" s="91" t="str">
        <f t="shared" si="3"/>
        <v/>
      </c>
      <c r="R35" s="90">
        <f>IF(OR(Q35&gt;$G35,$I35=1,$L35=1,$O35=1),1,0)</f>
        <v>0</v>
      </c>
      <c r="S35" s="91" t="str">
        <f>IF($F35="","",MIN(Q35,$G35))</f>
        <v/>
      </c>
      <c r="T35" s="91" t="str">
        <f t="shared" si="4"/>
        <v/>
      </c>
      <c r="U35" s="90">
        <f>IF(OR(T35&gt;$G35,$I35=1,$L35=1,$O35=1,$R35=1),1,0)</f>
        <v>0</v>
      </c>
      <c r="V35" s="91" t="str">
        <f>IF($F35="","",MIN(T35,$G35))</f>
        <v/>
      </c>
      <c r="W35" s="91" t="str">
        <f t="shared" si="5"/>
        <v/>
      </c>
      <c r="X35" s="92" t="str">
        <f>IFERROR(W35,0)</f>
        <v/>
      </c>
      <c r="Y35" s="92"/>
      <c r="Z35" s="92"/>
      <c r="AA35" s="92"/>
      <c r="AB35" s="92"/>
      <c r="AC35" s="93" t="str">
        <f>IF(F35="","",IFERROR(X35/SUMIF($X$31:$X$130,"&lt;&gt;#DIV/0!"),0))</f>
        <v/>
      </c>
      <c r="AF35" s="94">
        <f t="shared" si="6"/>
        <v>1</v>
      </c>
    </row>
    <row r="36" spans="2:32" x14ac:dyDescent="0.25">
      <c r="B36" s="67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68" t="str">
        <f>סיכום!F36</f>
        <v>חברת מוסדות חנוך ותרבות בחיפה מיסוד</v>
      </c>
      <c r="G36" s="403">
        <v>300000</v>
      </c>
      <c r="H36" s="69">
        <f>סיכום!K36</f>
        <v>175000</v>
      </c>
      <c r="I36" s="89">
        <f t="shared" ref="I36:I99" si="7">IF(F36="","",IF(H36&gt;$G36,1,0))</f>
        <v>0</v>
      </c>
      <c r="J36" s="69">
        <f t="shared" ref="J36:J99" si="8">IF($F36="","",MIN(G36:H36))</f>
        <v>175000</v>
      </c>
      <c r="K36" s="69">
        <f t="shared" si="1"/>
        <v>175000</v>
      </c>
      <c r="L36" s="90">
        <f t="shared" ref="L36:L99" si="9">IF(OR(K36&gt;$G36,$I36=1),1,0)</f>
        <v>0</v>
      </c>
      <c r="M36" s="91">
        <f>IF($F36="","",MIN(K36,$G36,'פרמטרים לעקרונות חישוב התמיכה'!$D$53))</f>
        <v>175000</v>
      </c>
      <c r="N36" s="91">
        <f t="shared" si="2"/>
        <v>175000</v>
      </c>
      <c r="O36" s="90">
        <f t="shared" ref="O36:O99" si="10">IF(OR(N36&gt;$G36,$I36=1,$L36=1),1,0)</f>
        <v>0</v>
      </c>
      <c r="P36" s="91">
        <f t="shared" ref="P36:P99" si="11">IF($F36="","",MIN(N36,$G36))</f>
        <v>175000</v>
      </c>
      <c r="Q36" s="91">
        <f t="shared" si="3"/>
        <v>175000</v>
      </c>
      <c r="R36" s="90">
        <f t="shared" ref="R36:R99" si="12">IF(OR(Q36&gt;$G36,$I36=1,$L36=1,$O36=1),1,0)</f>
        <v>0</v>
      </c>
      <c r="S36" s="91">
        <f t="shared" ref="S36:S99" si="13">IF($F36="","",MIN(Q36,$G36))</f>
        <v>175000</v>
      </c>
      <c r="T36" s="91">
        <f t="shared" si="4"/>
        <v>175000</v>
      </c>
      <c r="U36" s="90">
        <f t="shared" ref="U36:U99" si="14">IF(OR(T36&gt;$G36,$I36=1,$L36=1,$O36=1,$R36=1),1,0)</f>
        <v>0</v>
      </c>
      <c r="V36" s="91">
        <f t="shared" ref="V36:V99" si="15">IF($F36="","",MIN(T36,$G36))</f>
        <v>175000</v>
      </c>
      <c r="W36" s="91">
        <f t="shared" si="5"/>
        <v>175000</v>
      </c>
      <c r="X36" s="92">
        <f t="shared" ref="X36:X99" si="16">IFERROR(W36,0)</f>
        <v>175000</v>
      </c>
      <c r="Y36" s="92"/>
      <c r="Z36" s="92"/>
      <c r="AA36" s="92"/>
      <c r="AB36" s="92"/>
      <c r="AC36" s="93">
        <f t="shared" ref="AC36:AC99" si="17">IF(F36="","",IFERROR(X36/SUMIF($X$31:$X$130,"&lt;&gt;#DIV/0!"),0))</f>
        <v>0.26717557251908397</v>
      </c>
      <c r="AF36" s="94">
        <f t="shared" si="6"/>
        <v>1</v>
      </c>
    </row>
    <row r="37" spans="2:32" x14ac:dyDescent="0.25">
      <c r="B37" s="67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68" t="str">
        <f>סיכום!F37</f>
        <v/>
      </c>
      <c r="G37" s="401"/>
      <c r="H37" s="69" t="str">
        <f>סיכום!K37</f>
        <v/>
      </c>
      <c r="I37" s="89" t="str">
        <f t="shared" si="7"/>
        <v/>
      </c>
      <c r="J37" s="69" t="str">
        <f t="shared" si="8"/>
        <v/>
      </c>
      <c r="K37" s="69" t="str">
        <f t="shared" si="1"/>
        <v/>
      </c>
      <c r="L37" s="90">
        <f t="shared" si="9"/>
        <v>0</v>
      </c>
      <c r="M37" s="91" t="str">
        <f>IF($F37="","",MIN(K37,$G37,'פרמטרים לעקרונות חישוב התמיכה'!$D$53))</f>
        <v/>
      </c>
      <c r="N37" s="91" t="str">
        <f t="shared" si="2"/>
        <v/>
      </c>
      <c r="O37" s="90">
        <f t="shared" si="10"/>
        <v>0</v>
      </c>
      <c r="P37" s="91" t="str">
        <f t="shared" si="11"/>
        <v/>
      </c>
      <c r="Q37" s="91" t="str">
        <f t="shared" si="3"/>
        <v/>
      </c>
      <c r="R37" s="90">
        <f t="shared" si="12"/>
        <v>0</v>
      </c>
      <c r="S37" s="91" t="str">
        <f t="shared" si="13"/>
        <v/>
      </c>
      <c r="T37" s="91" t="str">
        <f t="shared" si="4"/>
        <v/>
      </c>
      <c r="U37" s="90">
        <f t="shared" si="14"/>
        <v>0</v>
      </c>
      <c r="V37" s="91" t="str">
        <f t="shared" si="15"/>
        <v/>
      </c>
      <c r="W37" s="91" t="str">
        <f t="shared" si="5"/>
        <v/>
      </c>
      <c r="X37" s="92" t="str">
        <f t="shared" si="16"/>
        <v/>
      </c>
      <c r="Y37" s="92"/>
      <c r="Z37" s="92"/>
      <c r="AA37" s="92"/>
      <c r="AB37" s="92"/>
      <c r="AC37" s="93" t="str">
        <f t="shared" si="17"/>
        <v/>
      </c>
      <c r="AF37" s="94">
        <f t="shared" si="6"/>
        <v>1</v>
      </c>
    </row>
    <row r="38" spans="2:32" x14ac:dyDescent="0.25">
      <c r="B38" s="67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68" t="str">
        <f>סיכום!F38</f>
        <v/>
      </c>
      <c r="G38" s="401"/>
      <c r="H38" s="69" t="str">
        <f>סיכום!K38</f>
        <v/>
      </c>
      <c r="I38" s="89" t="str">
        <f t="shared" si="7"/>
        <v/>
      </c>
      <c r="J38" s="69" t="str">
        <f t="shared" si="8"/>
        <v/>
      </c>
      <c r="K38" s="69" t="str">
        <f t="shared" si="1"/>
        <v/>
      </c>
      <c r="L38" s="90">
        <f t="shared" si="9"/>
        <v>0</v>
      </c>
      <c r="M38" s="91" t="str">
        <f>IF($F38="","",MIN(K38,$G38,'פרמטרים לעקרונות חישוב התמיכה'!$D$53))</f>
        <v/>
      </c>
      <c r="N38" s="91" t="str">
        <f t="shared" si="2"/>
        <v/>
      </c>
      <c r="O38" s="90">
        <f t="shared" si="10"/>
        <v>0</v>
      </c>
      <c r="P38" s="91" t="str">
        <f t="shared" si="11"/>
        <v/>
      </c>
      <c r="Q38" s="91" t="str">
        <f t="shared" si="3"/>
        <v/>
      </c>
      <c r="R38" s="90">
        <f t="shared" si="12"/>
        <v>0</v>
      </c>
      <c r="S38" s="91" t="str">
        <f t="shared" si="13"/>
        <v/>
      </c>
      <c r="T38" s="91" t="str">
        <f t="shared" si="4"/>
        <v/>
      </c>
      <c r="U38" s="90">
        <f t="shared" si="14"/>
        <v>0</v>
      </c>
      <c r="V38" s="91" t="str">
        <f t="shared" si="15"/>
        <v/>
      </c>
      <c r="W38" s="91" t="str">
        <f t="shared" si="5"/>
        <v/>
      </c>
      <c r="X38" s="92" t="str">
        <f t="shared" si="16"/>
        <v/>
      </c>
      <c r="Y38" s="92"/>
      <c r="Z38" s="92"/>
      <c r="AA38" s="92"/>
      <c r="AB38" s="92"/>
      <c r="AC38" s="93" t="str">
        <f t="shared" si="17"/>
        <v/>
      </c>
      <c r="AF38" s="94">
        <f t="shared" si="6"/>
        <v>1</v>
      </c>
    </row>
    <row r="39" spans="2:32" x14ac:dyDescent="0.25">
      <c r="B39" s="67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68" t="str">
        <f>סיכום!F39</f>
        <v/>
      </c>
      <c r="G39" s="401"/>
      <c r="H39" s="69" t="str">
        <f>סיכום!K39</f>
        <v/>
      </c>
      <c r="I39" s="89" t="str">
        <f t="shared" si="7"/>
        <v/>
      </c>
      <c r="J39" s="69" t="str">
        <f t="shared" si="8"/>
        <v/>
      </c>
      <c r="K39" s="69" t="str">
        <f t="shared" si="1"/>
        <v/>
      </c>
      <c r="L39" s="90">
        <f t="shared" si="9"/>
        <v>0</v>
      </c>
      <c r="M39" s="91" t="str">
        <f>IF($F39="","",MIN(K39,$G39,'פרמטרים לעקרונות חישוב התמיכה'!$D$53))</f>
        <v/>
      </c>
      <c r="N39" s="91" t="str">
        <f t="shared" si="2"/>
        <v/>
      </c>
      <c r="O39" s="90">
        <f t="shared" si="10"/>
        <v>0</v>
      </c>
      <c r="P39" s="91" t="str">
        <f t="shared" si="11"/>
        <v/>
      </c>
      <c r="Q39" s="91" t="str">
        <f t="shared" si="3"/>
        <v/>
      </c>
      <c r="R39" s="90">
        <f t="shared" si="12"/>
        <v>0</v>
      </c>
      <c r="S39" s="91" t="str">
        <f t="shared" si="13"/>
        <v/>
      </c>
      <c r="T39" s="91" t="str">
        <f t="shared" si="4"/>
        <v/>
      </c>
      <c r="U39" s="90">
        <f t="shared" si="14"/>
        <v>0</v>
      </c>
      <c r="V39" s="91" t="str">
        <f t="shared" si="15"/>
        <v/>
      </c>
      <c r="W39" s="91" t="str">
        <f t="shared" si="5"/>
        <v/>
      </c>
      <c r="X39" s="92" t="str">
        <f t="shared" si="16"/>
        <v/>
      </c>
      <c r="Y39" s="92"/>
      <c r="Z39" s="92"/>
      <c r="AA39" s="92"/>
      <c r="AB39" s="92"/>
      <c r="AC39" s="93" t="str">
        <f t="shared" si="17"/>
        <v/>
      </c>
      <c r="AF39" s="94">
        <f t="shared" si="6"/>
        <v>1</v>
      </c>
    </row>
    <row r="40" spans="2:32" ht="16.5" thickBot="1" x14ac:dyDescent="0.3">
      <c r="B40" s="67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68" t="str">
        <f>סיכום!F40</f>
        <v/>
      </c>
      <c r="G40" s="401"/>
      <c r="H40" s="69" t="str">
        <f>סיכום!K40</f>
        <v/>
      </c>
      <c r="I40" s="89" t="str">
        <f t="shared" si="7"/>
        <v/>
      </c>
      <c r="J40" s="69" t="str">
        <f t="shared" si="8"/>
        <v/>
      </c>
      <c r="K40" s="69" t="str">
        <f t="shared" si="1"/>
        <v/>
      </c>
      <c r="L40" s="90">
        <f t="shared" si="9"/>
        <v>0</v>
      </c>
      <c r="M40" s="91" t="str">
        <f>IF($F40="","",MIN(K40,$G40,'פרמטרים לעקרונות חישוב התמיכה'!$D$53))</f>
        <v/>
      </c>
      <c r="N40" s="91" t="str">
        <f t="shared" si="2"/>
        <v/>
      </c>
      <c r="O40" s="90">
        <f t="shared" si="10"/>
        <v>0</v>
      </c>
      <c r="P40" s="91" t="str">
        <f t="shared" si="11"/>
        <v/>
      </c>
      <c r="Q40" s="91" t="str">
        <f t="shared" si="3"/>
        <v/>
      </c>
      <c r="R40" s="90">
        <f t="shared" si="12"/>
        <v>0</v>
      </c>
      <c r="S40" s="91" t="str">
        <f t="shared" si="13"/>
        <v/>
      </c>
      <c r="T40" s="91" t="str">
        <f t="shared" si="4"/>
        <v/>
      </c>
      <c r="U40" s="90">
        <f t="shared" si="14"/>
        <v>0</v>
      </c>
      <c r="V40" s="91" t="str">
        <f t="shared" si="15"/>
        <v/>
      </c>
      <c r="W40" s="91" t="str">
        <f t="shared" si="5"/>
        <v/>
      </c>
      <c r="X40" s="92" t="str">
        <f t="shared" si="16"/>
        <v/>
      </c>
      <c r="Y40" s="92"/>
      <c r="Z40" s="92"/>
      <c r="AA40" s="92"/>
      <c r="AB40" s="92"/>
      <c r="AC40" s="93" t="str">
        <f t="shared" si="17"/>
        <v/>
      </c>
      <c r="AF40" s="94">
        <f t="shared" si="6"/>
        <v>1</v>
      </c>
    </row>
    <row r="41" spans="2:32" hidden="1" x14ac:dyDescent="0.25">
      <c r="B41" s="67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68" t="str">
        <f>סיכום!F41</f>
        <v/>
      </c>
      <c r="G41" s="88"/>
      <c r="H41" s="69" t="str">
        <f>סיכום!K41</f>
        <v/>
      </c>
      <c r="I41" s="89" t="str">
        <f t="shared" si="7"/>
        <v/>
      </c>
      <c r="J41" s="69" t="str">
        <f t="shared" si="8"/>
        <v/>
      </c>
      <c r="K41" s="69" t="str">
        <f t="shared" si="1"/>
        <v/>
      </c>
      <c r="L41" s="90">
        <f t="shared" si="9"/>
        <v>0</v>
      </c>
      <c r="M41" s="91" t="str">
        <f>IF($F41="","",MIN(K41,$G41,'פרמטרים לעקרונות חישוב התמיכה'!$D$53))</f>
        <v/>
      </c>
      <c r="N41" s="91" t="str">
        <f t="shared" si="2"/>
        <v/>
      </c>
      <c r="O41" s="90">
        <f t="shared" si="10"/>
        <v>0</v>
      </c>
      <c r="P41" s="91" t="str">
        <f t="shared" si="11"/>
        <v/>
      </c>
      <c r="Q41" s="91" t="str">
        <f t="shared" si="3"/>
        <v/>
      </c>
      <c r="R41" s="90">
        <f t="shared" si="12"/>
        <v>0</v>
      </c>
      <c r="S41" s="91" t="str">
        <f t="shared" si="13"/>
        <v/>
      </c>
      <c r="T41" s="91" t="str">
        <f t="shared" si="4"/>
        <v/>
      </c>
      <c r="U41" s="90">
        <f t="shared" si="14"/>
        <v>0</v>
      </c>
      <c r="V41" s="91" t="str">
        <f t="shared" si="15"/>
        <v/>
      </c>
      <c r="W41" s="91" t="str">
        <f t="shared" si="5"/>
        <v/>
      </c>
      <c r="X41" s="92" t="str">
        <f t="shared" si="16"/>
        <v/>
      </c>
      <c r="Y41" s="92"/>
      <c r="Z41" s="92"/>
      <c r="AA41" s="92"/>
      <c r="AB41" s="92"/>
      <c r="AC41" s="93" t="str">
        <f t="shared" si="17"/>
        <v/>
      </c>
      <c r="AF41" s="94">
        <f t="shared" si="6"/>
        <v>1</v>
      </c>
    </row>
    <row r="42" spans="2:32" hidden="1" x14ac:dyDescent="0.25">
      <c r="B42" s="67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68" t="str">
        <f>סיכום!F42</f>
        <v/>
      </c>
      <c r="G42" s="88"/>
      <c r="H42" s="69" t="str">
        <f>סיכום!K42</f>
        <v/>
      </c>
      <c r="I42" s="89" t="str">
        <f t="shared" si="7"/>
        <v/>
      </c>
      <c r="J42" s="69" t="str">
        <f t="shared" si="8"/>
        <v/>
      </c>
      <c r="K42" s="69" t="str">
        <f t="shared" si="1"/>
        <v/>
      </c>
      <c r="L42" s="90">
        <f t="shared" si="9"/>
        <v>0</v>
      </c>
      <c r="M42" s="91" t="str">
        <f>IF($F42="","",MIN(K42,$G42,'פרמטרים לעקרונות חישוב התמיכה'!$D$53))</f>
        <v/>
      </c>
      <c r="N42" s="91" t="str">
        <f t="shared" si="2"/>
        <v/>
      </c>
      <c r="O42" s="90">
        <f t="shared" si="10"/>
        <v>0</v>
      </c>
      <c r="P42" s="91" t="str">
        <f t="shared" si="11"/>
        <v/>
      </c>
      <c r="Q42" s="91" t="str">
        <f t="shared" si="3"/>
        <v/>
      </c>
      <c r="R42" s="90">
        <f t="shared" si="12"/>
        <v>0</v>
      </c>
      <c r="S42" s="91" t="str">
        <f t="shared" si="13"/>
        <v/>
      </c>
      <c r="T42" s="91" t="str">
        <f t="shared" si="4"/>
        <v/>
      </c>
      <c r="U42" s="90">
        <f t="shared" si="14"/>
        <v>0</v>
      </c>
      <c r="V42" s="91" t="str">
        <f t="shared" si="15"/>
        <v/>
      </c>
      <c r="W42" s="91" t="str">
        <f t="shared" si="5"/>
        <v/>
      </c>
      <c r="X42" s="92" t="str">
        <f t="shared" si="16"/>
        <v/>
      </c>
      <c r="Y42" s="92"/>
      <c r="Z42" s="92"/>
      <c r="AA42" s="92"/>
      <c r="AB42" s="92"/>
      <c r="AC42" s="93" t="str">
        <f t="shared" si="17"/>
        <v/>
      </c>
      <c r="AF42" s="94">
        <f t="shared" si="6"/>
        <v>1</v>
      </c>
    </row>
    <row r="43" spans="2:32" hidden="1" x14ac:dyDescent="0.25">
      <c r="B43" s="67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68" t="str">
        <f>סיכום!F43</f>
        <v/>
      </c>
      <c r="G43" s="88"/>
      <c r="H43" s="69" t="str">
        <f>סיכום!K43</f>
        <v/>
      </c>
      <c r="I43" s="89" t="str">
        <f t="shared" si="7"/>
        <v/>
      </c>
      <c r="J43" s="69" t="str">
        <f t="shared" si="8"/>
        <v/>
      </c>
      <c r="K43" s="69" t="str">
        <f t="shared" si="1"/>
        <v/>
      </c>
      <c r="L43" s="90">
        <f t="shared" si="9"/>
        <v>0</v>
      </c>
      <c r="M43" s="91" t="str">
        <f>IF($F43="","",MIN(K43,$G43,'פרמטרים לעקרונות חישוב התמיכה'!$D$53))</f>
        <v/>
      </c>
      <c r="N43" s="91" t="str">
        <f t="shared" si="2"/>
        <v/>
      </c>
      <c r="O43" s="90">
        <f t="shared" si="10"/>
        <v>0</v>
      </c>
      <c r="P43" s="91" t="str">
        <f t="shared" si="11"/>
        <v/>
      </c>
      <c r="Q43" s="91" t="str">
        <f t="shared" si="3"/>
        <v/>
      </c>
      <c r="R43" s="90">
        <f t="shared" si="12"/>
        <v>0</v>
      </c>
      <c r="S43" s="91" t="str">
        <f t="shared" si="13"/>
        <v/>
      </c>
      <c r="T43" s="91" t="str">
        <f t="shared" si="4"/>
        <v/>
      </c>
      <c r="U43" s="90">
        <f t="shared" si="14"/>
        <v>0</v>
      </c>
      <c r="V43" s="91" t="str">
        <f t="shared" si="15"/>
        <v/>
      </c>
      <c r="W43" s="91" t="str">
        <f t="shared" si="5"/>
        <v/>
      </c>
      <c r="X43" s="92" t="str">
        <f t="shared" si="16"/>
        <v/>
      </c>
      <c r="Y43" s="92"/>
      <c r="Z43" s="92"/>
      <c r="AA43" s="92"/>
      <c r="AB43" s="92"/>
      <c r="AC43" s="93" t="str">
        <f t="shared" si="17"/>
        <v/>
      </c>
      <c r="AF43" s="94">
        <f t="shared" si="6"/>
        <v>1</v>
      </c>
    </row>
    <row r="44" spans="2:32" hidden="1" x14ac:dyDescent="0.25">
      <c r="B44" s="67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68" t="str">
        <f>סיכום!F44</f>
        <v/>
      </c>
      <c r="G44" s="88"/>
      <c r="H44" s="69" t="str">
        <f>סיכום!K44</f>
        <v/>
      </c>
      <c r="I44" s="89" t="str">
        <f t="shared" si="7"/>
        <v/>
      </c>
      <c r="J44" s="69" t="str">
        <f t="shared" si="8"/>
        <v/>
      </c>
      <c r="K44" s="69" t="str">
        <f t="shared" si="1"/>
        <v/>
      </c>
      <c r="L44" s="90">
        <f t="shared" si="9"/>
        <v>0</v>
      </c>
      <c r="M44" s="91" t="str">
        <f>IF($F44="","",MIN(K44,$G44,'פרמטרים לעקרונות חישוב התמיכה'!$D$53))</f>
        <v/>
      </c>
      <c r="N44" s="91" t="str">
        <f t="shared" si="2"/>
        <v/>
      </c>
      <c r="O44" s="90">
        <f t="shared" si="10"/>
        <v>0</v>
      </c>
      <c r="P44" s="91" t="str">
        <f t="shared" si="11"/>
        <v/>
      </c>
      <c r="Q44" s="91" t="str">
        <f t="shared" si="3"/>
        <v/>
      </c>
      <c r="R44" s="90">
        <f t="shared" si="12"/>
        <v>0</v>
      </c>
      <c r="S44" s="91" t="str">
        <f t="shared" si="13"/>
        <v/>
      </c>
      <c r="T44" s="91" t="str">
        <f t="shared" si="4"/>
        <v/>
      </c>
      <c r="U44" s="90">
        <f t="shared" si="14"/>
        <v>0</v>
      </c>
      <c r="V44" s="91" t="str">
        <f t="shared" si="15"/>
        <v/>
      </c>
      <c r="W44" s="91" t="str">
        <f t="shared" si="5"/>
        <v/>
      </c>
      <c r="X44" s="92" t="str">
        <f t="shared" si="16"/>
        <v/>
      </c>
      <c r="Y44" s="92"/>
      <c r="Z44" s="92"/>
      <c r="AA44" s="92"/>
      <c r="AB44" s="92"/>
      <c r="AC44" s="93" t="str">
        <f t="shared" si="17"/>
        <v/>
      </c>
      <c r="AF44" s="94">
        <f t="shared" si="6"/>
        <v>1</v>
      </c>
    </row>
    <row r="45" spans="2:32" hidden="1" x14ac:dyDescent="0.25">
      <c r="B45" s="67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68" t="str">
        <f>סיכום!F45</f>
        <v/>
      </c>
      <c r="G45" s="88"/>
      <c r="H45" s="69" t="str">
        <f>סיכום!K45</f>
        <v/>
      </c>
      <c r="I45" s="89" t="str">
        <f t="shared" si="7"/>
        <v/>
      </c>
      <c r="J45" s="69" t="str">
        <f t="shared" si="8"/>
        <v/>
      </c>
      <c r="K45" s="69" t="str">
        <f t="shared" si="1"/>
        <v/>
      </c>
      <c r="L45" s="90">
        <f t="shared" si="9"/>
        <v>0</v>
      </c>
      <c r="M45" s="91" t="str">
        <f>IF($F45="","",MIN(K45,$G45,'פרמטרים לעקרונות חישוב התמיכה'!$D$53))</f>
        <v/>
      </c>
      <c r="N45" s="91" t="str">
        <f t="shared" si="2"/>
        <v/>
      </c>
      <c r="O45" s="90">
        <f t="shared" si="10"/>
        <v>0</v>
      </c>
      <c r="P45" s="91" t="str">
        <f t="shared" si="11"/>
        <v/>
      </c>
      <c r="Q45" s="91" t="str">
        <f t="shared" si="3"/>
        <v/>
      </c>
      <c r="R45" s="90">
        <f t="shared" si="12"/>
        <v>0</v>
      </c>
      <c r="S45" s="91" t="str">
        <f t="shared" si="13"/>
        <v/>
      </c>
      <c r="T45" s="91" t="str">
        <f t="shared" si="4"/>
        <v/>
      </c>
      <c r="U45" s="90">
        <f t="shared" si="14"/>
        <v>0</v>
      </c>
      <c r="V45" s="91" t="str">
        <f t="shared" si="15"/>
        <v/>
      </c>
      <c r="W45" s="91" t="str">
        <f t="shared" si="5"/>
        <v/>
      </c>
      <c r="X45" s="92" t="str">
        <f t="shared" si="16"/>
        <v/>
      </c>
      <c r="Y45" s="92"/>
      <c r="Z45" s="92"/>
      <c r="AA45" s="92"/>
      <c r="AB45" s="92"/>
      <c r="AC45" s="93" t="str">
        <f t="shared" si="17"/>
        <v/>
      </c>
      <c r="AF45" s="94">
        <f t="shared" si="6"/>
        <v>1</v>
      </c>
    </row>
    <row r="46" spans="2:32" hidden="1" x14ac:dyDescent="0.25">
      <c r="B46" s="67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68" t="str">
        <f>סיכום!F46</f>
        <v/>
      </c>
      <c r="G46" s="88"/>
      <c r="H46" s="69" t="str">
        <f>סיכום!K46</f>
        <v/>
      </c>
      <c r="I46" s="89" t="str">
        <f t="shared" si="7"/>
        <v/>
      </c>
      <c r="J46" s="69" t="str">
        <f t="shared" si="8"/>
        <v/>
      </c>
      <c r="K46" s="69" t="str">
        <f t="shared" si="1"/>
        <v/>
      </c>
      <c r="L46" s="90">
        <f t="shared" si="9"/>
        <v>0</v>
      </c>
      <c r="M46" s="91" t="str">
        <f>IF($F46="","",MIN(K46,$G46,'פרמטרים לעקרונות חישוב התמיכה'!$D$53))</f>
        <v/>
      </c>
      <c r="N46" s="91" t="str">
        <f t="shared" si="2"/>
        <v/>
      </c>
      <c r="O46" s="90">
        <f t="shared" si="10"/>
        <v>0</v>
      </c>
      <c r="P46" s="91" t="str">
        <f t="shared" si="11"/>
        <v/>
      </c>
      <c r="Q46" s="91" t="str">
        <f t="shared" si="3"/>
        <v/>
      </c>
      <c r="R46" s="90">
        <f t="shared" si="12"/>
        <v>0</v>
      </c>
      <c r="S46" s="91" t="str">
        <f t="shared" si="13"/>
        <v/>
      </c>
      <c r="T46" s="91" t="str">
        <f t="shared" si="4"/>
        <v/>
      </c>
      <c r="U46" s="90">
        <f t="shared" si="14"/>
        <v>0</v>
      </c>
      <c r="V46" s="91" t="str">
        <f t="shared" si="15"/>
        <v/>
      </c>
      <c r="W46" s="91" t="str">
        <f t="shared" si="5"/>
        <v/>
      </c>
      <c r="X46" s="92" t="str">
        <f t="shared" si="16"/>
        <v/>
      </c>
      <c r="Y46" s="92"/>
      <c r="Z46" s="92"/>
      <c r="AA46" s="92"/>
      <c r="AB46" s="92"/>
      <c r="AC46" s="93" t="str">
        <f t="shared" si="17"/>
        <v/>
      </c>
      <c r="AF46" s="94">
        <f t="shared" si="6"/>
        <v>1</v>
      </c>
    </row>
    <row r="47" spans="2:32" hidden="1" x14ac:dyDescent="0.25">
      <c r="B47" s="67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68" t="str">
        <f>סיכום!F47</f>
        <v/>
      </c>
      <c r="G47" s="88"/>
      <c r="H47" s="69" t="str">
        <f>סיכום!K47</f>
        <v/>
      </c>
      <c r="I47" s="89" t="str">
        <f t="shared" si="7"/>
        <v/>
      </c>
      <c r="J47" s="69" t="str">
        <f t="shared" si="8"/>
        <v/>
      </c>
      <c r="K47" s="69" t="str">
        <f t="shared" si="1"/>
        <v/>
      </c>
      <c r="L47" s="90">
        <f t="shared" si="9"/>
        <v>0</v>
      </c>
      <c r="M47" s="91" t="str">
        <f>IF($F47="","",MIN(K47,$G47,'פרמטרים לעקרונות חישוב התמיכה'!$D$53))</f>
        <v/>
      </c>
      <c r="N47" s="91" t="str">
        <f t="shared" si="2"/>
        <v/>
      </c>
      <c r="O47" s="90">
        <f t="shared" si="10"/>
        <v>0</v>
      </c>
      <c r="P47" s="91" t="str">
        <f t="shared" si="11"/>
        <v/>
      </c>
      <c r="Q47" s="91" t="str">
        <f t="shared" si="3"/>
        <v/>
      </c>
      <c r="R47" s="90">
        <f t="shared" si="12"/>
        <v>0</v>
      </c>
      <c r="S47" s="91" t="str">
        <f t="shared" si="13"/>
        <v/>
      </c>
      <c r="T47" s="91" t="str">
        <f t="shared" si="4"/>
        <v/>
      </c>
      <c r="U47" s="90">
        <f t="shared" si="14"/>
        <v>0</v>
      </c>
      <c r="V47" s="91" t="str">
        <f t="shared" si="15"/>
        <v/>
      </c>
      <c r="W47" s="91" t="str">
        <f t="shared" si="5"/>
        <v/>
      </c>
      <c r="X47" s="92" t="str">
        <f t="shared" si="16"/>
        <v/>
      </c>
      <c r="Y47" s="92"/>
      <c r="Z47" s="92"/>
      <c r="AA47" s="92"/>
      <c r="AB47" s="92"/>
      <c r="AC47" s="93" t="str">
        <f t="shared" si="17"/>
        <v/>
      </c>
      <c r="AF47" s="94">
        <f t="shared" si="6"/>
        <v>1</v>
      </c>
    </row>
    <row r="48" spans="2:32" hidden="1" x14ac:dyDescent="0.25">
      <c r="B48" s="67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68" t="str">
        <f>סיכום!F48</f>
        <v/>
      </c>
      <c r="G48" s="88"/>
      <c r="H48" s="69" t="str">
        <f>סיכום!K48</f>
        <v/>
      </c>
      <c r="I48" s="89" t="str">
        <f t="shared" si="7"/>
        <v/>
      </c>
      <c r="J48" s="69" t="str">
        <f t="shared" si="8"/>
        <v/>
      </c>
      <c r="K48" s="69" t="str">
        <f t="shared" si="1"/>
        <v/>
      </c>
      <c r="L48" s="90">
        <f t="shared" si="9"/>
        <v>0</v>
      </c>
      <c r="M48" s="91" t="str">
        <f>IF($F48="","",MIN(K48,$G48,'פרמטרים לעקרונות חישוב התמיכה'!$D$53))</f>
        <v/>
      </c>
      <c r="N48" s="91" t="str">
        <f t="shared" si="2"/>
        <v/>
      </c>
      <c r="O48" s="90">
        <f t="shared" si="10"/>
        <v>0</v>
      </c>
      <c r="P48" s="91" t="str">
        <f t="shared" si="11"/>
        <v/>
      </c>
      <c r="Q48" s="91" t="str">
        <f t="shared" si="3"/>
        <v/>
      </c>
      <c r="R48" s="90">
        <f t="shared" si="12"/>
        <v>0</v>
      </c>
      <c r="S48" s="91" t="str">
        <f t="shared" si="13"/>
        <v/>
      </c>
      <c r="T48" s="91" t="str">
        <f t="shared" si="4"/>
        <v/>
      </c>
      <c r="U48" s="90">
        <f t="shared" si="14"/>
        <v>0</v>
      </c>
      <c r="V48" s="91" t="str">
        <f t="shared" si="15"/>
        <v/>
      </c>
      <c r="W48" s="91" t="str">
        <f t="shared" si="5"/>
        <v/>
      </c>
      <c r="X48" s="92" t="str">
        <f t="shared" si="16"/>
        <v/>
      </c>
      <c r="Y48" s="92"/>
      <c r="Z48" s="92"/>
      <c r="AA48" s="92"/>
      <c r="AB48" s="92"/>
      <c r="AC48" s="93" t="str">
        <f t="shared" si="17"/>
        <v/>
      </c>
      <c r="AF48" s="94">
        <f t="shared" si="6"/>
        <v>1</v>
      </c>
    </row>
    <row r="49" spans="2:32" hidden="1" x14ac:dyDescent="0.25">
      <c r="B49" s="67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68" t="str">
        <f>סיכום!F49</f>
        <v/>
      </c>
      <c r="G49" s="88"/>
      <c r="H49" s="69" t="str">
        <f>סיכום!K49</f>
        <v/>
      </c>
      <c r="I49" s="89" t="str">
        <f>IF(F49="","",IF(H49&gt;$G49,1,0))</f>
        <v/>
      </c>
      <c r="J49" s="69" t="str">
        <f t="shared" si="8"/>
        <v/>
      </c>
      <c r="K49" s="69" t="str">
        <f t="shared" si="1"/>
        <v/>
      </c>
      <c r="L49" s="90">
        <f t="shared" si="9"/>
        <v>0</v>
      </c>
      <c r="M49" s="91" t="str">
        <f>IF($F49="","",MIN(K49,$G49,'פרמטרים לעקרונות חישוב התמיכה'!$D$53))</f>
        <v/>
      </c>
      <c r="N49" s="91" t="str">
        <f t="shared" si="2"/>
        <v/>
      </c>
      <c r="O49" s="90">
        <f t="shared" si="10"/>
        <v>0</v>
      </c>
      <c r="P49" s="91" t="str">
        <f t="shared" si="11"/>
        <v/>
      </c>
      <c r="Q49" s="91" t="str">
        <f t="shared" si="3"/>
        <v/>
      </c>
      <c r="R49" s="90">
        <f t="shared" si="12"/>
        <v>0</v>
      </c>
      <c r="S49" s="91" t="str">
        <f t="shared" si="13"/>
        <v/>
      </c>
      <c r="T49" s="91" t="str">
        <f t="shared" si="4"/>
        <v/>
      </c>
      <c r="U49" s="90">
        <f t="shared" si="14"/>
        <v>0</v>
      </c>
      <c r="V49" s="91" t="str">
        <f t="shared" si="15"/>
        <v/>
      </c>
      <c r="W49" s="91" t="str">
        <f t="shared" si="5"/>
        <v/>
      </c>
      <c r="X49" s="92" t="str">
        <f t="shared" si="16"/>
        <v/>
      </c>
      <c r="Y49" s="92"/>
      <c r="Z49" s="92"/>
      <c r="AA49" s="92"/>
      <c r="AB49" s="92"/>
      <c r="AC49" s="93" t="str">
        <f t="shared" si="17"/>
        <v/>
      </c>
      <c r="AF49" s="94">
        <f t="shared" si="6"/>
        <v>1</v>
      </c>
    </row>
    <row r="50" spans="2:32" hidden="1" x14ac:dyDescent="0.25">
      <c r="B50" s="67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68" t="str">
        <f>סיכום!F50</f>
        <v/>
      </c>
      <c r="G50" s="88"/>
      <c r="H50" s="69" t="str">
        <f>סיכום!K50</f>
        <v/>
      </c>
      <c r="I50" s="89" t="str">
        <f t="shared" si="7"/>
        <v/>
      </c>
      <c r="J50" s="69" t="str">
        <f t="shared" si="8"/>
        <v/>
      </c>
      <c r="K50" s="69" t="str">
        <f t="shared" si="1"/>
        <v/>
      </c>
      <c r="L50" s="90">
        <f t="shared" si="9"/>
        <v>0</v>
      </c>
      <c r="M50" s="91" t="str">
        <f>IF($F50="","",MIN(K50,$G50,'פרמטרים לעקרונות חישוב התמיכה'!$D$53))</f>
        <v/>
      </c>
      <c r="N50" s="91" t="str">
        <f t="shared" si="2"/>
        <v/>
      </c>
      <c r="O50" s="90">
        <f t="shared" si="10"/>
        <v>0</v>
      </c>
      <c r="P50" s="91" t="str">
        <f t="shared" si="11"/>
        <v/>
      </c>
      <c r="Q50" s="91" t="str">
        <f t="shared" si="3"/>
        <v/>
      </c>
      <c r="R50" s="90">
        <f t="shared" si="12"/>
        <v>0</v>
      </c>
      <c r="S50" s="91" t="str">
        <f t="shared" si="13"/>
        <v/>
      </c>
      <c r="T50" s="91" t="str">
        <f t="shared" si="4"/>
        <v/>
      </c>
      <c r="U50" s="90">
        <f t="shared" si="14"/>
        <v>0</v>
      </c>
      <c r="V50" s="91" t="str">
        <f t="shared" si="15"/>
        <v/>
      </c>
      <c r="W50" s="91" t="str">
        <f t="shared" si="5"/>
        <v/>
      </c>
      <c r="X50" s="92" t="str">
        <f t="shared" si="16"/>
        <v/>
      </c>
      <c r="Y50" s="92"/>
      <c r="Z50" s="92"/>
      <c r="AA50" s="92"/>
      <c r="AB50" s="92"/>
      <c r="AC50" s="93" t="str">
        <f t="shared" si="17"/>
        <v/>
      </c>
      <c r="AF50" s="94">
        <f t="shared" si="6"/>
        <v>1</v>
      </c>
    </row>
    <row r="51" spans="2:32" hidden="1" x14ac:dyDescent="0.25">
      <c r="B51" s="67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68" t="str">
        <f>סיכום!F51</f>
        <v/>
      </c>
      <c r="G51" s="88"/>
      <c r="H51" s="69" t="str">
        <f>סיכום!K51</f>
        <v/>
      </c>
      <c r="I51" s="89" t="str">
        <f t="shared" si="7"/>
        <v/>
      </c>
      <c r="J51" s="69" t="str">
        <f t="shared" si="8"/>
        <v/>
      </c>
      <c r="K51" s="69" t="str">
        <f t="shared" si="1"/>
        <v/>
      </c>
      <c r="L51" s="90">
        <f t="shared" si="9"/>
        <v>0</v>
      </c>
      <c r="M51" s="91" t="str">
        <f>IF($F51="","",MIN(K51,$G51,'פרמטרים לעקרונות חישוב התמיכה'!$D$53))</f>
        <v/>
      </c>
      <c r="N51" s="91" t="str">
        <f t="shared" si="2"/>
        <v/>
      </c>
      <c r="O51" s="90">
        <f t="shared" si="10"/>
        <v>0</v>
      </c>
      <c r="P51" s="91" t="str">
        <f t="shared" si="11"/>
        <v/>
      </c>
      <c r="Q51" s="91" t="str">
        <f t="shared" si="3"/>
        <v/>
      </c>
      <c r="R51" s="90">
        <f t="shared" si="12"/>
        <v>0</v>
      </c>
      <c r="S51" s="91" t="str">
        <f t="shared" si="13"/>
        <v/>
      </c>
      <c r="T51" s="91" t="str">
        <f t="shared" si="4"/>
        <v/>
      </c>
      <c r="U51" s="90">
        <f t="shared" si="14"/>
        <v>0</v>
      </c>
      <c r="V51" s="91" t="str">
        <f t="shared" si="15"/>
        <v/>
      </c>
      <c r="W51" s="91" t="str">
        <f t="shared" si="5"/>
        <v/>
      </c>
      <c r="X51" s="92" t="str">
        <f t="shared" si="16"/>
        <v/>
      </c>
      <c r="Y51" s="92"/>
      <c r="Z51" s="92"/>
      <c r="AA51" s="92"/>
      <c r="AB51" s="92"/>
      <c r="AC51" s="93" t="str">
        <f t="shared" si="17"/>
        <v/>
      </c>
      <c r="AF51" s="94">
        <f t="shared" si="6"/>
        <v>1</v>
      </c>
    </row>
    <row r="52" spans="2:32" hidden="1" x14ac:dyDescent="0.25">
      <c r="B52" s="67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68" t="str">
        <f>סיכום!F52</f>
        <v/>
      </c>
      <c r="G52" s="88"/>
      <c r="H52" s="69" t="str">
        <f>סיכום!K52</f>
        <v/>
      </c>
      <c r="I52" s="89" t="str">
        <f t="shared" si="7"/>
        <v/>
      </c>
      <c r="J52" s="69" t="str">
        <f t="shared" si="8"/>
        <v/>
      </c>
      <c r="K52" s="69" t="str">
        <f t="shared" si="1"/>
        <v/>
      </c>
      <c r="L52" s="90">
        <f t="shared" si="9"/>
        <v>0</v>
      </c>
      <c r="M52" s="91" t="str">
        <f>IF($F52="","",MIN(K52,$G52,'פרמטרים לעקרונות חישוב התמיכה'!$D$53))</f>
        <v/>
      </c>
      <c r="N52" s="91" t="str">
        <f t="shared" si="2"/>
        <v/>
      </c>
      <c r="O52" s="90">
        <f t="shared" si="10"/>
        <v>0</v>
      </c>
      <c r="P52" s="91" t="str">
        <f t="shared" si="11"/>
        <v/>
      </c>
      <c r="Q52" s="91" t="str">
        <f t="shared" si="3"/>
        <v/>
      </c>
      <c r="R52" s="90">
        <f t="shared" si="12"/>
        <v>0</v>
      </c>
      <c r="S52" s="91" t="str">
        <f t="shared" si="13"/>
        <v/>
      </c>
      <c r="T52" s="91" t="str">
        <f t="shared" si="4"/>
        <v/>
      </c>
      <c r="U52" s="90">
        <f t="shared" si="14"/>
        <v>0</v>
      </c>
      <c r="V52" s="91" t="str">
        <f t="shared" si="15"/>
        <v/>
      </c>
      <c r="W52" s="91" t="str">
        <f t="shared" si="5"/>
        <v/>
      </c>
      <c r="X52" s="92" t="str">
        <f t="shared" si="16"/>
        <v/>
      </c>
      <c r="Y52" s="92"/>
      <c r="Z52" s="92"/>
      <c r="AA52" s="92"/>
      <c r="AB52" s="92"/>
      <c r="AC52" s="93" t="str">
        <f t="shared" si="17"/>
        <v/>
      </c>
      <c r="AF52" s="94">
        <f t="shared" si="6"/>
        <v>1</v>
      </c>
    </row>
    <row r="53" spans="2:32" hidden="1" x14ac:dyDescent="0.25">
      <c r="B53" s="67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68" t="str">
        <f>סיכום!F53</f>
        <v/>
      </c>
      <c r="G53" s="88"/>
      <c r="H53" s="69" t="str">
        <f>סיכום!K53</f>
        <v/>
      </c>
      <c r="I53" s="89" t="str">
        <f t="shared" si="7"/>
        <v/>
      </c>
      <c r="J53" s="69" t="str">
        <f t="shared" si="8"/>
        <v/>
      </c>
      <c r="K53" s="69" t="str">
        <f t="shared" si="1"/>
        <v/>
      </c>
      <c r="L53" s="90">
        <f t="shared" si="9"/>
        <v>0</v>
      </c>
      <c r="M53" s="91" t="str">
        <f>IF($F53="","",MIN(K53,$G53,'פרמטרים לעקרונות חישוב התמיכה'!$D$53))</f>
        <v/>
      </c>
      <c r="N53" s="91" t="str">
        <f t="shared" si="2"/>
        <v/>
      </c>
      <c r="O53" s="90">
        <f t="shared" si="10"/>
        <v>0</v>
      </c>
      <c r="P53" s="91" t="str">
        <f t="shared" si="11"/>
        <v/>
      </c>
      <c r="Q53" s="91" t="str">
        <f t="shared" si="3"/>
        <v/>
      </c>
      <c r="R53" s="90">
        <f t="shared" si="12"/>
        <v>0</v>
      </c>
      <c r="S53" s="91" t="str">
        <f t="shared" si="13"/>
        <v/>
      </c>
      <c r="T53" s="91" t="str">
        <f t="shared" si="4"/>
        <v/>
      </c>
      <c r="U53" s="90">
        <f t="shared" si="14"/>
        <v>0</v>
      </c>
      <c r="V53" s="91" t="str">
        <f t="shared" si="15"/>
        <v/>
      </c>
      <c r="W53" s="91" t="str">
        <f t="shared" si="5"/>
        <v/>
      </c>
      <c r="X53" s="92" t="str">
        <f t="shared" si="16"/>
        <v/>
      </c>
      <c r="Y53" s="92"/>
      <c r="Z53" s="92"/>
      <c r="AA53" s="92"/>
      <c r="AB53" s="92"/>
      <c r="AC53" s="93" t="str">
        <f t="shared" si="17"/>
        <v/>
      </c>
      <c r="AF53" s="94">
        <f t="shared" si="6"/>
        <v>1</v>
      </c>
    </row>
    <row r="54" spans="2:32" hidden="1" x14ac:dyDescent="0.25">
      <c r="B54" s="67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68" t="str">
        <f>סיכום!F54</f>
        <v/>
      </c>
      <c r="G54" s="88"/>
      <c r="H54" s="69" t="str">
        <f>סיכום!K54</f>
        <v/>
      </c>
      <c r="I54" s="89" t="str">
        <f t="shared" si="7"/>
        <v/>
      </c>
      <c r="J54" s="69" t="str">
        <f t="shared" si="8"/>
        <v/>
      </c>
      <c r="K54" s="69" t="str">
        <f t="shared" si="1"/>
        <v/>
      </c>
      <c r="L54" s="90">
        <f t="shared" si="9"/>
        <v>0</v>
      </c>
      <c r="M54" s="91" t="str">
        <f>IF($F54="","",MIN(K54,$G54,'פרמטרים לעקרונות חישוב התמיכה'!$D$53))</f>
        <v/>
      </c>
      <c r="N54" s="91" t="str">
        <f t="shared" si="2"/>
        <v/>
      </c>
      <c r="O54" s="90">
        <f t="shared" si="10"/>
        <v>0</v>
      </c>
      <c r="P54" s="91" t="str">
        <f t="shared" si="11"/>
        <v/>
      </c>
      <c r="Q54" s="91" t="str">
        <f t="shared" si="3"/>
        <v/>
      </c>
      <c r="R54" s="90">
        <f t="shared" si="12"/>
        <v>0</v>
      </c>
      <c r="S54" s="91" t="str">
        <f t="shared" si="13"/>
        <v/>
      </c>
      <c r="T54" s="91" t="str">
        <f t="shared" si="4"/>
        <v/>
      </c>
      <c r="U54" s="90">
        <f t="shared" si="14"/>
        <v>0</v>
      </c>
      <c r="V54" s="91" t="str">
        <f t="shared" si="15"/>
        <v/>
      </c>
      <c r="W54" s="91" t="str">
        <f t="shared" si="5"/>
        <v/>
      </c>
      <c r="X54" s="92" t="str">
        <f t="shared" si="16"/>
        <v/>
      </c>
      <c r="Y54" s="92"/>
      <c r="Z54" s="92"/>
      <c r="AA54" s="92"/>
      <c r="AB54" s="92"/>
      <c r="AC54" s="93" t="str">
        <f t="shared" si="17"/>
        <v/>
      </c>
      <c r="AF54" s="94">
        <f t="shared" si="6"/>
        <v>1</v>
      </c>
    </row>
    <row r="55" spans="2:32" hidden="1" x14ac:dyDescent="0.25">
      <c r="B55" s="67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68" t="str">
        <f>סיכום!F55</f>
        <v/>
      </c>
      <c r="G55" s="88"/>
      <c r="H55" s="69" t="str">
        <f>סיכום!K55</f>
        <v/>
      </c>
      <c r="I55" s="89" t="str">
        <f t="shared" si="7"/>
        <v/>
      </c>
      <c r="J55" s="69" t="str">
        <f t="shared" si="8"/>
        <v/>
      </c>
      <c r="K55" s="69" t="str">
        <f t="shared" si="1"/>
        <v/>
      </c>
      <c r="L55" s="90">
        <f t="shared" si="9"/>
        <v>0</v>
      </c>
      <c r="M55" s="91" t="str">
        <f>IF($F55="","",MIN(K55,$G55,'פרמטרים לעקרונות חישוב התמיכה'!$D$53))</f>
        <v/>
      </c>
      <c r="N55" s="91" t="str">
        <f t="shared" si="2"/>
        <v/>
      </c>
      <c r="O55" s="90">
        <f t="shared" si="10"/>
        <v>0</v>
      </c>
      <c r="P55" s="91" t="str">
        <f t="shared" si="11"/>
        <v/>
      </c>
      <c r="Q55" s="91" t="str">
        <f t="shared" si="3"/>
        <v/>
      </c>
      <c r="R55" s="90">
        <f t="shared" si="12"/>
        <v>0</v>
      </c>
      <c r="S55" s="91" t="str">
        <f t="shared" si="13"/>
        <v/>
      </c>
      <c r="T55" s="91" t="str">
        <f t="shared" si="4"/>
        <v/>
      </c>
      <c r="U55" s="90">
        <f t="shared" si="14"/>
        <v>0</v>
      </c>
      <c r="V55" s="91" t="str">
        <f t="shared" si="15"/>
        <v/>
      </c>
      <c r="W55" s="91" t="str">
        <f t="shared" si="5"/>
        <v/>
      </c>
      <c r="X55" s="92" t="str">
        <f t="shared" si="16"/>
        <v/>
      </c>
      <c r="Y55" s="92"/>
      <c r="Z55" s="92"/>
      <c r="AA55" s="92"/>
      <c r="AB55" s="92"/>
      <c r="AC55" s="93" t="str">
        <f t="shared" si="17"/>
        <v/>
      </c>
      <c r="AF55" s="94">
        <f t="shared" si="6"/>
        <v>1</v>
      </c>
    </row>
    <row r="56" spans="2:32" hidden="1" x14ac:dyDescent="0.25">
      <c r="B56" s="67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68" t="str">
        <f>סיכום!F56</f>
        <v/>
      </c>
      <c r="G56" s="88"/>
      <c r="H56" s="69" t="str">
        <f>סיכום!K56</f>
        <v/>
      </c>
      <c r="I56" s="89" t="str">
        <f t="shared" si="7"/>
        <v/>
      </c>
      <c r="J56" s="69" t="str">
        <f t="shared" si="8"/>
        <v/>
      </c>
      <c r="K56" s="69" t="str">
        <f t="shared" si="1"/>
        <v/>
      </c>
      <c r="L56" s="90">
        <f t="shared" si="9"/>
        <v>0</v>
      </c>
      <c r="M56" s="91" t="str">
        <f>IF($F56="","",MIN(K56,$G56,'פרמטרים לעקרונות חישוב התמיכה'!$D$53))</f>
        <v/>
      </c>
      <c r="N56" s="91" t="str">
        <f t="shared" si="2"/>
        <v/>
      </c>
      <c r="O56" s="90">
        <f t="shared" si="10"/>
        <v>0</v>
      </c>
      <c r="P56" s="91" t="str">
        <f t="shared" si="11"/>
        <v/>
      </c>
      <c r="Q56" s="91" t="str">
        <f t="shared" si="3"/>
        <v/>
      </c>
      <c r="R56" s="90">
        <f t="shared" si="12"/>
        <v>0</v>
      </c>
      <c r="S56" s="91" t="str">
        <f t="shared" si="13"/>
        <v/>
      </c>
      <c r="T56" s="91" t="str">
        <f t="shared" si="4"/>
        <v/>
      </c>
      <c r="U56" s="90">
        <f t="shared" si="14"/>
        <v>0</v>
      </c>
      <c r="V56" s="91" t="str">
        <f t="shared" si="15"/>
        <v/>
      </c>
      <c r="W56" s="91" t="str">
        <f t="shared" si="5"/>
        <v/>
      </c>
      <c r="X56" s="92" t="str">
        <f t="shared" si="16"/>
        <v/>
      </c>
      <c r="Y56" s="92"/>
      <c r="Z56" s="92"/>
      <c r="AA56" s="92"/>
      <c r="AB56" s="92"/>
      <c r="AC56" s="93" t="str">
        <f t="shared" si="17"/>
        <v/>
      </c>
      <c r="AF56" s="94">
        <f t="shared" si="6"/>
        <v>1</v>
      </c>
    </row>
    <row r="57" spans="2:32" hidden="1" x14ac:dyDescent="0.25">
      <c r="B57" s="67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68" t="str">
        <f>סיכום!F57</f>
        <v/>
      </c>
      <c r="G57" s="88"/>
      <c r="H57" s="69" t="str">
        <f>סיכום!K57</f>
        <v/>
      </c>
      <c r="I57" s="89" t="str">
        <f t="shared" si="7"/>
        <v/>
      </c>
      <c r="J57" s="69" t="str">
        <f t="shared" si="8"/>
        <v/>
      </c>
      <c r="K57" s="69" t="str">
        <f t="shared" si="1"/>
        <v/>
      </c>
      <c r="L57" s="90">
        <f t="shared" si="9"/>
        <v>0</v>
      </c>
      <c r="M57" s="91" t="str">
        <f>IF($F57="","",MIN(K57,$G57,'פרמטרים לעקרונות חישוב התמיכה'!$D$53))</f>
        <v/>
      </c>
      <c r="N57" s="91" t="str">
        <f t="shared" si="2"/>
        <v/>
      </c>
      <c r="O57" s="90">
        <f t="shared" si="10"/>
        <v>0</v>
      </c>
      <c r="P57" s="91" t="str">
        <f t="shared" si="11"/>
        <v/>
      </c>
      <c r="Q57" s="91" t="str">
        <f t="shared" si="3"/>
        <v/>
      </c>
      <c r="R57" s="90">
        <f t="shared" si="12"/>
        <v>0</v>
      </c>
      <c r="S57" s="91" t="str">
        <f t="shared" si="13"/>
        <v/>
      </c>
      <c r="T57" s="91" t="str">
        <f t="shared" si="4"/>
        <v/>
      </c>
      <c r="U57" s="90">
        <f t="shared" si="14"/>
        <v>0</v>
      </c>
      <c r="V57" s="91" t="str">
        <f t="shared" si="15"/>
        <v/>
      </c>
      <c r="W57" s="91" t="str">
        <f t="shared" si="5"/>
        <v/>
      </c>
      <c r="X57" s="92" t="str">
        <f t="shared" si="16"/>
        <v/>
      </c>
      <c r="Y57" s="92"/>
      <c r="Z57" s="92"/>
      <c r="AA57" s="92"/>
      <c r="AB57" s="92"/>
      <c r="AC57" s="93" t="str">
        <f t="shared" si="17"/>
        <v/>
      </c>
      <c r="AF57" s="94">
        <f t="shared" si="6"/>
        <v>1</v>
      </c>
    </row>
    <row r="58" spans="2:32" hidden="1" x14ac:dyDescent="0.25">
      <c r="B58" s="67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68" t="str">
        <f>סיכום!F58</f>
        <v/>
      </c>
      <c r="G58" s="88"/>
      <c r="H58" s="69" t="str">
        <f>סיכום!K58</f>
        <v/>
      </c>
      <c r="I58" s="89" t="str">
        <f t="shared" si="7"/>
        <v/>
      </c>
      <c r="J58" s="69" t="str">
        <f t="shared" si="8"/>
        <v/>
      </c>
      <c r="K58" s="69" t="str">
        <f t="shared" si="1"/>
        <v/>
      </c>
      <c r="L58" s="90">
        <f t="shared" si="9"/>
        <v>0</v>
      </c>
      <c r="M58" s="91" t="str">
        <f>IF($F58="","",MIN(K58,$G58,'פרמטרים לעקרונות חישוב התמיכה'!$D$53))</f>
        <v/>
      </c>
      <c r="N58" s="91" t="str">
        <f t="shared" si="2"/>
        <v/>
      </c>
      <c r="O58" s="90">
        <f t="shared" si="10"/>
        <v>0</v>
      </c>
      <c r="P58" s="91" t="str">
        <f t="shared" si="11"/>
        <v/>
      </c>
      <c r="Q58" s="91" t="str">
        <f t="shared" si="3"/>
        <v/>
      </c>
      <c r="R58" s="90">
        <f t="shared" si="12"/>
        <v>0</v>
      </c>
      <c r="S58" s="91" t="str">
        <f t="shared" si="13"/>
        <v/>
      </c>
      <c r="T58" s="91" t="str">
        <f t="shared" si="4"/>
        <v/>
      </c>
      <c r="U58" s="90">
        <f t="shared" si="14"/>
        <v>0</v>
      </c>
      <c r="V58" s="91" t="str">
        <f t="shared" si="15"/>
        <v/>
      </c>
      <c r="W58" s="91" t="str">
        <f t="shared" si="5"/>
        <v/>
      </c>
      <c r="X58" s="92" t="str">
        <f t="shared" si="16"/>
        <v/>
      </c>
      <c r="Y58" s="92"/>
      <c r="Z58" s="92"/>
      <c r="AA58" s="92"/>
      <c r="AB58" s="92"/>
      <c r="AC58" s="93" t="str">
        <f t="shared" si="17"/>
        <v/>
      </c>
      <c r="AF58" s="94">
        <f t="shared" si="6"/>
        <v>1</v>
      </c>
    </row>
    <row r="59" spans="2:32" hidden="1" x14ac:dyDescent="0.25">
      <c r="B59" s="67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68" t="str">
        <f>סיכום!F59</f>
        <v/>
      </c>
      <c r="G59" s="88"/>
      <c r="H59" s="69" t="str">
        <f>סיכום!K59</f>
        <v/>
      </c>
      <c r="I59" s="89" t="str">
        <f t="shared" si="7"/>
        <v/>
      </c>
      <c r="J59" s="69" t="str">
        <f t="shared" si="8"/>
        <v/>
      </c>
      <c r="K59" s="69" t="str">
        <f t="shared" si="1"/>
        <v/>
      </c>
      <c r="L59" s="90">
        <f t="shared" si="9"/>
        <v>0</v>
      </c>
      <c r="M59" s="91" t="str">
        <f>IF($F59="","",MIN(K59,$G59,'פרמטרים לעקרונות חישוב התמיכה'!$D$53))</f>
        <v/>
      </c>
      <c r="N59" s="91" t="str">
        <f t="shared" si="2"/>
        <v/>
      </c>
      <c r="O59" s="90">
        <f t="shared" si="10"/>
        <v>0</v>
      </c>
      <c r="P59" s="91" t="str">
        <f t="shared" si="11"/>
        <v/>
      </c>
      <c r="Q59" s="91" t="str">
        <f t="shared" si="3"/>
        <v/>
      </c>
      <c r="R59" s="90">
        <f t="shared" si="12"/>
        <v>0</v>
      </c>
      <c r="S59" s="91" t="str">
        <f t="shared" si="13"/>
        <v/>
      </c>
      <c r="T59" s="91" t="str">
        <f t="shared" si="4"/>
        <v/>
      </c>
      <c r="U59" s="90">
        <f t="shared" si="14"/>
        <v>0</v>
      </c>
      <c r="V59" s="91" t="str">
        <f t="shared" si="15"/>
        <v/>
      </c>
      <c r="W59" s="91" t="str">
        <f t="shared" si="5"/>
        <v/>
      </c>
      <c r="X59" s="92" t="str">
        <f t="shared" si="16"/>
        <v/>
      </c>
      <c r="Y59" s="92"/>
      <c r="Z59" s="92"/>
      <c r="AA59" s="92"/>
      <c r="AB59" s="92"/>
      <c r="AC59" s="93" t="str">
        <f t="shared" si="17"/>
        <v/>
      </c>
      <c r="AF59" s="94">
        <f t="shared" si="6"/>
        <v>1</v>
      </c>
    </row>
    <row r="60" spans="2:32" hidden="1" x14ac:dyDescent="0.25">
      <c r="B60" s="67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68" t="str">
        <f>סיכום!F60</f>
        <v/>
      </c>
      <c r="G60" s="88"/>
      <c r="H60" s="69" t="str">
        <f>סיכום!K60</f>
        <v/>
      </c>
      <c r="I60" s="89" t="str">
        <f t="shared" si="7"/>
        <v/>
      </c>
      <c r="J60" s="69" t="str">
        <f t="shared" si="8"/>
        <v/>
      </c>
      <c r="K60" s="69" t="str">
        <f t="shared" si="1"/>
        <v/>
      </c>
      <c r="L60" s="90">
        <f t="shared" si="9"/>
        <v>0</v>
      </c>
      <c r="M60" s="91" t="str">
        <f>IF($F60="","",MIN(K60,$G60,'פרמטרים לעקרונות חישוב התמיכה'!$D$53))</f>
        <v/>
      </c>
      <c r="N60" s="91" t="str">
        <f t="shared" si="2"/>
        <v/>
      </c>
      <c r="O60" s="90">
        <f t="shared" si="10"/>
        <v>0</v>
      </c>
      <c r="P60" s="91" t="str">
        <f t="shared" si="11"/>
        <v/>
      </c>
      <c r="Q60" s="91" t="str">
        <f t="shared" si="3"/>
        <v/>
      </c>
      <c r="R60" s="90">
        <f t="shared" si="12"/>
        <v>0</v>
      </c>
      <c r="S60" s="91" t="str">
        <f t="shared" si="13"/>
        <v/>
      </c>
      <c r="T60" s="91" t="str">
        <f t="shared" si="4"/>
        <v/>
      </c>
      <c r="U60" s="90">
        <f t="shared" si="14"/>
        <v>0</v>
      </c>
      <c r="V60" s="91" t="str">
        <f t="shared" si="15"/>
        <v/>
      </c>
      <c r="W60" s="91" t="str">
        <f t="shared" si="5"/>
        <v/>
      </c>
      <c r="X60" s="92" t="str">
        <f t="shared" si="16"/>
        <v/>
      </c>
      <c r="Y60" s="92"/>
      <c r="Z60" s="92"/>
      <c r="AA60" s="92"/>
      <c r="AB60" s="92"/>
      <c r="AC60" s="93" t="str">
        <f t="shared" si="17"/>
        <v/>
      </c>
      <c r="AF60" s="94">
        <f t="shared" si="6"/>
        <v>1</v>
      </c>
    </row>
    <row r="61" spans="2:32" hidden="1" x14ac:dyDescent="0.25">
      <c r="B61" s="67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68" t="str">
        <f>סיכום!F61</f>
        <v/>
      </c>
      <c r="G61" s="88"/>
      <c r="H61" s="69" t="str">
        <f>סיכום!K61</f>
        <v/>
      </c>
      <c r="I61" s="89" t="str">
        <f t="shared" si="7"/>
        <v/>
      </c>
      <c r="J61" s="69" t="str">
        <f t="shared" si="8"/>
        <v/>
      </c>
      <c r="K61" s="69" t="str">
        <f t="shared" si="1"/>
        <v/>
      </c>
      <c r="L61" s="90">
        <f t="shared" si="9"/>
        <v>0</v>
      </c>
      <c r="M61" s="91" t="str">
        <f>IF($F61="","",MIN(K61,$G61,'פרמטרים לעקרונות חישוב התמיכה'!$D$53))</f>
        <v/>
      </c>
      <c r="N61" s="91" t="str">
        <f t="shared" si="2"/>
        <v/>
      </c>
      <c r="O61" s="90">
        <f t="shared" si="10"/>
        <v>0</v>
      </c>
      <c r="P61" s="91" t="str">
        <f t="shared" si="11"/>
        <v/>
      </c>
      <c r="Q61" s="91" t="str">
        <f t="shared" si="3"/>
        <v/>
      </c>
      <c r="R61" s="90">
        <f t="shared" si="12"/>
        <v>0</v>
      </c>
      <c r="S61" s="91" t="str">
        <f t="shared" si="13"/>
        <v/>
      </c>
      <c r="T61" s="91" t="str">
        <f t="shared" si="4"/>
        <v/>
      </c>
      <c r="U61" s="90">
        <f t="shared" si="14"/>
        <v>0</v>
      </c>
      <c r="V61" s="91" t="str">
        <f t="shared" si="15"/>
        <v/>
      </c>
      <c r="W61" s="91" t="str">
        <f t="shared" si="5"/>
        <v/>
      </c>
      <c r="X61" s="92" t="str">
        <f t="shared" si="16"/>
        <v/>
      </c>
      <c r="Y61" s="92"/>
      <c r="Z61" s="92"/>
      <c r="AA61" s="92"/>
      <c r="AB61" s="92"/>
      <c r="AC61" s="93" t="str">
        <f t="shared" si="17"/>
        <v/>
      </c>
      <c r="AF61" s="94">
        <f t="shared" si="6"/>
        <v>1</v>
      </c>
    </row>
    <row r="62" spans="2:32" hidden="1" x14ac:dyDescent="0.25">
      <c r="B62" s="67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68" t="str">
        <f>סיכום!F62</f>
        <v/>
      </c>
      <c r="G62" s="88"/>
      <c r="H62" s="69" t="str">
        <f>סיכום!K62</f>
        <v/>
      </c>
      <c r="I62" s="89" t="str">
        <f t="shared" si="7"/>
        <v/>
      </c>
      <c r="J62" s="69" t="str">
        <f t="shared" si="8"/>
        <v/>
      </c>
      <c r="K62" s="69" t="str">
        <f t="shared" si="1"/>
        <v/>
      </c>
      <c r="L62" s="90">
        <f t="shared" si="9"/>
        <v>0</v>
      </c>
      <c r="M62" s="91" t="str">
        <f>IF($F62="","",MIN(K62,$G62,'פרמטרים לעקרונות חישוב התמיכה'!$D$53))</f>
        <v/>
      </c>
      <c r="N62" s="91" t="str">
        <f t="shared" si="2"/>
        <v/>
      </c>
      <c r="O62" s="90">
        <f t="shared" si="10"/>
        <v>0</v>
      </c>
      <c r="P62" s="91" t="str">
        <f t="shared" si="11"/>
        <v/>
      </c>
      <c r="Q62" s="91" t="str">
        <f t="shared" si="3"/>
        <v/>
      </c>
      <c r="R62" s="90">
        <f t="shared" si="12"/>
        <v>0</v>
      </c>
      <c r="S62" s="91" t="str">
        <f t="shared" si="13"/>
        <v/>
      </c>
      <c r="T62" s="91" t="str">
        <f t="shared" si="4"/>
        <v/>
      </c>
      <c r="U62" s="90">
        <f t="shared" si="14"/>
        <v>0</v>
      </c>
      <c r="V62" s="91" t="str">
        <f t="shared" si="15"/>
        <v/>
      </c>
      <c r="W62" s="91" t="str">
        <f t="shared" si="5"/>
        <v/>
      </c>
      <c r="X62" s="92" t="str">
        <f t="shared" si="16"/>
        <v/>
      </c>
      <c r="Y62" s="92"/>
      <c r="Z62" s="92"/>
      <c r="AA62" s="92"/>
      <c r="AB62" s="92"/>
      <c r="AC62" s="93" t="str">
        <f t="shared" si="17"/>
        <v/>
      </c>
      <c r="AF62" s="94">
        <f t="shared" si="6"/>
        <v>1</v>
      </c>
    </row>
    <row r="63" spans="2:32" hidden="1" x14ac:dyDescent="0.25">
      <c r="B63" s="67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68" t="str">
        <f>סיכום!F63</f>
        <v/>
      </c>
      <c r="G63" s="88"/>
      <c r="H63" s="69" t="str">
        <f>סיכום!K63</f>
        <v/>
      </c>
      <c r="I63" s="89" t="str">
        <f t="shared" si="7"/>
        <v/>
      </c>
      <c r="J63" s="69" t="str">
        <f t="shared" si="8"/>
        <v/>
      </c>
      <c r="K63" s="69" t="str">
        <f t="shared" si="1"/>
        <v/>
      </c>
      <c r="L63" s="90">
        <f t="shared" si="9"/>
        <v>0</v>
      </c>
      <c r="M63" s="91" t="str">
        <f>IF($F63="","",MIN(K63,$G63,'פרמטרים לעקרונות חישוב התמיכה'!$D$53))</f>
        <v/>
      </c>
      <c r="N63" s="91" t="str">
        <f t="shared" si="2"/>
        <v/>
      </c>
      <c r="O63" s="90">
        <f t="shared" si="10"/>
        <v>0</v>
      </c>
      <c r="P63" s="91" t="str">
        <f t="shared" si="11"/>
        <v/>
      </c>
      <c r="Q63" s="91" t="str">
        <f t="shared" si="3"/>
        <v/>
      </c>
      <c r="R63" s="90">
        <f t="shared" si="12"/>
        <v>0</v>
      </c>
      <c r="S63" s="91" t="str">
        <f t="shared" si="13"/>
        <v/>
      </c>
      <c r="T63" s="91" t="str">
        <f t="shared" si="4"/>
        <v/>
      </c>
      <c r="U63" s="90">
        <f t="shared" si="14"/>
        <v>0</v>
      </c>
      <c r="V63" s="91" t="str">
        <f t="shared" si="15"/>
        <v/>
      </c>
      <c r="W63" s="91" t="str">
        <f t="shared" si="5"/>
        <v/>
      </c>
      <c r="X63" s="92" t="str">
        <f t="shared" si="16"/>
        <v/>
      </c>
      <c r="Y63" s="92"/>
      <c r="Z63" s="92"/>
      <c r="AA63" s="92"/>
      <c r="AB63" s="92"/>
      <c r="AC63" s="93" t="str">
        <f t="shared" si="17"/>
        <v/>
      </c>
      <c r="AF63" s="94">
        <f t="shared" si="6"/>
        <v>1</v>
      </c>
    </row>
    <row r="64" spans="2:32" hidden="1" x14ac:dyDescent="0.25">
      <c r="B64" s="67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68" t="str">
        <f>סיכום!F64</f>
        <v/>
      </c>
      <c r="G64" s="88"/>
      <c r="H64" s="69" t="str">
        <f>סיכום!K64</f>
        <v/>
      </c>
      <c r="I64" s="89" t="str">
        <f t="shared" si="7"/>
        <v/>
      </c>
      <c r="J64" s="69" t="str">
        <f t="shared" si="8"/>
        <v/>
      </c>
      <c r="K64" s="69" t="str">
        <f t="shared" si="1"/>
        <v/>
      </c>
      <c r="L64" s="90">
        <f t="shared" si="9"/>
        <v>0</v>
      </c>
      <c r="M64" s="91" t="str">
        <f>IF($F64="","",MIN(K64,$G64,'פרמטרים לעקרונות חישוב התמיכה'!$D$53))</f>
        <v/>
      </c>
      <c r="N64" s="91" t="str">
        <f t="shared" si="2"/>
        <v/>
      </c>
      <c r="O64" s="90">
        <f t="shared" si="10"/>
        <v>0</v>
      </c>
      <c r="P64" s="91" t="str">
        <f t="shared" si="11"/>
        <v/>
      </c>
      <c r="Q64" s="91" t="str">
        <f t="shared" si="3"/>
        <v/>
      </c>
      <c r="R64" s="90">
        <f t="shared" si="12"/>
        <v>0</v>
      </c>
      <c r="S64" s="91" t="str">
        <f t="shared" si="13"/>
        <v/>
      </c>
      <c r="T64" s="91" t="str">
        <f t="shared" si="4"/>
        <v/>
      </c>
      <c r="U64" s="90">
        <f t="shared" si="14"/>
        <v>0</v>
      </c>
      <c r="V64" s="91" t="str">
        <f t="shared" si="15"/>
        <v/>
      </c>
      <c r="W64" s="91" t="str">
        <f t="shared" si="5"/>
        <v/>
      </c>
      <c r="X64" s="92" t="str">
        <f t="shared" si="16"/>
        <v/>
      </c>
      <c r="Y64" s="92"/>
      <c r="Z64" s="92"/>
      <c r="AA64" s="92"/>
      <c r="AB64" s="92"/>
      <c r="AC64" s="93" t="str">
        <f t="shared" si="17"/>
        <v/>
      </c>
      <c r="AF64" s="94">
        <f t="shared" si="6"/>
        <v>1</v>
      </c>
    </row>
    <row r="65" spans="2:32" hidden="1" x14ac:dyDescent="0.25">
      <c r="B65" s="67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68" t="str">
        <f>סיכום!F65</f>
        <v/>
      </c>
      <c r="G65" s="88"/>
      <c r="H65" s="69" t="str">
        <f>סיכום!K65</f>
        <v/>
      </c>
      <c r="I65" s="89" t="str">
        <f t="shared" si="7"/>
        <v/>
      </c>
      <c r="J65" s="69" t="str">
        <f t="shared" si="8"/>
        <v/>
      </c>
      <c r="K65" s="69" t="str">
        <f t="shared" si="1"/>
        <v/>
      </c>
      <c r="L65" s="90">
        <f t="shared" si="9"/>
        <v>0</v>
      </c>
      <c r="M65" s="91" t="str">
        <f>IF($F65="","",MIN(K65,$G65,'פרמטרים לעקרונות חישוב התמיכה'!$D$53))</f>
        <v/>
      </c>
      <c r="N65" s="91" t="str">
        <f t="shared" si="2"/>
        <v/>
      </c>
      <c r="O65" s="90">
        <f t="shared" si="10"/>
        <v>0</v>
      </c>
      <c r="P65" s="91" t="str">
        <f t="shared" si="11"/>
        <v/>
      </c>
      <c r="Q65" s="91" t="str">
        <f t="shared" si="3"/>
        <v/>
      </c>
      <c r="R65" s="90">
        <f t="shared" si="12"/>
        <v>0</v>
      </c>
      <c r="S65" s="91" t="str">
        <f t="shared" si="13"/>
        <v/>
      </c>
      <c r="T65" s="91" t="str">
        <f t="shared" si="4"/>
        <v/>
      </c>
      <c r="U65" s="90">
        <f t="shared" si="14"/>
        <v>0</v>
      </c>
      <c r="V65" s="91" t="str">
        <f t="shared" si="15"/>
        <v/>
      </c>
      <c r="W65" s="91" t="str">
        <f t="shared" si="5"/>
        <v/>
      </c>
      <c r="X65" s="92" t="str">
        <f t="shared" si="16"/>
        <v/>
      </c>
      <c r="Y65" s="92"/>
      <c r="Z65" s="92"/>
      <c r="AA65" s="92"/>
      <c r="AB65" s="92"/>
      <c r="AC65" s="93" t="str">
        <f t="shared" si="17"/>
        <v/>
      </c>
      <c r="AF65" s="94">
        <f t="shared" si="6"/>
        <v>1</v>
      </c>
    </row>
    <row r="66" spans="2:32" hidden="1" x14ac:dyDescent="0.25">
      <c r="B66" s="67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68" t="str">
        <f>סיכום!F66</f>
        <v/>
      </c>
      <c r="G66" s="88"/>
      <c r="H66" s="69" t="str">
        <f>סיכום!K66</f>
        <v/>
      </c>
      <c r="I66" s="89" t="str">
        <f t="shared" si="7"/>
        <v/>
      </c>
      <c r="J66" s="69" t="str">
        <f t="shared" si="8"/>
        <v/>
      </c>
      <c r="K66" s="69" t="str">
        <f t="shared" si="1"/>
        <v/>
      </c>
      <c r="L66" s="90">
        <f t="shared" si="9"/>
        <v>0</v>
      </c>
      <c r="M66" s="91" t="str">
        <f>IF($F66="","",MIN(K66,$G66,'פרמטרים לעקרונות חישוב התמיכה'!$D$53))</f>
        <v/>
      </c>
      <c r="N66" s="91" t="str">
        <f t="shared" si="2"/>
        <v/>
      </c>
      <c r="O66" s="90">
        <f t="shared" si="10"/>
        <v>0</v>
      </c>
      <c r="P66" s="91" t="str">
        <f t="shared" si="11"/>
        <v/>
      </c>
      <c r="Q66" s="91" t="str">
        <f t="shared" si="3"/>
        <v/>
      </c>
      <c r="R66" s="90">
        <f t="shared" si="12"/>
        <v>0</v>
      </c>
      <c r="S66" s="91" t="str">
        <f t="shared" si="13"/>
        <v/>
      </c>
      <c r="T66" s="91" t="str">
        <f t="shared" si="4"/>
        <v/>
      </c>
      <c r="U66" s="90">
        <f t="shared" si="14"/>
        <v>0</v>
      </c>
      <c r="V66" s="91" t="str">
        <f t="shared" si="15"/>
        <v/>
      </c>
      <c r="W66" s="91" t="str">
        <f t="shared" si="5"/>
        <v/>
      </c>
      <c r="X66" s="92" t="str">
        <f t="shared" si="16"/>
        <v/>
      </c>
      <c r="Y66" s="92"/>
      <c r="Z66" s="92"/>
      <c r="AA66" s="92"/>
      <c r="AB66" s="92"/>
      <c r="AC66" s="93" t="str">
        <f t="shared" si="17"/>
        <v/>
      </c>
      <c r="AF66" s="94">
        <f t="shared" si="6"/>
        <v>1</v>
      </c>
    </row>
    <row r="67" spans="2:32" hidden="1" x14ac:dyDescent="0.25">
      <c r="B67" s="67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68" t="str">
        <f>סיכום!F67</f>
        <v/>
      </c>
      <c r="G67" s="88"/>
      <c r="H67" s="69" t="str">
        <f>סיכום!K67</f>
        <v/>
      </c>
      <c r="I67" s="89" t="str">
        <f t="shared" si="7"/>
        <v/>
      </c>
      <c r="J67" s="69" t="str">
        <f t="shared" si="8"/>
        <v/>
      </c>
      <c r="K67" s="69" t="str">
        <f t="shared" si="1"/>
        <v/>
      </c>
      <c r="L67" s="90">
        <f t="shared" si="9"/>
        <v>0</v>
      </c>
      <c r="M67" s="91" t="str">
        <f>IF($F67="","",MIN(K67,$G67,'פרמטרים לעקרונות חישוב התמיכה'!$D$53))</f>
        <v/>
      </c>
      <c r="N67" s="91" t="str">
        <f t="shared" si="2"/>
        <v/>
      </c>
      <c r="O67" s="90">
        <f t="shared" si="10"/>
        <v>0</v>
      </c>
      <c r="P67" s="91" t="str">
        <f t="shared" si="11"/>
        <v/>
      </c>
      <c r="Q67" s="91" t="str">
        <f t="shared" si="3"/>
        <v/>
      </c>
      <c r="R67" s="90">
        <f t="shared" si="12"/>
        <v>0</v>
      </c>
      <c r="S67" s="91" t="str">
        <f t="shared" si="13"/>
        <v/>
      </c>
      <c r="T67" s="91" t="str">
        <f t="shared" si="4"/>
        <v/>
      </c>
      <c r="U67" s="90">
        <f t="shared" si="14"/>
        <v>0</v>
      </c>
      <c r="V67" s="91" t="str">
        <f t="shared" si="15"/>
        <v/>
      </c>
      <c r="W67" s="91" t="str">
        <f t="shared" si="5"/>
        <v/>
      </c>
      <c r="X67" s="92" t="str">
        <f t="shared" si="16"/>
        <v/>
      </c>
      <c r="Y67" s="92"/>
      <c r="Z67" s="92"/>
      <c r="AA67" s="92"/>
      <c r="AB67" s="92"/>
      <c r="AC67" s="93" t="str">
        <f t="shared" si="17"/>
        <v/>
      </c>
      <c r="AF67" s="94">
        <f t="shared" si="6"/>
        <v>1</v>
      </c>
    </row>
    <row r="68" spans="2:32" hidden="1" x14ac:dyDescent="0.25">
      <c r="B68" s="67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68" t="str">
        <f>סיכום!F68</f>
        <v/>
      </c>
      <c r="G68" s="88"/>
      <c r="H68" s="69" t="str">
        <f>סיכום!K68</f>
        <v/>
      </c>
      <c r="I68" s="89" t="str">
        <f t="shared" si="7"/>
        <v/>
      </c>
      <c r="J68" s="69" t="str">
        <f t="shared" si="8"/>
        <v/>
      </c>
      <c r="K68" s="69" t="str">
        <f t="shared" si="1"/>
        <v/>
      </c>
      <c r="L68" s="90">
        <f t="shared" si="9"/>
        <v>0</v>
      </c>
      <c r="M68" s="91" t="str">
        <f>IF($F68="","",MIN(K68,$G68,'פרמטרים לעקרונות חישוב התמיכה'!$D$53))</f>
        <v/>
      </c>
      <c r="N68" s="91" t="str">
        <f t="shared" si="2"/>
        <v/>
      </c>
      <c r="O68" s="90">
        <f t="shared" si="10"/>
        <v>0</v>
      </c>
      <c r="P68" s="91" t="str">
        <f t="shared" si="11"/>
        <v/>
      </c>
      <c r="Q68" s="91" t="str">
        <f t="shared" si="3"/>
        <v/>
      </c>
      <c r="R68" s="90">
        <f t="shared" si="12"/>
        <v>0</v>
      </c>
      <c r="S68" s="91" t="str">
        <f t="shared" si="13"/>
        <v/>
      </c>
      <c r="T68" s="91" t="str">
        <f t="shared" si="4"/>
        <v/>
      </c>
      <c r="U68" s="90">
        <f t="shared" si="14"/>
        <v>0</v>
      </c>
      <c r="V68" s="91" t="str">
        <f t="shared" si="15"/>
        <v/>
      </c>
      <c r="W68" s="91" t="str">
        <f t="shared" si="5"/>
        <v/>
      </c>
      <c r="X68" s="92" t="str">
        <f t="shared" si="16"/>
        <v/>
      </c>
      <c r="Y68" s="92"/>
      <c r="Z68" s="92"/>
      <c r="AA68" s="92"/>
      <c r="AB68" s="92"/>
      <c r="AC68" s="93" t="str">
        <f t="shared" si="17"/>
        <v/>
      </c>
      <c r="AF68" s="94">
        <f t="shared" si="6"/>
        <v>1</v>
      </c>
    </row>
    <row r="69" spans="2:32" hidden="1" x14ac:dyDescent="0.25">
      <c r="B69" s="67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68" t="str">
        <f>סיכום!F69</f>
        <v/>
      </c>
      <c r="G69" s="88"/>
      <c r="H69" s="69" t="str">
        <f>סיכום!K69</f>
        <v/>
      </c>
      <c r="I69" s="89" t="str">
        <f t="shared" si="7"/>
        <v/>
      </c>
      <c r="J69" s="69" t="str">
        <f t="shared" si="8"/>
        <v/>
      </c>
      <c r="K69" s="69" t="str">
        <f t="shared" si="1"/>
        <v/>
      </c>
      <c r="L69" s="90">
        <f t="shared" si="9"/>
        <v>0</v>
      </c>
      <c r="M69" s="91" t="str">
        <f>IF($F69="","",MIN(K69,$G69,'פרמטרים לעקרונות חישוב התמיכה'!$D$53))</f>
        <v/>
      </c>
      <c r="N69" s="91" t="str">
        <f t="shared" si="2"/>
        <v/>
      </c>
      <c r="O69" s="90">
        <f t="shared" si="10"/>
        <v>0</v>
      </c>
      <c r="P69" s="91" t="str">
        <f t="shared" si="11"/>
        <v/>
      </c>
      <c r="Q69" s="91" t="str">
        <f t="shared" si="3"/>
        <v/>
      </c>
      <c r="R69" s="90">
        <f t="shared" si="12"/>
        <v>0</v>
      </c>
      <c r="S69" s="91" t="str">
        <f t="shared" si="13"/>
        <v/>
      </c>
      <c r="T69" s="91" t="str">
        <f t="shared" si="4"/>
        <v/>
      </c>
      <c r="U69" s="90">
        <f t="shared" si="14"/>
        <v>0</v>
      </c>
      <c r="V69" s="91" t="str">
        <f t="shared" si="15"/>
        <v/>
      </c>
      <c r="W69" s="91" t="str">
        <f t="shared" si="5"/>
        <v/>
      </c>
      <c r="X69" s="92" t="str">
        <f t="shared" si="16"/>
        <v/>
      </c>
      <c r="Y69" s="92"/>
      <c r="Z69" s="92"/>
      <c r="AA69" s="92"/>
      <c r="AB69" s="92"/>
      <c r="AC69" s="93" t="str">
        <f t="shared" si="17"/>
        <v/>
      </c>
      <c r="AF69" s="94">
        <f t="shared" si="6"/>
        <v>1</v>
      </c>
    </row>
    <row r="70" spans="2:32" hidden="1" x14ac:dyDescent="0.25">
      <c r="B70" s="67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68" t="str">
        <f>סיכום!F70</f>
        <v/>
      </c>
      <c r="G70" s="88"/>
      <c r="H70" s="69" t="str">
        <f>סיכום!K70</f>
        <v/>
      </c>
      <c r="I70" s="89" t="str">
        <f t="shared" si="7"/>
        <v/>
      </c>
      <c r="J70" s="69" t="str">
        <f t="shared" si="8"/>
        <v/>
      </c>
      <c r="K70" s="69" t="str">
        <f t="shared" si="1"/>
        <v/>
      </c>
      <c r="L70" s="90">
        <f t="shared" si="9"/>
        <v>0</v>
      </c>
      <c r="M70" s="91" t="str">
        <f>IF($F70="","",MIN(K70,$G70,'פרמטרים לעקרונות חישוב התמיכה'!$D$53))</f>
        <v/>
      </c>
      <c r="N70" s="91" t="str">
        <f t="shared" si="2"/>
        <v/>
      </c>
      <c r="O70" s="90">
        <f t="shared" si="10"/>
        <v>0</v>
      </c>
      <c r="P70" s="91" t="str">
        <f t="shared" si="11"/>
        <v/>
      </c>
      <c r="Q70" s="91" t="str">
        <f t="shared" si="3"/>
        <v/>
      </c>
      <c r="R70" s="90">
        <f t="shared" si="12"/>
        <v>0</v>
      </c>
      <c r="S70" s="91" t="str">
        <f t="shared" si="13"/>
        <v/>
      </c>
      <c r="T70" s="91" t="str">
        <f t="shared" si="4"/>
        <v/>
      </c>
      <c r="U70" s="90">
        <f t="shared" si="14"/>
        <v>0</v>
      </c>
      <c r="V70" s="91" t="str">
        <f t="shared" si="15"/>
        <v/>
      </c>
      <c r="W70" s="91" t="str">
        <f t="shared" si="5"/>
        <v/>
      </c>
      <c r="X70" s="92" t="str">
        <f t="shared" si="16"/>
        <v/>
      </c>
      <c r="Y70" s="92"/>
      <c r="Z70" s="92"/>
      <c r="AA70" s="92"/>
      <c r="AB70" s="92"/>
      <c r="AC70" s="93" t="str">
        <f t="shared" si="17"/>
        <v/>
      </c>
      <c r="AF70" s="94">
        <f t="shared" si="6"/>
        <v>1</v>
      </c>
    </row>
    <row r="71" spans="2:32" hidden="1" x14ac:dyDescent="0.25">
      <c r="B71" s="67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68" t="str">
        <f>סיכום!F71</f>
        <v/>
      </c>
      <c r="G71" s="88"/>
      <c r="H71" s="69" t="str">
        <f>סיכום!K71</f>
        <v/>
      </c>
      <c r="I71" s="89" t="str">
        <f t="shared" si="7"/>
        <v/>
      </c>
      <c r="J71" s="69" t="str">
        <f t="shared" si="8"/>
        <v/>
      </c>
      <c r="K71" s="69" t="str">
        <f t="shared" si="1"/>
        <v/>
      </c>
      <c r="L71" s="90">
        <f t="shared" si="9"/>
        <v>0</v>
      </c>
      <c r="M71" s="91" t="str">
        <f>IF($F71="","",MIN(K71,$G71,'פרמטרים לעקרונות חישוב התמיכה'!$D$53))</f>
        <v/>
      </c>
      <c r="N71" s="91" t="str">
        <f t="shared" si="2"/>
        <v/>
      </c>
      <c r="O71" s="90">
        <f t="shared" si="10"/>
        <v>0</v>
      </c>
      <c r="P71" s="91" t="str">
        <f t="shared" si="11"/>
        <v/>
      </c>
      <c r="Q71" s="91" t="str">
        <f t="shared" si="3"/>
        <v/>
      </c>
      <c r="R71" s="90">
        <f t="shared" si="12"/>
        <v>0</v>
      </c>
      <c r="S71" s="91" t="str">
        <f t="shared" si="13"/>
        <v/>
      </c>
      <c r="T71" s="91" t="str">
        <f t="shared" si="4"/>
        <v/>
      </c>
      <c r="U71" s="90">
        <f t="shared" si="14"/>
        <v>0</v>
      </c>
      <c r="V71" s="91" t="str">
        <f t="shared" si="15"/>
        <v/>
      </c>
      <c r="W71" s="91" t="str">
        <f t="shared" si="5"/>
        <v/>
      </c>
      <c r="X71" s="92" t="str">
        <f t="shared" si="16"/>
        <v/>
      </c>
      <c r="Y71" s="92"/>
      <c r="Z71" s="92"/>
      <c r="AA71" s="92"/>
      <c r="AB71" s="92"/>
      <c r="AC71" s="93" t="str">
        <f t="shared" si="17"/>
        <v/>
      </c>
      <c r="AF71" s="94">
        <f t="shared" si="6"/>
        <v>1</v>
      </c>
    </row>
    <row r="72" spans="2:32" hidden="1" x14ac:dyDescent="0.25">
      <c r="B72" s="67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68" t="str">
        <f>סיכום!F72</f>
        <v/>
      </c>
      <c r="G72" s="88"/>
      <c r="H72" s="69" t="str">
        <f>סיכום!K72</f>
        <v/>
      </c>
      <c r="I72" s="89" t="str">
        <f t="shared" si="7"/>
        <v/>
      </c>
      <c r="J72" s="69" t="str">
        <f t="shared" si="8"/>
        <v/>
      </c>
      <c r="K72" s="69" t="str">
        <f t="shared" si="1"/>
        <v/>
      </c>
      <c r="L72" s="90">
        <f t="shared" si="9"/>
        <v>0</v>
      </c>
      <c r="M72" s="91" t="str">
        <f>IF($F72="","",MIN(K72,$G72,'פרמטרים לעקרונות חישוב התמיכה'!$D$53))</f>
        <v/>
      </c>
      <c r="N72" s="91" t="str">
        <f t="shared" si="2"/>
        <v/>
      </c>
      <c r="O72" s="90">
        <f t="shared" si="10"/>
        <v>0</v>
      </c>
      <c r="P72" s="91" t="str">
        <f t="shared" si="11"/>
        <v/>
      </c>
      <c r="Q72" s="91" t="str">
        <f t="shared" si="3"/>
        <v/>
      </c>
      <c r="R72" s="90">
        <f t="shared" si="12"/>
        <v>0</v>
      </c>
      <c r="S72" s="91" t="str">
        <f t="shared" si="13"/>
        <v/>
      </c>
      <c r="T72" s="91" t="str">
        <f t="shared" si="4"/>
        <v/>
      </c>
      <c r="U72" s="90">
        <f t="shared" si="14"/>
        <v>0</v>
      </c>
      <c r="V72" s="91" t="str">
        <f t="shared" si="15"/>
        <v/>
      </c>
      <c r="W72" s="91" t="str">
        <f t="shared" si="5"/>
        <v/>
      </c>
      <c r="X72" s="92" t="str">
        <f t="shared" si="16"/>
        <v/>
      </c>
      <c r="Y72" s="92"/>
      <c r="Z72" s="92"/>
      <c r="AA72" s="92"/>
      <c r="AB72" s="92"/>
      <c r="AC72" s="93" t="str">
        <f t="shared" si="17"/>
        <v/>
      </c>
      <c r="AF72" s="94">
        <f t="shared" si="6"/>
        <v>1</v>
      </c>
    </row>
    <row r="73" spans="2:32" hidden="1" x14ac:dyDescent="0.25">
      <c r="B73" s="67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68" t="str">
        <f>סיכום!F73</f>
        <v/>
      </c>
      <c r="G73" s="88"/>
      <c r="H73" s="69" t="str">
        <f>סיכום!K73</f>
        <v/>
      </c>
      <c r="I73" s="89" t="str">
        <f t="shared" si="7"/>
        <v/>
      </c>
      <c r="J73" s="69" t="str">
        <f t="shared" si="8"/>
        <v/>
      </c>
      <c r="K73" s="69" t="str">
        <f t="shared" si="1"/>
        <v/>
      </c>
      <c r="L73" s="90">
        <f t="shared" si="9"/>
        <v>0</v>
      </c>
      <c r="M73" s="91" t="str">
        <f>IF($F73="","",MIN(K73,$G73,'פרמטרים לעקרונות חישוב התמיכה'!$D$53))</f>
        <v/>
      </c>
      <c r="N73" s="91" t="str">
        <f t="shared" si="2"/>
        <v/>
      </c>
      <c r="O73" s="90">
        <f t="shared" si="10"/>
        <v>0</v>
      </c>
      <c r="P73" s="91" t="str">
        <f t="shared" si="11"/>
        <v/>
      </c>
      <c r="Q73" s="91" t="str">
        <f t="shared" si="3"/>
        <v/>
      </c>
      <c r="R73" s="90">
        <f t="shared" si="12"/>
        <v>0</v>
      </c>
      <c r="S73" s="91" t="str">
        <f t="shared" si="13"/>
        <v/>
      </c>
      <c r="T73" s="91" t="str">
        <f t="shared" si="4"/>
        <v/>
      </c>
      <c r="U73" s="90">
        <f t="shared" si="14"/>
        <v>0</v>
      </c>
      <c r="V73" s="91" t="str">
        <f t="shared" si="15"/>
        <v/>
      </c>
      <c r="W73" s="91" t="str">
        <f t="shared" si="5"/>
        <v/>
      </c>
      <c r="X73" s="92" t="str">
        <f t="shared" si="16"/>
        <v/>
      </c>
      <c r="Y73" s="92"/>
      <c r="Z73" s="92"/>
      <c r="AA73" s="92"/>
      <c r="AB73" s="92"/>
      <c r="AC73" s="93" t="str">
        <f t="shared" si="17"/>
        <v/>
      </c>
      <c r="AF73" s="94">
        <f t="shared" si="6"/>
        <v>1</v>
      </c>
    </row>
    <row r="74" spans="2:32" hidden="1" x14ac:dyDescent="0.25">
      <c r="B74" s="67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68" t="str">
        <f>סיכום!F74</f>
        <v/>
      </c>
      <c r="G74" s="88"/>
      <c r="H74" s="69" t="str">
        <f>סיכום!K74</f>
        <v/>
      </c>
      <c r="I74" s="89" t="str">
        <f t="shared" si="7"/>
        <v/>
      </c>
      <c r="J74" s="69" t="str">
        <f t="shared" si="8"/>
        <v/>
      </c>
      <c r="K74" s="69" t="str">
        <f t="shared" si="1"/>
        <v/>
      </c>
      <c r="L74" s="90">
        <f t="shared" si="9"/>
        <v>0</v>
      </c>
      <c r="M74" s="91" t="str">
        <f>IF($F74="","",MIN(K74,$G74,'פרמטרים לעקרונות חישוב התמיכה'!$D$53))</f>
        <v/>
      </c>
      <c r="N74" s="91" t="str">
        <f t="shared" si="2"/>
        <v/>
      </c>
      <c r="O74" s="90">
        <f t="shared" si="10"/>
        <v>0</v>
      </c>
      <c r="P74" s="91" t="str">
        <f t="shared" si="11"/>
        <v/>
      </c>
      <c r="Q74" s="91" t="str">
        <f t="shared" si="3"/>
        <v/>
      </c>
      <c r="R74" s="90">
        <f t="shared" si="12"/>
        <v>0</v>
      </c>
      <c r="S74" s="91" t="str">
        <f t="shared" si="13"/>
        <v/>
      </c>
      <c r="T74" s="91" t="str">
        <f t="shared" si="4"/>
        <v/>
      </c>
      <c r="U74" s="90">
        <f t="shared" si="14"/>
        <v>0</v>
      </c>
      <c r="V74" s="91" t="str">
        <f t="shared" si="15"/>
        <v/>
      </c>
      <c r="W74" s="91" t="str">
        <f t="shared" si="5"/>
        <v/>
      </c>
      <c r="X74" s="92" t="str">
        <f t="shared" si="16"/>
        <v/>
      </c>
      <c r="Y74" s="92"/>
      <c r="Z74" s="92"/>
      <c r="AA74" s="92"/>
      <c r="AB74" s="92"/>
      <c r="AC74" s="93" t="str">
        <f t="shared" si="17"/>
        <v/>
      </c>
      <c r="AF74" s="94">
        <f t="shared" si="6"/>
        <v>1</v>
      </c>
    </row>
    <row r="75" spans="2:32" hidden="1" x14ac:dyDescent="0.25">
      <c r="B75" s="67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68" t="str">
        <f>סיכום!F75</f>
        <v/>
      </c>
      <c r="G75" s="88"/>
      <c r="H75" s="69" t="str">
        <f>סיכום!K75</f>
        <v/>
      </c>
      <c r="I75" s="89" t="str">
        <f t="shared" si="7"/>
        <v/>
      </c>
      <c r="J75" s="69" t="str">
        <f t="shared" si="8"/>
        <v/>
      </c>
      <c r="K75" s="69" t="str">
        <f t="shared" si="1"/>
        <v/>
      </c>
      <c r="L75" s="90">
        <f t="shared" si="9"/>
        <v>0</v>
      </c>
      <c r="M75" s="91" t="str">
        <f>IF($F75="","",MIN(K75,$G75,'פרמטרים לעקרונות חישוב התמיכה'!$D$53))</f>
        <v/>
      </c>
      <c r="N75" s="91" t="str">
        <f t="shared" si="2"/>
        <v/>
      </c>
      <c r="O75" s="90">
        <f t="shared" si="10"/>
        <v>0</v>
      </c>
      <c r="P75" s="91" t="str">
        <f t="shared" si="11"/>
        <v/>
      </c>
      <c r="Q75" s="91" t="str">
        <f t="shared" si="3"/>
        <v/>
      </c>
      <c r="R75" s="90">
        <f t="shared" si="12"/>
        <v>0</v>
      </c>
      <c r="S75" s="91" t="str">
        <f t="shared" si="13"/>
        <v/>
      </c>
      <c r="T75" s="91" t="str">
        <f t="shared" si="4"/>
        <v/>
      </c>
      <c r="U75" s="90">
        <f t="shared" si="14"/>
        <v>0</v>
      </c>
      <c r="V75" s="91" t="str">
        <f t="shared" si="15"/>
        <v/>
      </c>
      <c r="W75" s="91" t="str">
        <f t="shared" si="5"/>
        <v/>
      </c>
      <c r="X75" s="92" t="str">
        <f t="shared" si="16"/>
        <v/>
      </c>
      <c r="Y75" s="92"/>
      <c r="Z75" s="92"/>
      <c r="AA75" s="92"/>
      <c r="AB75" s="92"/>
      <c r="AC75" s="93" t="str">
        <f t="shared" si="17"/>
        <v/>
      </c>
      <c r="AF75" s="94">
        <f t="shared" si="6"/>
        <v>1</v>
      </c>
    </row>
    <row r="76" spans="2:32" hidden="1" x14ac:dyDescent="0.25">
      <c r="B76" s="67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68" t="str">
        <f>סיכום!F76</f>
        <v/>
      </c>
      <c r="G76" s="88"/>
      <c r="H76" s="69" t="str">
        <f>סיכום!K76</f>
        <v/>
      </c>
      <c r="I76" s="89" t="str">
        <f t="shared" si="7"/>
        <v/>
      </c>
      <c r="J76" s="69" t="str">
        <f t="shared" si="8"/>
        <v/>
      </c>
      <c r="K76" s="69" t="str">
        <f t="shared" si="1"/>
        <v/>
      </c>
      <c r="L76" s="90">
        <f t="shared" si="9"/>
        <v>0</v>
      </c>
      <c r="M76" s="91" t="str">
        <f>IF($F76="","",MIN(K76,$G76,'פרמטרים לעקרונות חישוב התמיכה'!$D$53))</f>
        <v/>
      </c>
      <c r="N76" s="91" t="str">
        <f t="shared" si="2"/>
        <v/>
      </c>
      <c r="O76" s="90">
        <f t="shared" si="10"/>
        <v>0</v>
      </c>
      <c r="P76" s="91" t="str">
        <f t="shared" si="11"/>
        <v/>
      </c>
      <c r="Q76" s="91" t="str">
        <f t="shared" si="3"/>
        <v/>
      </c>
      <c r="R76" s="90">
        <f t="shared" si="12"/>
        <v>0</v>
      </c>
      <c r="S76" s="91" t="str">
        <f t="shared" si="13"/>
        <v/>
      </c>
      <c r="T76" s="91" t="str">
        <f t="shared" si="4"/>
        <v/>
      </c>
      <c r="U76" s="90">
        <f t="shared" si="14"/>
        <v>0</v>
      </c>
      <c r="V76" s="91" t="str">
        <f t="shared" si="15"/>
        <v/>
      </c>
      <c r="W76" s="91" t="str">
        <f t="shared" si="5"/>
        <v/>
      </c>
      <c r="X76" s="92" t="str">
        <f t="shared" si="16"/>
        <v/>
      </c>
      <c r="Y76" s="92"/>
      <c r="Z76" s="92"/>
      <c r="AA76" s="92"/>
      <c r="AB76" s="92"/>
      <c r="AC76" s="93" t="str">
        <f t="shared" si="17"/>
        <v/>
      </c>
      <c r="AF76" s="94">
        <f t="shared" si="6"/>
        <v>1</v>
      </c>
    </row>
    <row r="77" spans="2:32" hidden="1" x14ac:dyDescent="0.25">
      <c r="B77" s="67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68" t="str">
        <f>סיכום!F77</f>
        <v/>
      </c>
      <c r="G77" s="88"/>
      <c r="H77" s="69" t="str">
        <f>סיכום!K77</f>
        <v/>
      </c>
      <c r="I77" s="89" t="str">
        <f t="shared" si="7"/>
        <v/>
      </c>
      <c r="J77" s="69" t="str">
        <f t="shared" si="8"/>
        <v/>
      </c>
      <c r="K77" s="69" t="str">
        <f t="shared" si="1"/>
        <v/>
      </c>
      <c r="L77" s="90">
        <f t="shared" si="9"/>
        <v>0</v>
      </c>
      <c r="M77" s="91" t="str">
        <f>IF($F77="","",MIN(K77,$G77,'פרמטרים לעקרונות חישוב התמיכה'!$D$53))</f>
        <v/>
      </c>
      <c r="N77" s="91" t="str">
        <f t="shared" si="2"/>
        <v/>
      </c>
      <c r="O77" s="90">
        <f t="shared" si="10"/>
        <v>0</v>
      </c>
      <c r="P77" s="91" t="str">
        <f t="shared" si="11"/>
        <v/>
      </c>
      <c r="Q77" s="91" t="str">
        <f t="shared" si="3"/>
        <v/>
      </c>
      <c r="R77" s="90">
        <f t="shared" si="12"/>
        <v>0</v>
      </c>
      <c r="S77" s="91" t="str">
        <f t="shared" si="13"/>
        <v/>
      </c>
      <c r="T77" s="91" t="str">
        <f t="shared" si="4"/>
        <v/>
      </c>
      <c r="U77" s="90">
        <f t="shared" si="14"/>
        <v>0</v>
      </c>
      <c r="V77" s="91" t="str">
        <f t="shared" si="15"/>
        <v/>
      </c>
      <c r="W77" s="91" t="str">
        <f t="shared" si="5"/>
        <v/>
      </c>
      <c r="X77" s="92" t="str">
        <f t="shared" si="16"/>
        <v/>
      </c>
      <c r="Y77" s="92"/>
      <c r="Z77" s="92"/>
      <c r="AA77" s="92"/>
      <c r="AB77" s="92"/>
      <c r="AC77" s="93" t="str">
        <f t="shared" si="17"/>
        <v/>
      </c>
      <c r="AF77" s="94">
        <f t="shared" si="6"/>
        <v>1</v>
      </c>
    </row>
    <row r="78" spans="2:32" hidden="1" x14ac:dyDescent="0.25">
      <c r="B78" s="67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68" t="str">
        <f>סיכום!F78</f>
        <v/>
      </c>
      <c r="G78" s="88"/>
      <c r="H78" s="69" t="str">
        <f>סיכום!K78</f>
        <v/>
      </c>
      <c r="I78" s="89" t="str">
        <f t="shared" si="7"/>
        <v/>
      </c>
      <c r="J78" s="69" t="str">
        <f t="shared" si="8"/>
        <v/>
      </c>
      <c r="K78" s="69" t="str">
        <f t="shared" si="1"/>
        <v/>
      </c>
      <c r="L78" s="90">
        <f t="shared" si="9"/>
        <v>0</v>
      </c>
      <c r="M78" s="91" t="str">
        <f>IF($F78="","",MIN(K78,$G78,'פרמטרים לעקרונות חישוב התמיכה'!$D$53))</f>
        <v/>
      </c>
      <c r="N78" s="91" t="str">
        <f t="shared" si="2"/>
        <v/>
      </c>
      <c r="O78" s="90">
        <f t="shared" si="10"/>
        <v>0</v>
      </c>
      <c r="P78" s="91" t="str">
        <f t="shared" si="11"/>
        <v/>
      </c>
      <c r="Q78" s="91" t="str">
        <f t="shared" si="3"/>
        <v/>
      </c>
      <c r="R78" s="90">
        <f t="shared" si="12"/>
        <v>0</v>
      </c>
      <c r="S78" s="91" t="str">
        <f t="shared" si="13"/>
        <v/>
      </c>
      <c r="T78" s="91" t="str">
        <f t="shared" si="4"/>
        <v/>
      </c>
      <c r="U78" s="90">
        <f t="shared" si="14"/>
        <v>0</v>
      </c>
      <c r="V78" s="91" t="str">
        <f t="shared" si="15"/>
        <v/>
      </c>
      <c r="W78" s="91" t="str">
        <f t="shared" si="5"/>
        <v/>
      </c>
      <c r="X78" s="92" t="str">
        <f t="shared" si="16"/>
        <v/>
      </c>
      <c r="Y78" s="92"/>
      <c r="Z78" s="92"/>
      <c r="AA78" s="92"/>
      <c r="AB78" s="92"/>
      <c r="AC78" s="93" t="str">
        <f t="shared" si="17"/>
        <v/>
      </c>
      <c r="AF78" s="94">
        <f t="shared" si="6"/>
        <v>1</v>
      </c>
    </row>
    <row r="79" spans="2:32" hidden="1" x14ac:dyDescent="0.25">
      <c r="B79" s="67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68" t="str">
        <f>סיכום!F79</f>
        <v/>
      </c>
      <c r="G79" s="88"/>
      <c r="H79" s="69" t="str">
        <f>סיכום!K79</f>
        <v/>
      </c>
      <c r="I79" s="89" t="str">
        <f t="shared" si="7"/>
        <v/>
      </c>
      <c r="J79" s="69" t="str">
        <f t="shared" si="8"/>
        <v/>
      </c>
      <c r="K79" s="69" t="str">
        <f t="shared" si="1"/>
        <v/>
      </c>
      <c r="L79" s="90">
        <f t="shared" si="9"/>
        <v>0</v>
      </c>
      <c r="M79" s="91" t="str">
        <f>IF($F79="","",MIN(K79,$G79,'פרמטרים לעקרונות חישוב התמיכה'!$D$53))</f>
        <v/>
      </c>
      <c r="N79" s="91" t="str">
        <f t="shared" si="2"/>
        <v/>
      </c>
      <c r="O79" s="90">
        <f t="shared" si="10"/>
        <v>0</v>
      </c>
      <c r="P79" s="91" t="str">
        <f t="shared" si="11"/>
        <v/>
      </c>
      <c r="Q79" s="91" t="str">
        <f t="shared" si="3"/>
        <v/>
      </c>
      <c r="R79" s="90">
        <f t="shared" si="12"/>
        <v>0</v>
      </c>
      <c r="S79" s="91" t="str">
        <f t="shared" si="13"/>
        <v/>
      </c>
      <c r="T79" s="91" t="str">
        <f t="shared" si="4"/>
        <v/>
      </c>
      <c r="U79" s="90">
        <f t="shared" si="14"/>
        <v>0</v>
      </c>
      <c r="V79" s="91" t="str">
        <f t="shared" si="15"/>
        <v/>
      </c>
      <c r="W79" s="91" t="str">
        <f t="shared" si="5"/>
        <v/>
      </c>
      <c r="X79" s="92" t="str">
        <f t="shared" si="16"/>
        <v/>
      </c>
      <c r="Y79" s="92"/>
      <c r="Z79" s="92"/>
      <c r="AA79" s="92"/>
      <c r="AB79" s="92"/>
      <c r="AC79" s="93" t="str">
        <f t="shared" si="17"/>
        <v/>
      </c>
      <c r="AF79" s="94">
        <f t="shared" si="6"/>
        <v>1</v>
      </c>
    </row>
    <row r="80" spans="2:32" hidden="1" x14ac:dyDescent="0.25">
      <c r="B80" s="67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68" t="str">
        <f>סיכום!F80</f>
        <v/>
      </c>
      <c r="G80" s="88"/>
      <c r="H80" s="69" t="str">
        <f>סיכום!K80</f>
        <v/>
      </c>
      <c r="I80" s="89" t="str">
        <f t="shared" si="7"/>
        <v/>
      </c>
      <c r="J80" s="69" t="str">
        <f t="shared" si="8"/>
        <v/>
      </c>
      <c r="K80" s="69" t="str">
        <f t="shared" si="1"/>
        <v/>
      </c>
      <c r="L80" s="90">
        <f t="shared" si="9"/>
        <v>0</v>
      </c>
      <c r="M80" s="91" t="str">
        <f>IF($F80="","",MIN(K80,$G80,'פרמטרים לעקרונות חישוב התמיכה'!$D$53))</f>
        <v/>
      </c>
      <c r="N80" s="91" t="str">
        <f t="shared" si="2"/>
        <v/>
      </c>
      <c r="O80" s="90">
        <f t="shared" si="10"/>
        <v>0</v>
      </c>
      <c r="P80" s="91" t="str">
        <f t="shared" si="11"/>
        <v/>
      </c>
      <c r="Q80" s="91" t="str">
        <f t="shared" si="3"/>
        <v/>
      </c>
      <c r="R80" s="90">
        <f t="shared" si="12"/>
        <v>0</v>
      </c>
      <c r="S80" s="91" t="str">
        <f t="shared" si="13"/>
        <v/>
      </c>
      <c r="T80" s="91" t="str">
        <f t="shared" si="4"/>
        <v/>
      </c>
      <c r="U80" s="90">
        <f t="shared" si="14"/>
        <v>0</v>
      </c>
      <c r="V80" s="91" t="str">
        <f t="shared" si="15"/>
        <v/>
      </c>
      <c r="W80" s="91" t="str">
        <f t="shared" si="5"/>
        <v/>
      </c>
      <c r="X80" s="92" t="str">
        <f t="shared" si="16"/>
        <v/>
      </c>
      <c r="Y80" s="92"/>
      <c r="Z80" s="92"/>
      <c r="AA80" s="92"/>
      <c r="AB80" s="92"/>
      <c r="AC80" s="93" t="str">
        <f t="shared" si="17"/>
        <v/>
      </c>
      <c r="AF80" s="94">
        <f t="shared" si="6"/>
        <v>1</v>
      </c>
    </row>
    <row r="81" spans="2:32" hidden="1" x14ac:dyDescent="0.25">
      <c r="B81" s="67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68" t="str">
        <f>סיכום!F81</f>
        <v/>
      </c>
      <c r="G81" s="88"/>
      <c r="H81" s="69" t="str">
        <f>סיכום!K81</f>
        <v/>
      </c>
      <c r="I81" s="89" t="str">
        <f t="shared" si="7"/>
        <v/>
      </c>
      <c r="J81" s="69" t="str">
        <f t="shared" si="8"/>
        <v/>
      </c>
      <c r="K81" s="69" t="str">
        <f t="shared" si="1"/>
        <v/>
      </c>
      <c r="L81" s="90">
        <f t="shared" si="9"/>
        <v>0</v>
      </c>
      <c r="M81" s="91" t="str">
        <f>IF($F81="","",MIN(K81,$G81,'פרמטרים לעקרונות חישוב התמיכה'!$D$53))</f>
        <v/>
      </c>
      <c r="N81" s="91" t="str">
        <f t="shared" si="2"/>
        <v/>
      </c>
      <c r="O81" s="90">
        <f t="shared" si="10"/>
        <v>0</v>
      </c>
      <c r="P81" s="91" t="str">
        <f t="shared" si="11"/>
        <v/>
      </c>
      <c r="Q81" s="91" t="str">
        <f t="shared" si="3"/>
        <v/>
      </c>
      <c r="R81" s="90">
        <f t="shared" si="12"/>
        <v>0</v>
      </c>
      <c r="S81" s="91" t="str">
        <f t="shared" si="13"/>
        <v/>
      </c>
      <c r="T81" s="91" t="str">
        <f t="shared" si="4"/>
        <v/>
      </c>
      <c r="U81" s="90">
        <f t="shared" si="14"/>
        <v>0</v>
      </c>
      <c r="V81" s="91" t="str">
        <f t="shared" si="15"/>
        <v/>
      </c>
      <c r="W81" s="91" t="str">
        <f t="shared" si="5"/>
        <v/>
      </c>
      <c r="X81" s="92" t="str">
        <f t="shared" si="16"/>
        <v/>
      </c>
      <c r="Y81" s="92"/>
      <c r="Z81" s="92"/>
      <c r="AA81" s="92"/>
      <c r="AB81" s="92"/>
      <c r="AC81" s="93" t="str">
        <f t="shared" si="17"/>
        <v/>
      </c>
      <c r="AF81" s="94">
        <f t="shared" si="6"/>
        <v>1</v>
      </c>
    </row>
    <row r="82" spans="2:32" hidden="1" x14ac:dyDescent="0.25">
      <c r="B82" s="67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68" t="str">
        <f>סיכום!F82</f>
        <v/>
      </c>
      <c r="G82" s="88"/>
      <c r="H82" s="69" t="str">
        <f>סיכום!K82</f>
        <v/>
      </c>
      <c r="I82" s="89" t="str">
        <f t="shared" si="7"/>
        <v/>
      </c>
      <c r="J82" s="69" t="str">
        <f t="shared" si="8"/>
        <v/>
      </c>
      <c r="K82" s="69" t="str">
        <f t="shared" si="1"/>
        <v/>
      </c>
      <c r="L82" s="90">
        <f t="shared" si="9"/>
        <v>0</v>
      </c>
      <c r="M82" s="91" t="str">
        <f>IF($F82="","",MIN(K82,$G82,'פרמטרים לעקרונות חישוב התמיכה'!$D$53))</f>
        <v/>
      </c>
      <c r="N82" s="91" t="str">
        <f t="shared" si="2"/>
        <v/>
      </c>
      <c r="O82" s="90">
        <f t="shared" si="10"/>
        <v>0</v>
      </c>
      <c r="P82" s="91" t="str">
        <f t="shared" si="11"/>
        <v/>
      </c>
      <c r="Q82" s="91" t="str">
        <f t="shared" si="3"/>
        <v/>
      </c>
      <c r="R82" s="90">
        <f t="shared" si="12"/>
        <v>0</v>
      </c>
      <c r="S82" s="91" t="str">
        <f t="shared" si="13"/>
        <v/>
      </c>
      <c r="T82" s="91" t="str">
        <f t="shared" si="4"/>
        <v/>
      </c>
      <c r="U82" s="90">
        <f t="shared" si="14"/>
        <v>0</v>
      </c>
      <c r="V82" s="91" t="str">
        <f t="shared" si="15"/>
        <v/>
      </c>
      <c r="W82" s="91" t="str">
        <f t="shared" si="5"/>
        <v/>
      </c>
      <c r="X82" s="92" t="str">
        <f t="shared" si="16"/>
        <v/>
      </c>
      <c r="Y82" s="92"/>
      <c r="Z82" s="92"/>
      <c r="AA82" s="92"/>
      <c r="AB82" s="92"/>
      <c r="AC82" s="93" t="str">
        <f t="shared" si="17"/>
        <v/>
      </c>
      <c r="AF82" s="94">
        <f t="shared" si="6"/>
        <v>1</v>
      </c>
    </row>
    <row r="83" spans="2:32" hidden="1" x14ac:dyDescent="0.25">
      <c r="B83" s="67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68" t="str">
        <f>סיכום!F83</f>
        <v/>
      </c>
      <c r="G83" s="88"/>
      <c r="H83" s="69" t="str">
        <f>סיכום!K83</f>
        <v/>
      </c>
      <c r="I83" s="89" t="str">
        <f t="shared" si="7"/>
        <v/>
      </c>
      <c r="J83" s="69" t="str">
        <f t="shared" si="8"/>
        <v/>
      </c>
      <c r="K83" s="69" t="str">
        <f t="shared" si="1"/>
        <v/>
      </c>
      <c r="L83" s="90">
        <f t="shared" si="9"/>
        <v>0</v>
      </c>
      <c r="M83" s="91" t="str">
        <f>IF($F83="","",MIN(K83,$G83,'פרמטרים לעקרונות חישוב התמיכה'!$D$53))</f>
        <v/>
      </c>
      <c r="N83" s="91" t="str">
        <f t="shared" si="2"/>
        <v/>
      </c>
      <c r="O83" s="90">
        <f t="shared" si="10"/>
        <v>0</v>
      </c>
      <c r="P83" s="91" t="str">
        <f t="shared" si="11"/>
        <v/>
      </c>
      <c r="Q83" s="91" t="str">
        <f t="shared" si="3"/>
        <v/>
      </c>
      <c r="R83" s="90">
        <f t="shared" si="12"/>
        <v>0</v>
      </c>
      <c r="S83" s="91" t="str">
        <f t="shared" si="13"/>
        <v/>
      </c>
      <c r="T83" s="91" t="str">
        <f t="shared" si="4"/>
        <v/>
      </c>
      <c r="U83" s="90">
        <f t="shared" si="14"/>
        <v>0</v>
      </c>
      <c r="V83" s="91" t="str">
        <f t="shared" si="15"/>
        <v/>
      </c>
      <c r="W83" s="91" t="str">
        <f t="shared" si="5"/>
        <v/>
      </c>
      <c r="X83" s="92" t="str">
        <f t="shared" si="16"/>
        <v/>
      </c>
      <c r="Y83" s="92"/>
      <c r="Z83" s="92"/>
      <c r="AA83" s="92"/>
      <c r="AB83" s="92"/>
      <c r="AC83" s="93" t="str">
        <f t="shared" si="17"/>
        <v/>
      </c>
      <c r="AF83" s="94">
        <f t="shared" si="6"/>
        <v>1</v>
      </c>
    </row>
    <row r="84" spans="2:32" hidden="1" x14ac:dyDescent="0.25">
      <c r="B84" s="67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68" t="str">
        <f>סיכום!F84</f>
        <v/>
      </c>
      <c r="G84" s="88"/>
      <c r="H84" s="69" t="str">
        <f>סיכום!K84</f>
        <v/>
      </c>
      <c r="I84" s="89" t="str">
        <f t="shared" si="7"/>
        <v/>
      </c>
      <c r="J84" s="69" t="str">
        <f t="shared" si="8"/>
        <v/>
      </c>
      <c r="K84" s="69" t="str">
        <f t="shared" si="1"/>
        <v/>
      </c>
      <c r="L84" s="90">
        <f t="shared" si="9"/>
        <v>0</v>
      </c>
      <c r="M84" s="91" t="str">
        <f>IF($F84="","",MIN(K84,$G84,'פרמטרים לעקרונות חישוב התמיכה'!$D$53))</f>
        <v/>
      </c>
      <c r="N84" s="91" t="str">
        <f t="shared" si="2"/>
        <v/>
      </c>
      <c r="O84" s="90">
        <f t="shared" si="10"/>
        <v>0</v>
      </c>
      <c r="P84" s="91" t="str">
        <f t="shared" si="11"/>
        <v/>
      </c>
      <c r="Q84" s="91" t="str">
        <f t="shared" si="3"/>
        <v/>
      </c>
      <c r="R84" s="90">
        <f t="shared" si="12"/>
        <v>0</v>
      </c>
      <c r="S84" s="91" t="str">
        <f t="shared" si="13"/>
        <v/>
      </c>
      <c r="T84" s="91" t="str">
        <f t="shared" si="4"/>
        <v/>
      </c>
      <c r="U84" s="90">
        <f t="shared" si="14"/>
        <v>0</v>
      </c>
      <c r="V84" s="91" t="str">
        <f t="shared" si="15"/>
        <v/>
      </c>
      <c r="W84" s="91" t="str">
        <f t="shared" si="5"/>
        <v/>
      </c>
      <c r="X84" s="92" t="str">
        <f t="shared" si="16"/>
        <v/>
      </c>
      <c r="Y84" s="92"/>
      <c r="Z84" s="92"/>
      <c r="AA84" s="92"/>
      <c r="AB84" s="92"/>
      <c r="AC84" s="93" t="str">
        <f t="shared" si="17"/>
        <v/>
      </c>
      <c r="AF84" s="94">
        <f t="shared" si="6"/>
        <v>1</v>
      </c>
    </row>
    <row r="85" spans="2:32" hidden="1" x14ac:dyDescent="0.25">
      <c r="B85" s="67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68" t="str">
        <f>סיכום!F85</f>
        <v/>
      </c>
      <c r="G85" s="88"/>
      <c r="H85" s="69" t="str">
        <f>סיכום!K85</f>
        <v/>
      </c>
      <c r="I85" s="89" t="str">
        <f t="shared" si="7"/>
        <v/>
      </c>
      <c r="J85" s="69" t="str">
        <f t="shared" si="8"/>
        <v/>
      </c>
      <c r="K85" s="69" t="str">
        <f t="shared" si="1"/>
        <v/>
      </c>
      <c r="L85" s="90">
        <f t="shared" si="9"/>
        <v>0</v>
      </c>
      <c r="M85" s="91" t="str">
        <f>IF($F85="","",MIN(K85,$G85,'פרמטרים לעקרונות חישוב התמיכה'!$D$53))</f>
        <v/>
      </c>
      <c r="N85" s="91" t="str">
        <f t="shared" si="2"/>
        <v/>
      </c>
      <c r="O85" s="90">
        <f t="shared" si="10"/>
        <v>0</v>
      </c>
      <c r="P85" s="91" t="str">
        <f t="shared" si="11"/>
        <v/>
      </c>
      <c r="Q85" s="91" t="str">
        <f t="shared" si="3"/>
        <v/>
      </c>
      <c r="R85" s="90">
        <f t="shared" si="12"/>
        <v>0</v>
      </c>
      <c r="S85" s="91" t="str">
        <f t="shared" si="13"/>
        <v/>
      </c>
      <c r="T85" s="91" t="str">
        <f t="shared" si="4"/>
        <v/>
      </c>
      <c r="U85" s="90">
        <f t="shared" si="14"/>
        <v>0</v>
      </c>
      <c r="V85" s="91" t="str">
        <f t="shared" si="15"/>
        <v/>
      </c>
      <c r="W85" s="91" t="str">
        <f t="shared" si="5"/>
        <v/>
      </c>
      <c r="X85" s="92" t="str">
        <f t="shared" si="16"/>
        <v/>
      </c>
      <c r="Y85" s="92"/>
      <c r="Z85" s="92"/>
      <c r="AA85" s="92"/>
      <c r="AB85" s="92"/>
      <c r="AC85" s="93" t="str">
        <f t="shared" si="17"/>
        <v/>
      </c>
      <c r="AF85" s="94">
        <f t="shared" si="6"/>
        <v>1</v>
      </c>
    </row>
    <row r="86" spans="2:32" hidden="1" x14ac:dyDescent="0.25">
      <c r="B86" s="67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68" t="str">
        <f>סיכום!F86</f>
        <v/>
      </c>
      <c r="G86" s="88"/>
      <c r="H86" s="69" t="str">
        <f>סיכום!K86</f>
        <v/>
      </c>
      <c r="I86" s="89" t="str">
        <f t="shared" si="7"/>
        <v/>
      </c>
      <c r="J86" s="69" t="str">
        <f t="shared" si="8"/>
        <v/>
      </c>
      <c r="K86" s="69" t="str">
        <f t="shared" si="1"/>
        <v/>
      </c>
      <c r="L86" s="90">
        <f t="shared" si="9"/>
        <v>0</v>
      </c>
      <c r="M86" s="91" t="str">
        <f>IF($F86="","",MIN(K86,$G86,'פרמטרים לעקרונות חישוב התמיכה'!$D$53))</f>
        <v/>
      </c>
      <c r="N86" s="91" t="str">
        <f t="shared" si="2"/>
        <v/>
      </c>
      <c r="O86" s="90">
        <f t="shared" si="10"/>
        <v>0</v>
      </c>
      <c r="P86" s="91" t="str">
        <f t="shared" si="11"/>
        <v/>
      </c>
      <c r="Q86" s="91" t="str">
        <f t="shared" si="3"/>
        <v/>
      </c>
      <c r="R86" s="90">
        <f t="shared" si="12"/>
        <v>0</v>
      </c>
      <c r="S86" s="91" t="str">
        <f t="shared" si="13"/>
        <v/>
      </c>
      <c r="T86" s="91" t="str">
        <f t="shared" si="4"/>
        <v/>
      </c>
      <c r="U86" s="90">
        <f t="shared" si="14"/>
        <v>0</v>
      </c>
      <c r="V86" s="91" t="str">
        <f t="shared" si="15"/>
        <v/>
      </c>
      <c r="W86" s="91" t="str">
        <f t="shared" si="5"/>
        <v/>
      </c>
      <c r="X86" s="92" t="str">
        <f t="shared" si="16"/>
        <v/>
      </c>
      <c r="Y86" s="92"/>
      <c r="Z86" s="92"/>
      <c r="AA86" s="92"/>
      <c r="AB86" s="92"/>
      <c r="AC86" s="93" t="str">
        <f t="shared" si="17"/>
        <v/>
      </c>
      <c r="AF86" s="94">
        <f t="shared" si="6"/>
        <v>1</v>
      </c>
    </row>
    <row r="87" spans="2:32" hidden="1" x14ac:dyDescent="0.25">
      <c r="B87" s="67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68" t="str">
        <f>סיכום!F87</f>
        <v/>
      </c>
      <c r="G87" s="88"/>
      <c r="H87" s="69" t="str">
        <f>סיכום!K87</f>
        <v/>
      </c>
      <c r="I87" s="89" t="str">
        <f t="shared" si="7"/>
        <v/>
      </c>
      <c r="J87" s="69" t="str">
        <f t="shared" si="8"/>
        <v/>
      </c>
      <c r="K87" s="69" t="str">
        <f t="shared" si="1"/>
        <v/>
      </c>
      <c r="L87" s="90">
        <f t="shared" si="9"/>
        <v>0</v>
      </c>
      <c r="M87" s="91" t="str">
        <f>IF($F87="","",MIN(K87,$G87,'פרמטרים לעקרונות חישוב התמיכה'!$D$53))</f>
        <v/>
      </c>
      <c r="N87" s="91" t="str">
        <f t="shared" si="2"/>
        <v/>
      </c>
      <c r="O87" s="90">
        <f t="shared" si="10"/>
        <v>0</v>
      </c>
      <c r="P87" s="91" t="str">
        <f t="shared" si="11"/>
        <v/>
      </c>
      <c r="Q87" s="91" t="str">
        <f t="shared" si="3"/>
        <v/>
      </c>
      <c r="R87" s="90">
        <f t="shared" si="12"/>
        <v>0</v>
      </c>
      <c r="S87" s="91" t="str">
        <f t="shared" si="13"/>
        <v/>
      </c>
      <c r="T87" s="91" t="str">
        <f t="shared" si="4"/>
        <v/>
      </c>
      <c r="U87" s="90">
        <f t="shared" si="14"/>
        <v>0</v>
      </c>
      <c r="V87" s="91" t="str">
        <f t="shared" si="15"/>
        <v/>
      </c>
      <c r="W87" s="91" t="str">
        <f t="shared" si="5"/>
        <v/>
      </c>
      <c r="X87" s="92" t="str">
        <f t="shared" si="16"/>
        <v/>
      </c>
      <c r="Y87" s="92"/>
      <c r="Z87" s="92"/>
      <c r="AA87" s="92"/>
      <c r="AB87" s="92"/>
      <c r="AC87" s="93" t="str">
        <f t="shared" si="17"/>
        <v/>
      </c>
      <c r="AF87" s="94">
        <f t="shared" si="6"/>
        <v>1</v>
      </c>
    </row>
    <row r="88" spans="2:32" hidden="1" x14ac:dyDescent="0.25">
      <c r="B88" s="67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68" t="str">
        <f>סיכום!F88</f>
        <v/>
      </c>
      <c r="G88" s="88"/>
      <c r="H88" s="69" t="str">
        <f>סיכום!K88</f>
        <v/>
      </c>
      <c r="I88" s="89" t="str">
        <f t="shared" si="7"/>
        <v/>
      </c>
      <c r="J88" s="69" t="str">
        <f t="shared" si="8"/>
        <v/>
      </c>
      <c r="K88" s="69" t="str">
        <f t="shared" si="1"/>
        <v/>
      </c>
      <c r="L88" s="90">
        <f t="shared" si="9"/>
        <v>0</v>
      </c>
      <c r="M88" s="91" t="str">
        <f>IF($F88="","",MIN(K88,$G88,'פרמטרים לעקרונות חישוב התמיכה'!$D$53))</f>
        <v/>
      </c>
      <c r="N88" s="91" t="str">
        <f t="shared" si="2"/>
        <v/>
      </c>
      <c r="O88" s="90">
        <f t="shared" si="10"/>
        <v>0</v>
      </c>
      <c r="P88" s="91" t="str">
        <f t="shared" si="11"/>
        <v/>
      </c>
      <c r="Q88" s="91" t="str">
        <f t="shared" si="3"/>
        <v/>
      </c>
      <c r="R88" s="90">
        <f t="shared" si="12"/>
        <v>0</v>
      </c>
      <c r="S88" s="91" t="str">
        <f t="shared" si="13"/>
        <v/>
      </c>
      <c r="T88" s="91" t="str">
        <f t="shared" si="4"/>
        <v/>
      </c>
      <c r="U88" s="90">
        <f t="shared" si="14"/>
        <v>0</v>
      </c>
      <c r="V88" s="91" t="str">
        <f t="shared" si="15"/>
        <v/>
      </c>
      <c r="W88" s="91" t="str">
        <f t="shared" si="5"/>
        <v/>
      </c>
      <c r="X88" s="92" t="str">
        <f t="shared" si="16"/>
        <v/>
      </c>
      <c r="Y88" s="92"/>
      <c r="Z88" s="92"/>
      <c r="AA88" s="92"/>
      <c r="AB88" s="92"/>
      <c r="AC88" s="93" t="str">
        <f t="shared" si="17"/>
        <v/>
      </c>
      <c r="AF88" s="94">
        <f t="shared" si="6"/>
        <v>1</v>
      </c>
    </row>
    <row r="89" spans="2:32" hidden="1" x14ac:dyDescent="0.25">
      <c r="B89" s="67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68" t="str">
        <f>סיכום!F89</f>
        <v/>
      </c>
      <c r="G89" s="88"/>
      <c r="H89" s="69" t="str">
        <f>סיכום!K89</f>
        <v/>
      </c>
      <c r="I89" s="89" t="str">
        <f t="shared" si="7"/>
        <v/>
      </c>
      <c r="J89" s="69" t="str">
        <f t="shared" si="8"/>
        <v/>
      </c>
      <c r="K89" s="69" t="str">
        <f t="shared" si="1"/>
        <v/>
      </c>
      <c r="L89" s="90">
        <f t="shared" si="9"/>
        <v>0</v>
      </c>
      <c r="M89" s="91" t="str">
        <f>IF($F89="","",MIN(K89,$G89,'פרמטרים לעקרונות חישוב התמיכה'!$D$53))</f>
        <v/>
      </c>
      <c r="N89" s="91" t="str">
        <f t="shared" si="2"/>
        <v/>
      </c>
      <c r="O89" s="90">
        <f t="shared" si="10"/>
        <v>0</v>
      </c>
      <c r="P89" s="91" t="str">
        <f t="shared" si="11"/>
        <v/>
      </c>
      <c r="Q89" s="91" t="str">
        <f t="shared" si="3"/>
        <v/>
      </c>
      <c r="R89" s="90">
        <f t="shared" si="12"/>
        <v>0</v>
      </c>
      <c r="S89" s="91" t="str">
        <f t="shared" si="13"/>
        <v/>
      </c>
      <c r="T89" s="91" t="str">
        <f t="shared" si="4"/>
        <v/>
      </c>
      <c r="U89" s="90">
        <f t="shared" si="14"/>
        <v>0</v>
      </c>
      <c r="V89" s="91" t="str">
        <f t="shared" si="15"/>
        <v/>
      </c>
      <c r="W89" s="91" t="str">
        <f t="shared" si="5"/>
        <v/>
      </c>
      <c r="X89" s="92" t="str">
        <f t="shared" si="16"/>
        <v/>
      </c>
      <c r="Y89" s="92"/>
      <c r="Z89" s="92"/>
      <c r="AA89" s="92"/>
      <c r="AB89" s="92"/>
      <c r="AC89" s="93" t="str">
        <f t="shared" si="17"/>
        <v/>
      </c>
      <c r="AF89" s="94">
        <f t="shared" si="6"/>
        <v>1</v>
      </c>
    </row>
    <row r="90" spans="2:32" hidden="1" x14ac:dyDescent="0.25">
      <c r="B90" s="67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68" t="str">
        <f>סיכום!F90</f>
        <v/>
      </c>
      <c r="G90" s="88"/>
      <c r="H90" s="69" t="str">
        <f>סיכום!K90</f>
        <v/>
      </c>
      <c r="I90" s="89" t="str">
        <f t="shared" si="7"/>
        <v/>
      </c>
      <c r="J90" s="69" t="str">
        <f t="shared" si="8"/>
        <v/>
      </c>
      <c r="K90" s="69" t="str">
        <f t="shared" si="1"/>
        <v/>
      </c>
      <c r="L90" s="90">
        <f t="shared" si="9"/>
        <v>0</v>
      </c>
      <c r="M90" s="91" t="str">
        <f>IF($F90="","",MIN(K90,$G90,'פרמטרים לעקרונות חישוב התמיכה'!$D$53))</f>
        <v/>
      </c>
      <c r="N90" s="91" t="str">
        <f t="shared" si="2"/>
        <v/>
      </c>
      <c r="O90" s="90">
        <f t="shared" si="10"/>
        <v>0</v>
      </c>
      <c r="P90" s="91" t="str">
        <f t="shared" si="11"/>
        <v/>
      </c>
      <c r="Q90" s="91" t="str">
        <f t="shared" si="3"/>
        <v/>
      </c>
      <c r="R90" s="90">
        <f t="shared" si="12"/>
        <v>0</v>
      </c>
      <c r="S90" s="91" t="str">
        <f t="shared" si="13"/>
        <v/>
      </c>
      <c r="T90" s="91" t="str">
        <f t="shared" si="4"/>
        <v/>
      </c>
      <c r="U90" s="90">
        <f t="shared" si="14"/>
        <v>0</v>
      </c>
      <c r="V90" s="91" t="str">
        <f t="shared" si="15"/>
        <v/>
      </c>
      <c r="W90" s="91" t="str">
        <f t="shared" si="5"/>
        <v/>
      </c>
      <c r="X90" s="92" t="str">
        <f t="shared" si="16"/>
        <v/>
      </c>
      <c r="Y90" s="92"/>
      <c r="Z90" s="92"/>
      <c r="AA90" s="92"/>
      <c r="AB90" s="92"/>
      <c r="AC90" s="93" t="str">
        <f t="shared" si="17"/>
        <v/>
      </c>
      <c r="AF90" s="94">
        <f t="shared" si="6"/>
        <v>1</v>
      </c>
    </row>
    <row r="91" spans="2:32" hidden="1" x14ac:dyDescent="0.25">
      <c r="B91" s="67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68" t="str">
        <f>סיכום!F91</f>
        <v/>
      </c>
      <c r="G91" s="88"/>
      <c r="H91" s="69" t="str">
        <f>סיכום!K91</f>
        <v/>
      </c>
      <c r="I91" s="89" t="str">
        <f t="shared" si="7"/>
        <v/>
      </c>
      <c r="J91" s="69" t="str">
        <f t="shared" si="8"/>
        <v/>
      </c>
      <c r="K91" s="69" t="str">
        <f t="shared" si="1"/>
        <v/>
      </c>
      <c r="L91" s="90">
        <f t="shared" si="9"/>
        <v>0</v>
      </c>
      <c r="M91" s="91" t="str">
        <f>IF($F91="","",MIN(K91,$G91,'פרמטרים לעקרונות חישוב התמיכה'!$D$53))</f>
        <v/>
      </c>
      <c r="N91" s="91" t="str">
        <f t="shared" si="2"/>
        <v/>
      </c>
      <c r="O91" s="90">
        <f t="shared" si="10"/>
        <v>0</v>
      </c>
      <c r="P91" s="91" t="str">
        <f t="shared" si="11"/>
        <v/>
      </c>
      <c r="Q91" s="91" t="str">
        <f t="shared" si="3"/>
        <v/>
      </c>
      <c r="R91" s="90">
        <f t="shared" si="12"/>
        <v>0</v>
      </c>
      <c r="S91" s="91" t="str">
        <f t="shared" si="13"/>
        <v/>
      </c>
      <c r="T91" s="91" t="str">
        <f t="shared" si="4"/>
        <v/>
      </c>
      <c r="U91" s="90">
        <f t="shared" si="14"/>
        <v>0</v>
      </c>
      <c r="V91" s="91" t="str">
        <f t="shared" si="15"/>
        <v/>
      </c>
      <c r="W91" s="91" t="str">
        <f t="shared" si="5"/>
        <v/>
      </c>
      <c r="X91" s="92" t="str">
        <f t="shared" si="16"/>
        <v/>
      </c>
      <c r="Y91" s="92"/>
      <c r="Z91" s="92"/>
      <c r="AA91" s="92"/>
      <c r="AB91" s="92"/>
      <c r="AC91" s="93" t="str">
        <f t="shared" si="17"/>
        <v/>
      </c>
      <c r="AF91" s="94">
        <f t="shared" si="6"/>
        <v>1</v>
      </c>
    </row>
    <row r="92" spans="2:32" hidden="1" x14ac:dyDescent="0.25">
      <c r="B92" s="67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68" t="str">
        <f>סיכום!F92</f>
        <v/>
      </c>
      <c r="G92" s="88"/>
      <c r="H92" s="69" t="str">
        <f>סיכום!K92</f>
        <v/>
      </c>
      <c r="I92" s="89" t="str">
        <f t="shared" si="7"/>
        <v/>
      </c>
      <c r="J92" s="69" t="str">
        <f t="shared" si="8"/>
        <v/>
      </c>
      <c r="K92" s="69" t="str">
        <f t="shared" si="1"/>
        <v/>
      </c>
      <c r="L92" s="90">
        <f t="shared" si="9"/>
        <v>0</v>
      </c>
      <c r="M92" s="91" t="str">
        <f>IF($F92="","",MIN(K92,$G92,'פרמטרים לעקרונות חישוב התמיכה'!$D$53))</f>
        <v/>
      </c>
      <c r="N92" s="91" t="str">
        <f t="shared" si="2"/>
        <v/>
      </c>
      <c r="O92" s="90">
        <f t="shared" si="10"/>
        <v>0</v>
      </c>
      <c r="P92" s="91" t="str">
        <f t="shared" si="11"/>
        <v/>
      </c>
      <c r="Q92" s="91" t="str">
        <f t="shared" si="3"/>
        <v/>
      </c>
      <c r="R92" s="90">
        <f t="shared" si="12"/>
        <v>0</v>
      </c>
      <c r="S92" s="91" t="str">
        <f t="shared" si="13"/>
        <v/>
      </c>
      <c r="T92" s="91" t="str">
        <f t="shared" si="4"/>
        <v/>
      </c>
      <c r="U92" s="90">
        <f t="shared" si="14"/>
        <v>0</v>
      </c>
      <c r="V92" s="91" t="str">
        <f t="shared" si="15"/>
        <v/>
      </c>
      <c r="W92" s="91" t="str">
        <f t="shared" si="5"/>
        <v/>
      </c>
      <c r="X92" s="92" t="str">
        <f t="shared" si="16"/>
        <v/>
      </c>
      <c r="Y92" s="92"/>
      <c r="Z92" s="92"/>
      <c r="AA92" s="92"/>
      <c r="AB92" s="92"/>
      <c r="AC92" s="93" t="str">
        <f t="shared" si="17"/>
        <v/>
      </c>
      <c r="AF92" s="94">
        <f t="shared" si="6"/>
        <v>1</v>
      </c>
    </row>
    <row r="93" spans="2:32" hidden="1" x14ac:dyDescent="0.25">
      <c r="B93" s="67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68" t="str">
        <f>סיכום!F93</f>
        <v/>
      </c>
      <c r="G93" s="88"/>
      <c r="H93" s="69" t="str">
        <f>סיכום!K93</f>
        <v/>
      </c>
      <c r="I93" s="89" t="str">
        <f t="shared" si="7"/>
        <v/>
      </c>
      <c r="J93" s="69" t="str">
        <f t="shared" si="8"/>
        <v/>
      </c>
      <c r="K93" s="69" t="str">
        <f t="shared" si="1"/>
        <v/>
      </c>
      <c r="L93" s="90">
        <f t="shared" si="9"/>
        <v>0</v>
      </c>
      <c r="M93" s="91" t="str">
        <f>IF($F93="","",MIN(K93,$G93,'פרמטרים לעקרונות חישוב התמיכה'!$D$53))</f>
        <v/>
      </c>
      <c r="N93" s="91" t="str">
        <f t="shared" si="2"/>
        <v/>
      </c>
      <c r="O93" s="90">
        <f t="shared" si="10"/>
        <v>0</v>
      </c>
      <c r="P93" s="91" t="str">
        <f t="shared" si="11"/>
        <v/>
      </c>
      <c r="Q93" s="91" t="str">
        <f t="shared" si="3"/>
        <v/>
      </c>
      <c r="R93" s="90">
        <f t="shared" si="12"/>
        <v>0</v>
      </c>
      <c r="S93" s="91" t="str">
        <f t="shared" si="13"/>
        <v/>
      </c>
      <c r="T93" s="91" t="str">
        <f t="shared" si="4"/>
        <v/>
      </c>
      <c r="U93" s="90">
        <f t="shared" si="14"/>
        <v>0</v>
      </c>
      <c r="V93" s="91" t="str">
        <f t="shared" si="15"/>
        <v/>
      </c>
      <c r="W93" s="91" t="str">
        <f t="shared" si="5"/>
        <v/>
      </c>
      <c r="X93" s="92" t="str">
        <f t="shared" si="16"/>
        <v/>
      </c>
      <c r="Y93" s="92"/>
      <c r="Z93" s="92"/>
      <c r="AA93" s="92"/>
      <c r="AB93" s="92"/>
      <c r="AC93" s="93" t="str">
        <f t="shared" si="17"/>
        <v/>
      </c>
      <c r="AF93" s="94">
        <f t="shared" si="6"/>
        <v>1</v>
      </c>
    </row>
    <row r="94" spans="2:32" hidden="1" x14ac:dyDescent="0.25">
      <c r="B94" s="67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68" t="str">
        <f>סיכום!F94</f>
        <v/>
      </c>
      <c r="G94" s="88"/>
      <c r="H94" s="69" t="str">
        <f>סיכום!K94</f>
        <v/>
      </c>
      <c r="I94" s="89" t="str">
        <f t="shared" si="7"/>
        <v/>
      </c>
      <c r="J94" s="69" t="str">
        <f t="shared" si="8"/>
        <v/>
      </c>
      <c r="K94" s="69" t="str">
        <f t="shared" si="1"/>
        <v/>
      </c>
      <c r="L94" s="90">
        <f t="shared" si="9"/>
        <v>0</v>
      </c>
      <c r="M94" s="91" t="str">
        <f>IF($F94="","",MIN(K94,$G94,'פרמטרים לעקרונות חישוב התמיכה'!$D$53))</f>
        <v/>
      </c>
      <c r="N94" s="91" t="str">
        <f t="shared" si="2"/>
        <v/>
      </c>
      <c r="O94" s="90">
        <f t="shared" si="10"/>
        <v>0</v>
      </c>
      <c r="P94" s="91" t="str">
        <f t="shared" si="11"/>
        <v/>
      </c>
      <c r="Q94" s="91" t="str">
        <f t="shared" si="3"/>
        <v/>
      </c>
      <c r="R94" s="90">
        <f t="shared" si="12"/>
        <v>0</v>
      </c>
      <c r="S94" s="91" t="str">
        <f t="shared" si="13"/>
        <v/>
      </c>
      <c r="T94" s="91" t="str">
        <f t="shared" si="4"/>
        <v/>
      </c>
      <c r="U94" s="90">
        <f t="shared" si="14"/>
        <v>0</v>
      </c>
      <c r="V94" s="91" t="str">
        <f t="shared" si="15"/>
        <v/>
      </c>
      <c r="W94" s="91" t="str">
        <f t="shared" si="5"/>
        <v/>
      </c>
      <c r="X94" s="92" t="str">
        <f t="shared" si="16"/>
        <v/>
      </c>
      <c r="Y94" s="92"/>
      <c r="Z94" s="92"/>
      <c r="AA94" s="92"/>
      <c r="AB94" s="92"/>
      <c r="AC94" s="93" t="str">
        <f t="shared" si="17"/>
        <v/>
      </c>
      <c r="AF94" s="94">
        <f t="shared" si="6"/>
        <v>1</v>
      </c>
    </row>
    <row r="95" spans="2:32" hidden="1" x14ac:dyDescent="0.25">
      <c r="B95" s="67" t="str">
        <f t="shared" si="0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68" t="str">
        <f>סיכום!F95</f>
        <v/>
      </c>
      <c r="G95" s="88"/>
      <c r="H95" s="69" t="str">
        <f>סיכום!K95</f>
        <v/>
      </c>
      <c r="I95" s="89" t="str">
        <f t="shared" si="7"/>
        <v/>
      </c>
      <c r="J95" s="69" t="str">
        <f t="shared" si="8"/>
        <v/>
      </c>
      <c r="K95" s="69" t="str">
        <f t="shared" si="1"/>
        <v/>
      </c>
      <c r="L95" s="90">
        <f t="shared" si="9"/>
        <v>0</v>
      </c>
      <c r="M95" s="91" t="str">
        <f>IF($F95="","",MIN(K95,$G95,'פרמטרים לעקרונות חישוב התמיכה'!$D$53))</f>
        <v/>
      </c>
      <c r="N95" s="91" t="str">
        <f t="shared" si="2"/>
        <v/>
      </c>
      <c r="O95" s="90">
        <f t="shared" si="10"/>
        <v>0</v>
      </c>
      <c r="P95" s="91" t="str">
        <f t="shared" si="11"/>
        <v/>
      </c>
      <c r="Q95" s="91" t="str">
        <f t="shared" si="3"/>
        <v/>
      </c>
      <c r="R95" s="90">
        <f t="shared" si="12"/>
        <v>0</v>
      </c>
      <c r="S95" s="91" t="str">
        <f t="shared" si="13"/>
        <v/>
      </c>
      <c r="T95" s="91" t="str">
        <f t="shared" si="4"/>
        <v/>
      </c>
      <c r="U95" s="90">
        <f t="shared" si="14"/>
        <v>0</v>
      </c>
      <c r="V95" s="91" t="str">
        <f t="shared" si="15"/>
        <v/>
      </c>
      <c r="W95" s="91" t="str">
        <f t="shared" si="5"/>
        <v/>
      </c>
      <c r="X95" s="92" t="str">
        <f t="shared" si="16"/>
        <v/>
      </c>
      <c r="Y95" s="92"/>
      <c r="Z95" s="92"/>
      <c r="AA95" s="92"/>
      <c r="AB95" s="92"/>
      <c r="AC95" s="93" t="str">
        <f t="shared" si="17"/>
        <v/>
      </c>
      <c r="AF95" s="94">
        <f t="shared" si="6"/>
        <v>1</v>
      </c>
    </row>
    <row r="96" spans="2:32" hidden="1" x14ac:dyDescent="0.25">
      <c r="B96" s="67" t="str">
        <f t="shared" ref="B96:B130" si="18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68" t="str">
        <f>סיכום!F96</f>
        <v/>
      </c>
      <c r="G96" s="88"/>
      <c r="H96" s="69" t="str">
        <f>סיכום!K96</f>
        <v/>
      </c>
      <c r="I96" s="89" t="str">
        <f t="shared" si="7"/>
        <v/>
      </c>
      <c r="J96" s="69" t="str">
        <f t="shared" si="8"/>
        <v/>
      </c>
      <c r="K96" s="69" t="str">
        <f t="shared" ref="K96:K130" si="19">IF($F96="","",IF(I96=1,J96,MIN(H96,J96/SUMIF(I$31:I$130,0,J$31:J$130)*($C$2-SUMIF(I$31:I$130,1,J$31:J$130)))))</f>
        <v/>
      </c>
      <c r="L96" s="90">
        <f t="shared" si="9"/>
        <v>0</v>
      </c>
      <c r="M96" s="91" t="str">
        <f>IF($F96="","",MIN(K96,$G96,'פרמטרים לעקרונות חישוב התמיכה'!$D$53))</f>
        <v/>
      </c>
      <c r="N96" s="91" t="str">
        <f t="shared" ref="N96:N130" si="20">IF($F96="","",IF(L96=1,M96,MIN(J96,M96/SUMIF(L$31:L$130,0,M$31:M$130)*($C$2-SUMIF(L$31:L$130,1,M$31:M$130)))))</f>
        <v/>
      </c>
      <c r="O96" s="90">
        <f t="shared" si="10"/>
        <v>0</v>
      </c>
      <c r="P96" s="91" t="str">
        <f t="shared" si="11"/>
        <v/>
      </c>
      <c r="Q96" s="91" t="str">
        <f t="shared" ref="Q96:Q130" si="21">IF($F96="","",IF(O96=1,P96,MIN(J96,P96/SUMIF(O$31:O$130,0,P$31:P$130)*($C$2-SUMIF(O$31:O$130,1,P$31:P$130)))))</f>
        <v/>
      </c>
      <c r="R96" s="90">
        <f t="shared" si="12"/>
        <v>0</v>
      </c>
      <c r="S96" s="91" t="str">
        <f t="shared" si="13"/>
        <v/>
      </c>
      <c r="T96" s="91" t="str">
        <f t="shared" ref="T96:T130" si="22">IF($F96="","",IF(R96=2,S96,IF(R96=1,S96,MIN(J96,S96/SUMIF(R$31:R$130,0,S$31:S$130)*($C$2-SUMIF(R$31:R$130,1,S$31:S$130)-SUMIF(R$31:R$130,2,S$31:S$130))))))</f>
        <v/>
      </c>
      <c r="U96" s="90">
        <f t="shared" si="14"/>
        <v>0</v>
      </c>
      <c r="V96" s="91" t="str">
        <f t="shared" si="15"/>
        <v/>
      </c>
      <c r="W96" s="91" t="str">
        <f t="shared" ref="W96:W130" si="23">IF($F96="","",IF(U96=2,V96,IF(U96=1,V96,MIN(J96,V96/SUMIF(U$31:U$130,0,V$31:V$130)*($C$2-SUMIF(U$31:U$130,1,V$31:V$130)-SUMIF(U$31:U$130,2,V$31:V$130))))))</f>
        <v/>
      </c>
      <c r="X96" s="92" t="str">
        <f t="shared" si="16"/>
        <v/>
      </c>
      <c r="Y96" s="92"/>
      <c r="Z96" s="92"/>
      <c r="AA96" s="92"/>
      <c r="AB96" s="92"/>
      <c r="AC96" s="93" t="str">
        <f t="shared" si="17"/>
        <v/>
      </c>
      <c r="AF96" s="94">
        <f t="shared" ref="AF96:AF130" si="24">IFERROR(IF(G96*1&gt;=0,1,0),0)</f>
        <v>1</v>
      </c>
    </row>
    <row r="97" spans="2:32" hidden="1" x14ac:dyDescent="0.25">
      <c r="B97" s="67" t="str">
        <f t="shared" si="18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68" t="str">
        <f>סיכום!F97</f>
        <v/>
      </c>
      <c r="G97" s="88"/>
      <c r="H97" s="69" t="str">
        <f>סיכום!K97</f>
        <v/>
      </c>
      <c r="I97" s="89" t="str">
        <f t="shared" si="7"/>
        <v/>
      </c>
      <c r="J97" s="69" t="str">
        <f t="shared" si="8"/>
        <v/>
      </c>
      <c r="K97" s="69" t="str">
        <f t="shared" si="19"/>
        <v/>
      </c>
      <c r="L97" s="90">
        <f t="shared" si="9"/>
        <v>0</v>
      </c>
      <c r="M97" s="91" t="str">
        <f>IF($F97="","",MIN(K97,$G97,'פרמטרים לעקרונות חישוב התמיכה'!$D$53))</f>
        <v/>
      </c>
      <c r="N97" s="91" t="str">
        <f t="shared" si="20"/>
        <v/>
      </c>
      <c r="O97" s="90">
        <f t="shared" si="10"/>
        <v>0</v>
      </c>
      <c r="P97" s="91" t="str">
        <f t="shared" si="11"/>
        <v/>
      </c>
      <c r="Q97" s="91" t="str">
        <f t="shared" si="21"/>
        <v/>
      </c>
      <c r="R97" s="90">
        <f t="shared" si="12"/>
        <v>0</v>
      </c>
      <c r="S97" s="91" t="str">
        <f t="shared" si="13"/>
        <v/>
      </c>
      <c r="T97" s="91" t="str">
        <f t="shared" si="22"/>
        <v/>
      </c>
      <c r="U97" s="90">
        <f t="shared" si="14"/>
        <v>0</v>
      </c>
      <c r="V97" s="91" t="str">
        <f t="shared" si="15"/>
        <v/>
      </c>
      <c r="W97" s="91" t="str">
        <f t="shared" si="23"/>
        <v/>
      </c>
      <c r="X97" s="92" t="str">
        <f t="shared" si="16"/>
        <v/>
      </c>
      <c r="Y97" s="92"/>
      <c r="Z97" s="92"/>
      <c r="AA97" s="92"/>
      <c r="AB97" s="92"/>
      <c r="AC97" s="93" t="str">
        <f t="shared" si="17"/>
        <v/>
      </c>
      <c r="AF97" s="94">
        <f t="shared" si="24"/>
        <v>1</v>
      </c>
    </row>
    <row r="98" spans="2:32" hidden="1" x14ac:dyDescent="0.25">
      <c r="B98" s="67" t="str">
        <f t="shared" si="18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68" t="str">
        <f>סיכום!F98</f>
        <v/>
      </c>
      <c r="G98" s="88"/>
      <c r="H98" s="69" t="str">
        <f>סיכום!K98</f>
        <v/>
      </c>
      <c r="I98" s="89" t="str">
        <f t="shared" si="7"/>
        <v/>
      </c>
      <c r="J98" s="69" t="str">
        <f t="shared" si="8"/>
        <v/>
      </c>
      <c r="K98" s="69" t="str">
        <f t="shared" si="19"/>
        <v/>
      </c>
      <c r="L98" s="90">
        <f t="shared" si="9"/>
        <v>0</v>
      </c>
      <c r="M98" s="91" t="str">
        <f>IF($F98="","",MIN(K98,$G98,'פרמטרים לעקרונות חישוב התמיכה'!$D$53))</f>
        <v/>
      </c>
      <c r="N98" s="91" t="str">
        <f t="shared" si="20"/>
        <v/>
      </c>
      <c r="O98" s="90">
        <f t="shared" si="10"/>
        <v>0</v>
      </c>
      <c r="P98" s="91" t="str">
        <f t="shared" si="11"/>
        <v/>
      </c>
      <c r="Q98" s="91" t="str">
        <f t="shared" si="21"/>
        <v/>
      </c>
      <c r="R98" s="90">
        <f t="shared" si="12"/>
        <v>0</v>
      </c>
      <c r="S98" s="91" t="str">
        <f t="shared" si="13"/>
        <v/>
      </c>
      <c r="T98" s="91" t="str">
        <f t="shared" si="22"/>
        <v/>
      </c>
      <c r="U98" s="90">
        <f t="shared" si="14"/>
        <v>0</v>
      </c>
      <c r="V98" s="91" t="str">
        <f t="shared" si="15"/>
        <v/>
      </c>
      <c r="W98" s="91" t="str">
        <f t="shared" si="23"/>
        <v/>
      </c>
      <c r="X98" s="92" t="str">
        <f t="shared" si="16"/>
        <v/>
      </c>
      <c r="Y98" s="92"/>
      <c r="Z98" s="92"/>
      <c r="AA98" s="92"/>
      <c r="AB98" s="92"/>
      <c r="AC98" s="93" t="str">
        <f t="shared" si="17"/>
        <v/>
      </c>
      <c r="AF98" s="94">
        <f t="shared" si="24"/>
        <v>1</v>
      </c>
    </row>
    <row r="99" spans="2:32" hidden="1" x14ac:dyDescent="0.25">
      <c r="B99" s="67" t="str">
        <f t="shared" si="18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68" t="str">
        <f>סיכום!F99</f>
        <v/>
      </c>
      <c r="G99" s="88"/>
      <c r="H99" s="69" t="str">
        <f>סיכום!K99</f>
        <v/>
      </c>
      <c r="I99" s="89" t="str">
        <f t="shared" si="7"/>
        <v/>
      </c>
      <c r="J99" s="69" t="str">
        <f t="shared" si="8"/>
        <v/>
      </c>
      <c r="K99" s="69" t="str">
        <f t="shared" si="19"/>
        <v/>
      </c>
      <c r="L99" s="90">
        <f t="shared" si="9"/>
        <v>0</v>
      </c>
      <c r="M99" s="91" t="str">
        <f>IF($F99="","",MIN(K99,$G99,'פרמטרים לעקרונות חישוב התמיכה'!$D$53))</f>
        <v/>
      </c>
      <c r="N99" s="91" t="str">
        <f t="shared" si="20"/>
        <v/>
      </c>
      <c r="O99" s="90">
        <f t="shared" si="10"/>
        <v>0</v>
      </c>
      <c r="P99" s="91" t="str">
        <f t="shared" si="11"/>
        <v/>
      </c>
      <c r="Q99" s="91" t="str">
        <f t="shared" si="21"/>
        <v/>
      </c>
      <c r="R99" s="90">
        <f t="shared" si="12"/>
        <v>0</v>
      </c>
      <c r="S99" s="91" t="str">
        <f t="shared" si="13"/>
        <v/>
      </c>
      <c r="T99" s="91" t="str">
        <f t="shared" si="22"/>
        <v/>
      </c>
      <c r="U99" s="90">
        <f t="shared" si="14"/>
        <v>0</v>
      </c>
      <c r="V99" s="91" t="str">
        <f t="shared" si="15"/>
        <v/>
      </c>
      <c r="W99" s="91" t="str">
        <f t="shared" si="23"/>
        <v/>
      </c>
      <c r="X99" s="92" t="str">
        <f t="shared" si="16"/>
        <v/>
      </c>
      <c r="Y99" s="92"/>
      <c r="Z99" s="92"/>
      <c r="AA99" s="92"/>
      <c r="AB99" s="92"/>
      <c r="AC99" s="93" t="str">
        <f t="shared" si="17"/>
        <v/>
      </c>
      <c r="AF99" s="94">
        <f t="shared" si="24"/>
        <v>1</v>
      </c>
    </row>
    <row r="100" spans="2:32" hidden="1" x14ac:dyDescent="0.25">
      <c r="B100" s="67" t="str">
        <f t="shared" si="18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68" t="str">
        <f>סיכום!F100</f>
        <v/>
      </c>
      <c r="G100" s="88"/>
      <c r="H100" s="69" t="str">
        <f>סיכום!K100</f>
        <v/>
      </c>
      <c r="I100" s="89" t="str">
        <f t="shared" ref="I100:I130" si="25">IF(F100="","",IF(H100&gt;$G100,1,0))</f>
        <v/>
      </c>
      <c r="J100" s="69" t="str">
        <f t="shared" ref="J100:J130" si="26">IF($F100="","",MIN(G100:H100))</f>
        <v/>
      </c>
      <c r="K100" s="69" t="str">
        <f t="shared" si="19"/>
        <v/>
      </c>
      <c r="L100" s="90">
        <f t="shared" ref="L100:L130" si="27">IF(OR(K100&gt;$G100,$I100=1),1,0)</f>
        <v>0</v>
      </c>
      <c r="M100" s="91" t="str">
        <f>IF($F100="","",MIN(K100,$G100,'פרמטרים לעקרונות חישוב התמיכה'!$D$53))</f>
        <v/>
      </c>
      <c r="N100" s="91" t="str">
        <f t="shared" si="20"/>
        <v/>
      </c>
      <c r="O100" s="90">
        <f t="shared" ref="O100:O130" si="28">IF(OR(N100&gt;$G100,$I100=1,$L100=1),1,0)</f>
        <v>0</v>
      </c>
      <c r="P100" s="91" t="str">
        <f t="shared" ref="P100:P130" si="29">IF($F100="","",MIN(N100,$G100))</f>
        <v/>
      </c>
      <c r="Q100" s="91" t="str">
        <f t="shared" si="21"/>
        <v/>
      </c>
      <c r="R100" s="90">
        <f t="shared" ref="R100:R130" si="30">IF(OR(Q100&gt;$G100,$I100=1,$L100=1,$O100=1),1,0)</f>
        <v>0</v>
      </c>
      <c r="S100" s="91" t="str">
        <f t="shared" ref="S100:S130" si="31">IF($F100="","",MIN(Q100,$G100))</f>
        <v/>
      </c>
      <c r="T100" s="91" t="str">
        <f t="shared" si="22"/>
        <v/>
      </c>
      <c r="U100" s="90">
        <f t="shared" ref="U100:U130" si="32">IF(OR(T100&gt;$G100,$I100=1,$L100=1,$O100=1,$R100=1),1,0)</f>
        <v>0</v>
      </c>
      <c r="V100" s="91" t="str">
        <f t="shared" ref="V100:V130" si="33">IF($F100="","",MIN(T100,$G100))</f>
        <v/>
      </c>
      <c r="W100" s="91" t="str">
        <f t="shared" si="23"/>
        <v/>
      </c>
      <c r="X100" s="92" t="str">
        <f t="shared" ref="X100:X130" si="34">IFERROR(W100,0)</f>
        <v/>
      </c>
      <c r="Y100" s="92"/>
      <c r="Z100" s="92"/>
      <c r="AA100" s="92"/>
      <c r="AB100" s="92"/>
      <c r="AC100" s="93" t="str">
        <f t="shared" ref="AC100:AC130" si="35">IF(F100="","",IFERROR(X100/SUMIF($X$31:$X$130,"&lt;&gt;#DIV/0!"),0))</f>
        <v/>
      </c>
      <c r="AF100" s="94">
        <f t="shared" si="24"/>
        <v>1</v>
      </c>
    </row>
    <row r="101" spans="2:32" hidden="1" x14ac:dyDescent="0.25">
      <c r="B101" s="67" t="str">
        <f t="shared" si="18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68" t="str">
        <f>סיכום!F101</f>
        <v/>
      </c>
      <c r="G101" s="88"/>
      <c r="H101" s="69" t="str">
        <f>סיכום!K101</f>
        <v/>
      </c>
      <c r="I101" s="89" t="str">
        <f t="shared" si="25"/>
        <v/>
      </c>
      <c r="J101" s="69" t="str">
        <f t="shared" si="26"/>
        <v/>
      </c>
      <c r="K101" s="69" t="str">
        <f t="shared" si="19"/>
        <v/>
      </c>
      <c r="L101" s="90">
        <f t="shared" si="27"/>
        <v>0</v>
      </c>
      <c r="M101" s="91" t="str">
        <f>IF($F101="","",MIN(K101,$G101,'פרמטרים לעקרונות חישוב התמיכה'!$D$53))</f>
        <v/>
      </c>
      <c r="N101" s="91" t="str">
        <f t="shared" si="20"/>
        <v/>
      </c>
      <c r="O101" s="90">
        <f t="shared" si="28"/>
        <v>0</v>
      </c>
      <c r="P101" s="91" t="str">
        <f t="shared" si="29"/>
        <v/>
      </c>
      <c r="Q101" s="91" t="str">
        <f t="shared" si="21"/>
        <v/>
      </c>
      <c r="R101" s="90">
        <f t="shared" si="30"/>
        <v>0</v>
      </c>
      <c r="S101" s="91" t="str">
        <f t="shared" si="31"/>
        <v/>
      </c>
      <c r="T101" s="91" t="str">
        <f t="shared" si="22"/>
        <v/>
      </c>
      <c r="U101" s="90">
        <f t="shared" si="32"/>
        <v>0</v>
      </c>
      <c r="V101" s="91" t="str">
        <f t="shared" si="33"/>
        <v/>
      </c>
      <c r="W101" s="91" t="str">
        <f t="shared" si="23"/>
        <v/>
      </c>
      <c r="X101" s="92" t="str">
        <f t="shared" si="34"/>
        <v/>
      </c>
      <c r="Y101" s="92"/>
      <c r="Z101" s="92"/>
      <c r="AA101" s="92"/>
      <c r="AB101" s="92"/>
      <c r="AC101" s="93" t="str">
        <f t="shared" si="35"/>
        <v/>
      </c>
      <c r="AF101" s="94">
        <f t="shared" si="24"/>
        <v>1</v>
      </c>
    </row>
    <row r="102" spans="2:32" hidden="1" x14ac:dyDescent="0.25">
      <c r="B102" s="67" t="str">
        <f t="shared" si="18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68" t="str">
        <f>סיכום!F102</f>
        <v/>
      </c>
      <c r="G102" s="88"/>
      <c r="H102" s="69" t="str">
        <f>סיכום!K102</f>
        <v/>
      </c>
      <c r="I102" s="89" t="str">
        <f t="shared" si="25"/>
        <v/>
      </c>
      <c r="J102" s="69" t="str">
        <f t="shared" si="26"/>
        <v/>
      </c>
      <c r="K102" s="69" t="str">
        <f t="shared" si="19"/>
        <v/>
      </c>
      <c r="L102" s="90">
        <f t="shared" si="27"/>
        <v>0</v>
      </c>
      <c r="M102" s="91" t="str">
        <f>IF($F102="","",MIN(K102,$G102,'פרמטרים לעקרונות חישוב התמיכה'!$D$53))</f>
        <v/>
      </c>
      <c r="N102" s="91" t="str">
        <f t="shared" si="20"/>
        <v/>
      </c>
      <c r="O102" s="90">
        <f t="shared" si="28"/>
        <v>0</v>
      </c>
      <c r="P102" s="91" t="str">
        <f t="shared" si="29"/>
        <v/>
      </c>
      <c r="Q102" s="91" t="str">
        <f t="shared" si="21"/>
        <v/>
      </c>
      <c r="R102" s="90">
        <f t="shared" si="30"/>
        <v>0</v>
      </c>
      <c r="S102" s="91" t="str">
        <f t="shared" si="31"/>
        <v/>
      </c>
      <c r="T102" s="91" t="str">
        <f t="shared" si="22"/>
        <v/>
      </c>
      <c r="U102" s="90">
        <f t="shared" si="32"/>
        <v>0</v>
      </c>
      <c r="V102" s="91" t="str">
        <f t="shared" si="33"/>
        <v/>
      </c>
      <c r="W102" s="91" t="str">
        <f t="shared" si="23"/>
        <v/>
      </c>
      <c r="X102" s="92" t="str">
        <f t="shared" si="34"/>
        <v/>
      </c>
      <c r="Y102" s="92"/>
      <c r="Z102" s="92"/>
      <c r="AA102" s="92"/>
      <c r="AB102" s="92"/>
      <c r="AC102" s="93" t="str">
        <f t="shared" si="35"/>
        <v/>
      </c>
      <c r="AF102" s="94">
        <f t="shared" si="24"/>
        <v>1</v>
      </c>
    </row>
    <row r="103" spans="2:32" hidden="1" x14ac:dyDescent="0.25">
      <c r="B103" s="67" t="str">
        <f t="shared" si="18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68" t="str">
        <f>סיכום!F103</f>
        <v/>
      </c>
      <c r="G103" s="88"/>
      <c r="H103" s="69" t="str">
        <f>סיכום!K103</f>
        <v/>
      </c>
      <c r="I103" s="89" t="str">
        <f t="shared" si="25"/>
        <v/>
      </c>
      <c r="J103" s="69" t="str">
        <f t="shared" si="26"/>
        <v/>
      </c>
      <c r="K103" s="69" t="str">
        <f t="shared" si="19"/>
        <v/>
      </c>
      <c r="L103" s="90">
        <f t="shared" si="27"/>
        <v>0</v>
      </c>
      <c r="M103" s="91" t="str">
        <f>IF($F103="","",MIN(K103,$G103,'פרמטרים לעקרונות חישוב התמיכה'!$D$53))</f>
        <v/>
      </c>
      <c r="N103" s="91" t="str">
        <f t="shared" si="20"/>
        <v/>
      </c>
      <c r="O103" s="90">
        <f t="shared" si="28"/>
        <v>0</v>
      </c>
      <c r="P103" s="91" t="str">
        <f t="shared" si="29"/>
        <v/>
      </c>
      <c r="Q103" s="91" t="str">
        <f t="shared" si="21"/>
        <v/>
      </c>
      <c r="R103" s="90">
        <f t="shared" si="30"/>
        <v>0</v>
      </c>
      <c r="S103" s="91" t="str">
        <f t="shared" si="31"/>
        <v/>
      </c>
      <c r="T103" s="91" t="str">
        <f t="shared" si="22"/>
        <v/>
      </c>
      <c r="U103" s="90">
        <f t="shared" si="32"/>
        <v>0</v>
      </c>
      <c r="V103" s="91" t="str">
        <f t="shared" si="33"/>
        <v/>
      </c>
      <c r="W103" s="91" t="str">
        <f t="shared" si="23"/>
        <v/>
      </c>
      <c r="X103" s="92" t="str">
        <f t="shared" si="34"/>
        <v/>
      </c>
      <c r="Y103" s="92"/>
      <c r="Z103" s="92"/>
      <c r="AA103" s="92"/>
      <c r="AB103" s="92"/>
      <c r="AC103" s="93" t="str">
        <f t="shared" si="35"/>
        <v/>
      </c>
      <c r="AF103" s="94">
        <f t="shared" si="24"/>
        <v>1</v>
      </c>
    </row>
    <row r="104" spans="2:32" hidden="1" x14ac:dyDescent="0.25">
      <c r="B104" s="67" t="str">
        <f t="shared" si="18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68" t="str">
        <f>סיכום!F104</f>
        <v/>
      </c>
      <c r="G104" s="88"/>
      <c r="H104" s="69" t="str">
        <f>סיכום!K104</f>
        <v/>
      </c>
      <c r="I104" s="89" t="str">
        <f t="shared" si="25"/>
        <v/>
      </c>
      <c r="J104" s="69" t="str">
        <f t="shared" si="26"/>
        <v/>
      </c>
      <c r="K104" s="69" t="str">
        <f t="shared" si="19"/>
        <v/>
      </c>
      <c r="L104" s="90">
        <f t="shared" si="27"/>
        <v>0</v>
      </c>
      <c r="M104" s="91" t="str">
        <f>IF($F104="","",MIN(K104,$G104,'פרמטרים לעקרונות חישוב התמיכה'!$D$53))</f>
        <v/>
      </c>
      <c r="N104" s="91" t="str">
        <f t="shared" si="20"/>
        <v/>
      </c>
      <c r="O104" s="90">
        <f t="shared" si="28"/>
        <v>0</v>
      </c>
      <c r="P104" s="91" t="str">
        <f t="shared" si="29"/>
        <v/>
      </c>
      <c r="Q104" s="91" t="str">
        <f t="shared" si="21"/>
        <v/>
      </c>
      <c r="R104" s="90">
        <f t="shared" si="30"/>
        <v>0</v>
      </c>
      <c r="S104" s="91" t="str">
        <f t="shared" si="31"/>
        <v/>
      </c>
      <c r="T104" s="91" t="str">
        <f t="shared" si="22"/>
        <v/>
      </c>
      <c r="U104" s="90">
        <f t="shared" si="32"/>
        <v>0</v>
      </c>
      <c r="V104" s="91" t="str">
        <f t="shared" si="33"/>
        <v/>
      </c>
      <c r="W104" s="91" t="str">
        <f t="shared" si="23"/>
        <v/>
      </c>
      <c r="X104" s="92" t="str">
        <f t="shared" si="34"/>
        <v/>
      </c>
      <c r="Y104" s="92"/>
      <c r="Z104" s="92"/>
      <c r="AA104" s="92"/>
      <c r="AB104" s="92"/>
      <c r="AC104" s="93" t="str">
        <f t="shared" si="35"/>
        <v/>
      </c>
      <c r="AF104" s="94">
        <f t="shared" si="24"/>
        <v>1</v>
      </c>
    </row>
    <row r="105" spans="2:32" hidden="1" x14ac:dyDescent="0.25">
      <c r="B105" s="67" t="str">
        <f t="shared" si="18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68" t="str">
        <f>סיכום!F105</f>
        <v/>
      </c>
      <c r="G105" s="88"/>
      <c r="H105" s="69" t="str">
        <f>סיכום!K105</f>
        <v/>
      </c>
      <c r="I105" s="89" t="str">
        <f t="shared" si="25"/>
        <v/>
      </c>
      <c r="J105" s="69" t="str">
        <f t="shared" si="26"/>
        <v/>
      </c>
      <c r="K105" s="69" t="str">
        <f t="shared" si="19"/>
        <v/>
      </c>
      <c r="L105" s="90">
        <f t="shared" si="27"/>
        <v>0</v>
      </c>
      <c r="M105" s="91" t="str">
        <f>IF($F105="","",MIN(K105,$G105,'פרמטרים לעקרונות חישוב התמיכה'!$D$53))</f>
        <v/>
      </c>
      <c r="N105" s="91" t="str">
        <f t="shared" si="20"/>
        <v/>
      </c>
      <c r="O105" s="90">
        <f t="shared" si="28"/>
        <v>0</v>
      </c>
      <c r="P105" s="91" t="str">
        <f t="shared" si="29"/>
        <v/>
      </c>
      <c r="Q105" s="91" t="str">
        <f t="shared" si="21"/>
        <v/>
      </c>
      <c r="R105" s="90">
        <f t="shared" si="30"/>
        <v>0</v>
      </c>
      <c r="S105" s="91" t="str">
        <f t="shared" si="31"/>
        <v/>
      </c>
      <c r="T105" s="91" t="str">
        <f t="shared" si="22"/>
        <v/>
      </c>
      <c r="U105" s="90">
        <f t="shared" si="32"/>
        <v>0</v>
      </c>
      <c r="V105" s="91" t="str">
        <f t="shared" si="33"/>
        <v/>
      </c>
      <c r="W105" s="91" t="str">
        <f t="shared" si="23"/>
        <v/>
      </c>
      <c r="X105" s="92" t="str">
        <f t="shared" si="34"/>
        <v/>
      </c>
      <c r="Y105" s="92"/>
      <c r="Z105" s="92"/>
      <c r="AA105" s="92"/>
      <c r="AB105" s="92"/>
      <c r="AC105" s="93" t="str">
        <f t="shared" si="35"/>
        <v/>
      </c>
      <c r="AF105" s="94">
        <f t="shared" si="24"/>
        <v>1</v>
      </c>
    </row>
    <row r="106" spans="2:32" hidden="1" x14ac:dyDescent="0.25">
      <c r="B106" s="67" t="str">
        <f t="shared" si="18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68" t="str">
        <f>סיכום!F106</f>
        <v/>
      </c>
      <c r="G106" s="88"/>
      <c r="H106" s="69" t="str">
        <f>סיכום!K106</f>
        <v/>
      </c>
      <c r="I106" s="89" t="str">
        <f t="shared" si="25"/>
        <v/>
      </c>
      <c r="J106" s="69" t="str">
        <f t="shared" si="26"/>
        <v/>
      </c>
      <c r="K106" s="69" t="str">
        <f t="shared" si="19"/>
        <v/>
      </c>
      <c r="L106" s="90">
        <f t="shared" si="27"/>
        <v>0</v>
      </c>
      <c r="M106" s="91" t="str">
        <f>IF($F106="","",MIN(K106,$G106,'פרמטרים לעקרונות חישוב התמיכה'!$D$53))</f>
        <v/>
      </c>
      <c r="N106" s="91" t="str">
        <f t="shared" si="20"/>
        <v/>
      </c>
      <c r="O106" s="90">
        <f t="shared" si="28"/>
        <v>0</v>
      </c>
      <c r="P106" s="91" t="str">
        <f t="shared" si="29"/>
        <v/>
      </c>
      <c r="Q106" s="91" t="str">
        <f t="shared" si="21"/>
        <v/>
      </c>
      <c r="R106" s="90">
        <f t="shared" si="30"/>
        <v>0</v>
      </c>
      <c r="S106" s="91" t="str">
        <f t="shared" si="31"/>
        <v/>
      </c>
      <c r="T106" s="91" t="str">
        <f t="shared" si="22"/>
        <v/>
      </c>
      <c r="U106" s="90">
        <f t="shared" si="32"/>
        <v>0</v>
      </c>
      <c r="V106" s="91" t="str">
        <f t="shared" si="33"/>
        <v/>
      </c>
      <c r="W106" s="91" t="str">
        <f t="shared" si="23"/>
        <v/>
      </c>
      <c r="X106" s="92" t="str">
        <f t="shared" si="34"/>
        <v/>
      </c>
      <c r="Y106" s="92"/>
      <c r="Z106" s="92"/>
      <c r="AA106" s="92"/>
      <c r="AB106" s="92"/>
      <c r="AC106" s="93" t="str">
        <f t="shared" si="35"/>
        <v/>
      </c>
      <c r="AF106" s="94">
        <f t="shared" si="24"/>
        <v>1</v>
      </c>
    </row>
    <row r="107" spans="2:32" hidden="1" x14ac:dyDescent="0.25">
      <c r="B107" s="67" t="str">
        <f t="shared" si="18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68" t="str">
        <f>סיכום!F107</f>
        <v/>
      </c>
      <c r="G107" s="88"/>
      <c r="H107" s="69" t="str">
        <f>סיכום!K107</f>
        <v/>
      </c>
      <c r="I107" s="89" t="str">
        <f t="shared" si="25"/>
        <v/>
      </c>
      <c r="J107" s="69" t="str">
        <f t="shared" si="26"/>
        <v/>
      </c>
      <c r="K107" s="69" t="str">
        <f t="shared" si="19"/>
        <v/>
      </c>
      <c r="L107" s="90">
        <f t="shared" si="27"/>
        <v>0</v>
      </c>
      <c r="M107" s="91" t="str">
        <f>IF($F107="","",MIN(K107,$G107,'פרמטרים לעקרונות חישוב התמיכה'!$D$53))</f>
        <v/>
      </c>
      <c r="N107" s="91" t="str">
        <f t="shared" si="20"/>
        <v/>
      </c>
      <c r="O107" s="90">
        <f t="shared" si="28"/>
        <v>0</v>
      </c>
      <c r="P107" s="91" t="str">
        <f t="shared" si="29"/>
        <v/>
      </c>
      <c r="Q107" s="91" t="str">
        <f t="shared" si="21"/>
        <v/>
      </c>
      <c r="R107" s="90">
        <f t="shared" si="30"/>
        <v>0</v>
      </c>
      <c r="S107" s="91" t="str">
        <f t="shared" si="31"/>
        <v/>
      </c>
      <c r="T107" s="91" t="str">
        <f t="shared" si="22"/>
        <v/>
      </c>
      <c r="U107" s="90">
        <f t="shared" si="32"/>
        <v>0</v>
      </c>
      <c r="V107" s="91" t="str">
        <f t="shared" si="33"/>
        <v/>
      </c>
      <c r="W107" s="91" t="str">
        <f t="shared" si="23"/>
        <v/>
      </c>
      <c r="X107" s="92" t="str">
        <f t="shared" si="34"/>
        <v/>
      </c>
      <c r="Y107" s="92"/>
      <c r="Z107" s="92"/>
      <c r="AA107" s="92"/>
      <c r="AB107" s="92"/>
      <c r="AC107" s="93" t="str">
        <f t="shared" si="35"/>
        <v/>
      </c>
      <c r="AF107" s="94">
        <f t="shared" si="24"/>
        <v>1</v>
      </c>
    </row>
    <row r="108" spans="2:32" hidden="1" x14ac:dyDescent="0.25">
      <c r="B108" s="67" t="str">
        <f t="shared" si="18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68" t="str">
        <f>סיכום!F108</f>
        <v/>
      </c>
      <c r="G108" s="88"/>
      <c r="H108" s="69" t="str">
        <f>סיכום!K108</f>
        <v/>
      </c>
      <c r="I108" s="89" t="str">
        <f t="shared" si="25"/>
        <v/>
      </c>
      <c r="J108" s="69" t="str">
        <f t="shared" si="26"/>
        <v/>
      </c>
      <c r="K108" s="69" t="str">
        <f t="shared" si="19"/>
        <v/>
      </c>
      <c r="L108" s="90">
        <f t="shared" si="27"/>
        <v>0</v>
      </c>
      <c r="M108" s="91" t="str">
        <f>IF($F108="","",MIN(K108,$G108,'פרמטרים לעקרונות חישוב התמיכה'!$D$53))</f>
        <v/>
      </c>
      <c r="N108" s="91" t="str">
        <f t="shared" si="20"/>
        <v/>
      </c>
      <c r="O108" s="90">
        <f t="shared" si="28"/>
        <v>0</v>
      </c>
      <c r="P108" s="91" t="str">
        <f t="shared" si="29"/>
        <v/>
      </c>
      <c r="Q108" s="91" t="str">
        <f t="shared" si="21"/>
        <v/>
      </c>
      <c r="R108" s="90">
        <f t="shared" si="30"/>
        <v>0</v>
      </c>
      <c r="S108" s="91" t="str">
        <f t="shared" si="31"/>
        <v/>
      </c>
      <c r="T108" s="91" t="str">
        <f t="shared" si="22"/>
        <v/>
      </c>
      <c r="U108" s="90">
        <f t="shared" si="32"/>
        <v>0</v>
      </c>
      <c r="V108" s="91" t="str">
        <f t="shared" si="33"/>
        <v/>
      </c>
      <c r="W108" s="91" t="str">
        <f t="shared" si="23"/>
        <v/>
      </c>
      <c r="X108" s="92" t="str">
        <f t="shared" si="34"/>
        <v/>
      </c>
      <c r="Y108" s="92"/>
      <c r="Z108" s="92"/>
      <c r="AA108" s="92"/>
      <c r="AB108" s="92"/>
      <c r="AC108" s="93" t="str">
        <f t="shared" si="35"/>
        <v/>
      </c>
      <c r="AF108" s="94">
        <f t="shared" si="24"/>
        <v>1</v>
      </c>
    </row>
    <row r="109" spans="2:32" hidden="1" x14ac:dyDescent="0.25">
      <c r="B109" s="67" t="str">
        <f t="shared" si="18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68" t="str">
        <f>סיכום!F109</f>
        <v/>
      </c>
      <c r="G109" s="88"/>
      <c r="H109" s="69" t="str">
        <f>סיכום!K109</f>
        <v/>
      </c>
      <c r="I109" s="89" t="str">
        <f t="shared" si="25"/>
        <v/>
      </c>
      <c r="J109" s="69" t="str">
        <f t="shared" si="26"/>
        <v/>
      </c>
      <c r="K109" s="69" t="str">
        <f t="shared" si="19"/>
        <v/>
      </c>
      <c r="L109" s="90">
        <f t="shared" si="27"/>
        <v>0</v>
      </c>
      <c r="M109" s="91" t="str">
        <f>IF($F109="","",MIN(K109,$G109,'פרמטרים לעקרונות חישוב התמיכה'!$D$53))</f>
        <v/>
      </c>
      <c r="N109" s="91" t="str">
        <f t="shared" si="20"/>
        <v/>
      </c>
      <c r="O109" s="90">
        <f t="shared" si="28"/>
        <v>0</v>
      </c>
      <c r="P109" s="91" t="str">
        <f t="shared" si="29"/>
        <v/>
      </c>
      <c r="Q109" s="91" t="str">
        <f t="shared" si="21"/>
        <v/>
      </c>
      <c r="R109" s="90">
        <f t="shared" si="30"/>
        <v>0</v>
      </c>
      <c r="S109" s="91" t="str">
        <f t="shared" si="31"/>
        <v/>
      </c>
      <c r="T109" s="91" t="str">
        <f t="shared" si="22"/>
        <v/>
      </c>
      <c r="U109" s="90">
        <f t="shared" si="32"/>
        <v>0</v>
      </c>
      <c r="V109" s="91" t="str">
        <f t="shared" si="33"/>
        <v/>
      </c>
      <c r="W109" s="91" t="str">
        <f t="shared" si="23"/>
        <v/>
      </c>
      <c r="X109" s="92" t="str">
        <f t="shared" si="34"/>
        <v/>
      </c>
      <c r="Y109" s="92"/>
      <c r="Z109" s="92"/>
      <c r="AA109" s="92"/>
      <c r="AB109" s="92"/>
      <c r="AC109" s="93" t="str">
        <f t="shared" si="35"/>
        <v/>
      </c>
      <c r="AF109" s="94">
        <f t="shared" si="24"/>
        <v>1</v>
      </c>
    </row>
    <row r="110" spans="2:32" hidden="1" x14ac:dyDescent="0.25">
      <c r="B110" s="67" t="str">
        <f t="shared" si="18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68" t="str">
        <f>סיכום!F110</f>
        <v/>
      </c>
      <c r="G110" s="88"/>
      <c r="H110" s="69" t="str">
        <f>סיכום!K110</f>
        <v/>
      </c>
      <c r="I110" s="89" t="str">
        <f t="shared" si="25"/>
        <v/>
      </c>
      <c r="J110" s="69" t="str">
        <f t="shared" si="26"/>
        <v/>
      </c>
      <c r="K110" s="69" t="str">
        <f t="shared" si="19"/>
        <v/>
      </c>
      <c r="L110" s="90">
        <f t="shared" si="27"/>
        <v>0</v>
      </c>
      <c r="M110" s="91" t="str">
        <f>IF($F110="","",MIN(K110,$G110,'פרמטרים לעקרונות חישוב התמיכה'!$D$53))</f>
        <v/>
      </c>
      <c r="N110" s="91" t="str">
        <f t="shared" si="20"/>
        <v/>
      </c>
      <c r="O110" s="90">
        <f t="shared" si="28"/>
        <v>0</v>
      </c>
      <c r="P110" s="91" t="str">
        <f t="shared" si="29"/>
        <v/>
      </c>
      <c r="Q110" s="91" t="str">
        <f t="shared" si="21"/>
        <v/>
      </c>
      <c r="R110" s="90">
        <f t="shared" si="30"/>
        <v>0</v>
      </c>
      <c r="S110" s="91" t="str">
        <f t="shared" si="31"/>
        <v/>
      </c>
      <c r="T110" s="91" t="str">
        <f t="shared" si="22"/>
        <v/>
      </c>
      <c r="U110" s="90">
        <f t="shared" si="32"/>
        <v>0</v>
      </c>
      <c r="V110" s="91" t="str">
        <f t="shared" si="33"/>
        <v/>
      </c>
      <c r="W110" s="91" t="str">
        <f t="shared" si="23"/>
        <v/>
      </c>
      <c r="X110" s="92" t="str">
        <f t="shared" si="34"/>
        <v/>
      </c>
      <c r="Y110" s="92"/>
      <c r="Z110" s="92"/>
      <c r="AA110" s="92"/>
      <c r="AB110" s="92"/>
      <c r="AC110" s="93" t="str">
        <f t="shared" si="35"/>
        <v/>
      </c>
      <c r="AF110" s="94">
        <f t="shared" si="24"/>
        <v>1</v>
      </c>
    </row>
    <row r="111" spans="2:32" hidden="1" x14ac:dyDescent="0.25">
      <c r="B111" s="67" t="str">
        <f t="shared" si="18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68" t="str">
        <f>סיכום!F111</f>
        <v/>
      </c>
      <c r="G111" s="88"/>
      <c r="H111" s="69" t="str">
        <f>סיכום!K111</f>
        <v/>
      </c>
      <c r="I111" s="89" t="str">
        <f t="shared" si="25"/>
        <v/>
      </c>
      <c r="J111" s="69" t="str">
        <f t="shared" si="26"/>
        <v/>
      </c>
      <c r="K111" s="69" t="str">
        <f t="shared" si="19"/>
        <v/>
      </c>
      <c r="L111" s="90">
        <f t="shared" si="27"/>
        <v>0</v>
      </c>
      <c r="M111" s="91" t="str">
        <f>IF($F111="","",MIN(K111,$G111,'פרמטרים לעקרונות חישוב התמיכה'!$D$53))</f>
        <v/>
      </c>
      <c r="N111" s="91" t="str">
        <f t="shared" si="20"/>
        <v/>
      </c>
      <c r="O111" s="90">
        <f t="shared" si="28"/>
        <v>0</v>
      </c>
      <c r="P111" s="91" t="str">
        <f t="shared" si="29"/>
        <v/>
      </c>
      <c r="Q111" s="91" t="str">
        <f t="shared" si="21"/>
        <v/>
      </c>
      <c r="R111" s="90">
        <f t="shared" si="30"/>
        <v>0</v>
      </c>
      <c r="S111" s="91" t="str">
        <f t="shared" si="31"/>
        <v/>
      </c>
      <c r="T111" s="91" t="str">
        <f t="shared" si="22"/>
        <v/>
      </c>
      <c r="U111" s="90">
        <f t="shared" si="32"/>
        <v>0</v>
      </c>
      <c r="V111" s="91" t="str">
        <f t="shared" si="33"/>
        <v/>
      </c>
      <c r="W111" s="91" t="str">
        <f t="shared" si="23"/>
        <v/>
      </c>
      <c r="X111" s="92" t="str">
        <f t="shared" si="34"/>
        <v/>
      </c>
      <c r="Y111" s="92"/>
      <c r="Z111" s="92"/>
      <c r="AA111" s="92"/>
      <c r="AB111" s="92"/>
      <c r="AC111" s="93" t="str">
        <f t="shared" si="35"/>
        <v/>
      </c>
      <c r="AF111" s="94">
        <f t="shared" si="24"/>
        <v>1</v>
      </c>
    </row>
    <row r="112" spans="2:32" hidden="1" x14ac:dyDescent="0.25">
      <c r="B112" s="67" t="str">
        <f t="shared" si="18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68" t="str">
        <f>סיכום!F112</f>
        <v/>
      </c>
      <c r="G112" s="88"/>
      <c r="H112" s="69" t="str">
        <f>סיכום!K112</f>
        <v/>
      </c>
      <c r="I112" s="89" t="str">
        <f t="shared" si="25"/>
        <v/>
      </c>
      <c r="J112" s="69" t="str">
        <f t="shared" si="26"/>
        <v/>
      </c>
      <c r="K112" s="69" t="str">
        <f t="shared" si="19"/>
        <v/>
      </c>
      <c r="L112" s="90">
        <f t="shared" si="27"/>
        <v>0</v>
      </c>
      <c r="M112" s="91" t="str">
        <f>IF($F112="","",MIN(K112,$G112,'פרמטרים לעקרונות חישוב התמיכה'!$D$53))</f>
        <v/>
      </c>
      <c r="N112" s="91" t="str">
        <f t="shared" si="20"/>
        <v/>
      </c>
      <c r="O112" s="90">
        <f t="shared" si="28"/>
        <v>0</v>
      </c>
      <c r="P112" s="91" t="str">
        <f t="shared" si="29"/>
        <v/>
      </c>
      <c r="Q112" s="91" t="str">
        <f t="shared" si="21"/>
        <v/>
      </c>
      <c r="R112" s="90">
        <f t="shared" si="30"/>
        <v>0</v>
      </c>
      <c r="S112" s="91" t="str">
        <f t="shared" si="31"/>
        <v/>
      </c>
      <c r="T112" s="91" t="str">
        <f t="shared" si="22"/>
        <v/>
      </c>
      <c r="U112" s="90">
        <f t="shared" si="32"/>
        <v>0</v>
      </c>
      <c r="V112" s="91" t="str">
        <f t="shared" si="33"/>
        <v/>
      </c>
      <c r="W112" s="91" t="str">
        <f t="shared" si="23"/>
        <v/>
      </c>
      <c r="X112" s="92" t="str">
        <f t="shared" si="34"/>
        <v/>
      </c>
      <c r="Y112" s="92"/>
      <c r="Z112" s="92"/>
      <c r="AA112" s="92"/>
      <c r="AB112" s="92"/>
      <c r="AC112" s="93" t="str">
        <f t="shared" si="35"/>
        <v/>
      </c>
      <c r="AF112" s="94">
        <f t="shared" si="24"/>
        <v>1</v>
      </c>
    </row>
    <row r="113" spans="2:32" hidden="1" x14ac:dyDescent="0.25">
      <c r="B113" s="67" t="str">
        <f t="shared" si="18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68" t="str">
        <f>סיכום!F113</f>
        <v/>
      </c>
      <c r="G113" s="88"/>
      <c r="H113" s="69" t="str">
        <f>סיכום!K113</f>
        <v/>
      </c>
      <c r="I113" s="89" t="str">
        <f t="shared" si="25"/>
        <v/>
      </c>
      <c r="J113" s="69" t="str">
        <f t="shared" si="26"/>
        <v/>
      </c>
      <c r="K113" s="69" t="str">
        <f t="shared" si="19"/>
        <v/>
      </c>
      <c r="L113" s="90">
        <f t="shared" si="27"/>
        <v>0</v>
      </c>
      <c r="M113" s="91" t="str">
        <f>IF($F113="","",MIN(K113,$G113,'פרמטרים לעקרונות חישוב התמיכה'!$D$53))</f>
        <v/>
      </c>
      <c r="N113" s="91" t="str">
        <f t="shared" si="20"/>
        <v/>
      </c>
      <c r="O113" s="90">
        <f t="shared" si="28"/>
        <v>0</v>
      </c>
      <c r="P113" s="91" t="str">
        <f t="shared" si="29"/>
        <v/>
      </c>
      <c r="Q113" s="91" t="str">
        <f t="shared" si="21"/>
        <v/>
      </c>
      <c r="R113" s="90">
        <f t="shared" si="30"/>
        <v>0</v>
      </c>
      <c r="S113" s="91" t="str">
        <f t="shared" si="31"/>
        <v/>
      </c>
      <c r="T113" s="91" t="str">
        <f t="shared" si="22"/>
        <v/>
      </c>
      <c r="U113" s="90">
        <f t="shared" si="32"/>
        <v>0</v>
      </c>
      <c r="V113" s="91" t="str">
        <f t="shared" si="33"/>
        <v/>
      </c>
      <c r="W113" s="91" t="str">
        <f t="shared" si="23"/>
        <v/>
      </c>
      <c r="X113" s="92" t="str">
        <f t="shared" si="34"/>
        <v/>
      </c>
      <c r="Y113" s="92"/>
      <c r="Z113" s="92"/>
      <c r="AA113" s="92"/>
      <c r="AB113" s="92"/>
      <c r="AC113" s="93" t="str">
        <f t="shared" si="35"/>
        <v/>
      </c>
      <c r="AF113" s="94">
        <f t="shared" si="24"/>
        <v>1</v>
      </c>
    </row>
    <row r="114" spans="2:32" hidden="1" x14ac:dyDescent="0.25">
      <c r="B114" s="67" t="str">
        <f t="shared" si="18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68" t="str">
        <f>סיכום!F114</f>
        <v/>
      </c>
      <c r="G114" s="88"/>
      <c r="H114" s="69" t="str">
        <f>סיכום!K114</f>
        <v/>
      </c>
      <c r="I114" s="89" t="str">
        <f t="shared" si="25"/>
        <v/>
      </c>
      <c r="J114" s="69" t="str">
        <f t="shared" si="26"/>
        <v/>
      </c>
      <c r="K114" s="69" t="str">
        <f t="shared" si="19"/>
        <v/>
      </c>
      <c r="L114" s="90">
        <f t="shared" si="27"/>
        <v>0</v>
      </c>
      <c r="M114" s="91" t="str">
        <f>IF($F114="","",MIN(K114,$G114,'פרמטרים לעקרונות חישוב התמיכה'!$D$53))</f>
        <v/>
      </c>
      <c r="N114" s="91" t="str">
        <f t="shared" si="20"/>
        <v/>
      </c>
      <c r="O114" s="90">
        <f t="shared" si="28"/>
        <v>0</v>
      </c>
      <c r="P114" s="91" t="str">
        <f t="shared" si="29"/>
        <v/>
      </c>
      <c r="Q114" s="91" t="str">
        <f t="shared" si="21"/>
        <v/>
      </c>
      <c r="R114" s="90">
        <f t="shared" si="30"/>
        <v>0</v>
      </c>
      <c r="S114" s="91" t="str">
        <f t="shared" si="31"/>
        <v/>
      </c>
      <c r="T114" s="91" t="str">
        <f t="shared" si="22"/>
        <v/>
      </c>
      <c r="U114" s="90">
        <f t="shared" si="32"/>
        <v>0</v>
      </c>
      <c r="V114" s="91" t="str">
        <f t="shared" si="33"/>
        <v/>
      </c>
      <c r="W114" s="91" t="str">
        <f t="shared" si="23"/>
        <v/>
      </c>
      <c r="X114" s="92" t="str">
        <f t="shared" si="34"/>
        <v/>
      </c>
      <c r="Y114" s="92"/>
      <c r="Z114" s="92"/>
      <c r="AA114" s="92"/>
      <c r="AB114" s="92"/>
      <c r="AC114" s="93" t="str">
        <f t="shared" si="35"/>
        <v/>
      </c>
      <c r="AF114" s="94">
        <f t="shared" si="24"/>
        <v>1</v>
      </c>
    </row>
    <row r="115" spans="2:32" hidden="1" x14ac:dyDescent="0.25">
      <c r="B115" s="67" t="str">
        <f t="shared" si="18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68" t="str">
        <f>סיכום!F115</f>
        <v/>
      </c>
      <c r="G115" s="88"/>
      <c r="H115" s="69" t="str">
        <f>סיכום!K115</f>
        <v/>
      </c>
      <c r="I115" s="89" t="str">
        <f t="shared" si="25"/>
        <v/>
      </c>
      <c r="J115" s="69" t="str">
        <f t="shared" si="26"/>
        <v/>
      </c>
      <c r="K115" s="69" t="str">
        <f t="shared" si="19"/>
        <v/>
      </c>
      <c r="L115" s="90">
        <f t="shared" si="27"/>
        <v>0</v>
      </c>
      <c r="M115" s="91" t="str">
        <f>IF($F115="","",MIN(K115,$G115,'פרמטרים לעקרונות חישוב התמיכה'!$D$53))</f>
        <v/>
      </c>
      <c r="N115" s="91" t="str">
        <f t="shared" si="20"/>
        <v/>
      </c>
      <c r="O115" s="90">
        <f t="shared" si="28"/>
        <v>0</v>
      </c>
      <c r="P115" s="91" t="str">
        <f t="shared" si="29"/>
        <v/>
      </c>
      <c r="Q115" s="91" t="str">
        <f t="shared" si="21"/>
        <v/>
      </c>
      <c r="R115" s="90">
        <f t="shared" si="30"/>
        <v>0</v>
      </c>
      <c r="S115" s="91" t="str">
        <f t="shared" si="31"/>
        <v/>
      </c>
      <c r="T115" s="91" t="str">
        <f t="shared" si="22"/>
        <v/>
      </c>
      <c r="U115" s="90">
        <f t="shared" si="32"/>
        <v>0</v>
      </c>
      <c r="V115" s="91" t="str">
        <f t="shared" si="33"/>
        <v/>
      </c>
      <c r="W115" s="91" t="str">
        <f t="shared" si="23"/>
        <v/>
      </c>
      <c r="X115" s="92" t="str">
        <f t="shared" si="34"/>
        <v/>
      </c>
      <c r="Y115" s="92"/>
      <c r="Z115" s="92"/>
      <c r="AA115" s="92"/>
      <c r="AB115" s="92"/>
      <c r="AC115" s="93" t="str">
        <f t="shared" si="35"/>
        <v/>
      </c>
      <c r="AF115" s="94">
        <f t="shared" si="24"/>
        <v>1</v>
      </c>
    </row>
    <row r="116" spans="2:32" hidden="1" x14ac:dyDescent="0.25">
      <c r="B116" s="67" t="str">
        <f t="shared" si="18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68" t="str">
        <f>סיכום!F116</f>
        <v/>
      </c>
      <c r="G116" s="88"/>
      <c r="H116" s="69" t="str">
        <f>סיכום!K116</f>
        <v/>
      </c>
      <c r="I116" s="89" t="str">
        <f t="shared" si="25"/>
        <v/>
      </c>
      <c r="J116" s="69" t="str">
        <f t="shared" si="26"/>
        <v/>
      </c>
      <c r="K116" s="69" t="str">
        <f t="shared" si="19"/>
        <v/>
      </c>
      <c r="L116" s="90">
        <f t="shared" si="27"/>
        <v>0</v>
      </c>
      <c r="M116" s="91" t="str">
        <f>IF($F116="","",MIN(K116,$G116,'פרמטרים לעקרונות חישוב התמיכה'!$D$53))</f>
        <v/>
      </c>
      <c r="N116" s="91" t="str">
        <f t="shared" si="20"/>
        <v/>
      </c>
      <c r="O116" s="90">
        <f t="shared" si="28"/>
        <v>0</v>
      </c>
      <c r="P116" s="91" t="str">
        <f t="shared" si="29"/>
        <v/>
      </c>
      <c r="Q116" s="91" t="str">
        <f t="shared" si="21"/>
        <v/>
      </c>
      <c r="R116" s="90">
        <f t="shared" si="30"/>
        <v>0</v>
      </c>
      <c r="S116" s="91" t="str">
        <f t="shared" si="31"/>
        <v/>
      </c>
      <c r="T116" s="91" t="str">
        <f t="shared" si="22"/>
        <v/>
      </c>
      <c r="U116" s="90">
        <f t="shared" si="32"/>
        <v>0</v>
      </c>
      <c r="V116" s="91" t="str">
        <f t="shared" si="33"/>
        <v/>
      </c>
      <c r="W116" s="91" t="str">
        <f t="shared" si="23"/>
        <v/>
      </c>
      <c r="X116" s="92" t="str">
        <f t="shared" si="34"/>
        <v/>
      </c>
      <c r="Y116" s="92"/>
      <c r="Z116" s="92"/>
      <c r="AA116" s="92"/>
      <c r="AB116" s="92"/>
      <c r="AC116" s="93" t="str">
        <f t="shared" si="35"/>
        <v/>
      </c>
      <c r="AF116" s="94">
        <f t="shared" si="24"/>
        <v>1</v>
      </c>
    </row>
    <row r="117" spans="2:32" hidden="1" x14ac:dyDescent="0.25">
      <c r="B117" s="67" t="str">
        <f t="shared" si="18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68" t="str">
        <f>סיכום!F117</f>
        <v/>
      </c>
      <c r="G117" s="88"/>
      <c r="H117" s="69" t="str">
        <f>סיכום!K117</f>
        <v/>
      </c>
      <c r="I117" s="89" t="str">
        <f t="shared" si="25"/>
        <v/>
      </c>
      <c r="J117" s="69" t="str">
        <f t="shared" si="26"/>
        <v/>
      </c>
      <c r="K117" s="69" t="str">
        <f t="shared" si="19"/>
        <v/>
      </c>
      <c r="L117" s="90">
        <f t="shared" si="27"/>
        <v>0</v>
      </c>
      <c r="M117" s="91" t="str">
        <f>IF($F117="","",MIN(K117,$G117,'פרמטרים לעקרונות חישוב התמיכה'!$D$53))</f>
        <v/>
      </c>
      <c r="N117" s="91" t="str">
        <f t="shared" si="20"/>
        <v/>
      </c>
      <c r="O117" s="90">
        <f t="shared" si="28"/>
        <v>0</v>
      </c>
      <c r="P117" s="91" t="str">
        <f t="shared" si="29"/>
        <v/>
      </c>
      <c r="Q117" s="91" t="str">
        <f t="shared" si="21"/>
        <v/>
      </c>
      <c r="R117" s="90">
        <f t="shared" si="30"/>
        <v>0</v>
      </c>
      <c r="S117" s="91" t="str">
        <f t="shared" si="31"/>
        <v/>
      </c>
      <c r="T117" s="91" t="str">
        <f t="shared" si="22"/>
        <v/>
      </c>
      <c r="U117" s="90">
        <f t="shared" si="32"/>
        <v>0</v>
      </c>
      <c r="V117" s="91" t="str">
        <f t="shared" si="33"/>
        <v/>
      </c>
      <c r="W117" s="91" t="str">
        <f t="shared" si="23"/>
        <v/>
      </c>
      <c r="X117" s="92" t="str">
        <f t="shared" si="34"/>
        <v/>
      </c>
      <c r="Y117" s="92"/>
      <c r="Z117" s="92"/>
      <c r="AA117" s="92"/>
      <c r="AB117" s="92"/>
      <c r="AC117" s="93" t="str">
        <f t="shared" si="35"/>
        <v/>
      </c>
      <c r="AF117" s="94">
        <f t="shared" si="24"/>
        <v>1</v>
      </c>
    </row>
    <row r="118" spans="2:32" hidden="1" x14ac:dyDescent="0.25">
      <c r="B118" s="67" t="str">
        <f t="shared" si="18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68" t="str">
        <f>סיכום!F118</f>
        <v/>
      </c>
      <c r="G118" s="88"/>
      <c r="H118" s="69" t="str">
        <f>סיכום!K118</f>
        <v/>
      </c>
      <c r="I118" s="89" t="str">
        <f t="shared" si="25"/>
        <v/>
      </c>
      <c r="J118" s="69" t="str">
        <f t="shared" si="26"/>
        <v/>
      </c>
      <c r="K118" s="69" t="str">
        <f t="shared" si="19"/>
        <v/>
      </c>
      <c r="L118" s="90">
        <f t="shared" si="27"/>
        <v>0</v>
      </c>
      <c r="M118" s="91" t="str">
        <f>IF($F118="","",MIN(K118,$G118,'פרמטרים לעקרונות חישוב התמיכה'!$D$53))</f>
        <v/>
      </c>
      <c r="N118" s="91" t="str">
        <f t="shared" si="20"/>
        <v/>
      </c>
      <c r="O118" s="90">
        <f t="shared" si="28"/>
        <v>0</v>
      </c>
      <c r="P118" s="91" t="str">
        <f t="shared" si="29"/>
        <v/>
      </c>
      <c r="Q118" s="91" t="str">
        <f t="shared" si="21"/>
        <v/>
      </c>
      <c r="R118" s="90">
        <f t="shared" si="30"/>
        <v>0</v>
      </c>
      <c r="S118" s="91" t="str">
        <f t="shared" si="31"/>
        <v/>
      </c>
      <c r="T118" s="91" t="str">
        <f t="shared" si="22"/>
        <v/>
      </c>
      <c r="U118" s="90">
        <f t="shared" si="32"/>
        <v>0</v>
      </c>
      <c r="V118" s="91" t="str">
        <f t="shared" si="33"/>
        <v/>
      </c>
      <c r="W118" s="91" t="str">
        <f t="shared" si="23"/>
        <v/>
      </c>
      <c r="X118" s="92" t="str">
        <f t="shared" si="34"/>
        <v/>
      </c>
      <c r="Y118" s="92"/>
      <c r="Z118" s="92"/>
      <c r="AA118" s="92"/>
      <c r="AB118" s="92"/>
      <c r="AC118" s="93" t="str">
        <f t="shared" si="35"/>
        <v/>
      </c>
      <c r="AF118" s="94">
        <f t="shared" si="24"/>
        <v>1</v>
      </c>
    </row>
    <row r="119" spans="2:32" hidden="1" x14ac:dyDescent="0.25">
      <c r="B119" s="67" t="str">
        <f t="shared" si="18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68" t="str">
        <f>סיכום!F119</f>
        <v/>
      </c>
      <c r="G119" s="88"/>
      <c r="H119" s="69" t="str">
        <f>סיכום!K119</f>
        <v/>
      </c>
      <c r="I119" s="89" t="str">
        <f t="shared" si="25"/>
        <v/>
      </c>
      <c r="J119" s="69" t="str">
        <f t="shared" si="26"/>
        <v/>
      </c>
      <c r="K119" s="69" t="str">
        <f t="shared" si="19"/>
        <v/>
      </c>
      <c r="L119" s="90">
        <f t="shared" si="27"/>
        <v>0</v>
      </c>
      <c r="M119" s="91" t="str">
        <f>IF($F119="","",MIN(K119,$G119,'פרמטרים לעקרונות חישוב התמיכה'!$D$53))</f>
        <v/>
      </c>
      <c r="N119" s="91" t="str">
        <f t="shared" si="20"/>
        <v/>
      </c>
      <c r="O119" s="90">
        <f t="shared" si="28"/>
        <v>0</v>
      </c>
      <c r="P119" s="91" t="str">
        <f t="shared" si="29"/>
        <v/>
      </c>
      <c r="Q119" s="91" t="str">
        <f t="shared" si="21"/>
        <v/>
      </c>
      <c r="R119" s="90">
        <f t="shared" si="30"/>
        <v>0</v>
      </c>
      <c r="S119" s="91" t="str">
        <f t="shared" si="31"/>
        <v/>
      </c>
      <c r="T119" s="91" t="str">
        <f t="shared" si="22"/>
        <v/>
      </c>
      <c r="U119" s="90">
        <f t="shared" si="32"/>
        <v>0</v>
      </c>
      <c r="V119" s="91" t="str">
        <f t="shared" si="33"/>
        <v/>
      </c>
      <c r="W119" s="91" t="str">
        <f t="shared" si="23"/>
        <v/>
      </c>
      <c r="X119" s="92" t="str">
        <f t="shared" si="34"/>
        <v/>
      </c>
      <c r="Y119" s="92"/>
      <c r="Z119" s="92"/>
      <c r="AA119" s="92"/>
      <c r="AB119" s="92"/>
      <c r="AC119" s="93" t="str">
        <f t="shared" si="35"/>
        <v/>
      </c>
      <c r="AF119" s="94">
        <f t="shared" si="24"/>
        <v>1</v>
      </c>
    </row>
    <row r="120" spans="2:32" hidden="1" x14ac:dyDescent="0.25">
      <c r="B120" s="67" t="str">
        <f t="shared" si="18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68" t="str">
        <f>סיכום!F120</f>
        <v/>
      </c>
      <c r="G120" s="88"/>
      <c r="H120" s="69" t="str">
        <f>סיכום!K120</f>
        <v/>
      </c>
      <c r="I120" s="89" t="str">
        <f t="shared" si="25"/>
        <v/>
      </c>
      <c r="J120" s="69" t="str">
        <f t="shared" si="26"/>
        <v/>
      </c>
      <c r="K120" s="69" t="str">
        <f t="shared" si="19"/>
        <v/>
      </c>
      <c r="L120" s="90">
        <f t="shared" si="27"/>
        <v>0</v>
      </c>
      <c r="M120" s="91" t="str">
        <f>IF($F120="","",MIN(K120,$G120,'פרמטרים לעקרונות חישוב התמיכה'!$D$53))</f>
        <v/>
      </c>
      <c r="N120" s="91" t="str">
        <f t="shared" si="20"/>
        <v/>
      </c>
      <c r="O120" s="90">
        <f t="shared" si="28"/>
        <v>0</v>
      </c>
      <c r="P120" s="91" t="str">
        <f t="shared" si="29"/>
        <v/>
      </c>
      <c r="Q120" s="91" t="str">
        <f t="shared" si="21"/>
        <v/>
      </c>
      <c r="R120" s="90">
        <f t="shared" si="30"/>
        <v>0</v>
      </c>
      <c r="S120" s="91" t="str">
        <f t="shared" si="31"/>
        <v/>
      </c>
      <c r="T120" s="91" t="str">
        <f t="shared" si="22"/>
        <v/>
      </c>
      <c r="U120" s="90">
        <f t="shared" si="32"/>
        <v>0</v>
      </c>
      <c r="V120" s="91" t="str">
        <f t="shared" si="33"/>
        <v/>
      </c>
      <c r="W120" s="91" t="str">
        <f t="shared" si="23"/>
        <v/>
      </c>
      <c r="X120" s="92" t="str">
        <f t="shared" si="34"/>
        <v/>
      </c>
      <c r="Y120" s="92"/>
      <c r="Z120" s="92"/>
      <c r="AA120" s="92"/>
      <c r="AB120" s="92"/>
      <c r="AC120" s="93" t="str">
        <f t="shared" si="35"/>
        <v/>
      </c>
      <c r="AF120" s="94">
        <f t="shared" si="24"/>
        <v>1</v>
      </c>
    </row>
    <row r="121" spans="2:32" hidden="1" x14ac:dyDescent="0.25">
      <c r="B121" s="67" t="str">
        <f t="shared" si="18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68" t="str">
        <f>סיכום!F121</f>
        <v/>
      </c>
      <c r="G121" s="88"/>
      <c r="H121" s="69" t="str">
        <f>סיכום!K121</f>
        <v/>
      </c>
      <c r="I121" s="89" t="str">
        <f t="shared" si="25"/>
        <v/>
      </c>
      <c r="J121" s="69" t="str">
        <f t="shared" si="26"/>
        <v/>
      </c>
      <c r="K121" s="69" t="str">
        <f t="shared" si="19"/>
        <v/>
      </c>
      <c r="L121" s="90">
        <f t="shared" si="27"/>
        <v>0</v>
      </c>
      <c r="M121" s="91" t="str">
        <f>IF($F121="","",MIN(K121,$G121,'פרמטרים לעקרונות חישוב התמיכה'!$D$53))</f>
        <v/>
      </c>
      <c r="N121" s="91" t="str">
        <f t="shared" si="20"/>
        <v/>
      </c>
      <c r="O121" s="90">
        <f t="shared" si="28"/>
        <v>0</v>
      </c>
      <c r="P121" s="91" t="str">
        <f t="shared" si="29"/>
        <v/>
      </c>
      <c r="Q121" s="91" t="str">
        <f t="shared" si="21"/>
        <v/>
      </c>
      <c r="R121" s="90">
        <f t="shared" si="30"/>
        <v>0</v>
      </c>
      <c r="S121" s="91" t="str">
        <f t="shared" si="31"/>
        <v/>
      </c>
      <c r="T121" s="91" t="str">
        <f t="shared" si="22"/>
        <v/>
      </c>
      <c r="U121" s="90">
        <f t="shared" si="32"/>
        <v>0</v>
      </c>
      <c r="V121" s="91" t="str">
        <f t="shared" si="33"/>
        <v/>
      </c>
      <c r="W121" s="91" t="str">
        <f t="shared" si="23"/>
        <v/>
      </c>
      <c r="X121" s="92" t="str">
        <f t="shared" si="34"/>
        <v/>
      </c>
      <c r="Y121" s="92"/>
      <c r="Z121" s="92"/>
      <c r="AA121" s="92"/>
      <c r="AB121" s="92"/>
      <c r="AC121" s="93" t="str">
        <f t="shared" si="35"/>
        <v/>
      </c>
      <c r="AF121" s="94">
        <f t="shared" si="24"/>
        <v>1</v>
      </c>
    </row>
    <row r="122" spans="2:32" hidden="1" x14ac:dyDescent="0.25">
      <c r="B122" s="67" t="str">
        <f t="shared" si="18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68" t="str">
        <f>סיכום!F122</f>
        <v/>
      </c>
      <c r="G122" s="88"/>
      <c r="H122" s="69" t="str">
        <f>סיכום!K122</f>
        <v/>
      </c>
      <c r="I122" s="89" t="str">
        <f t="shared" si="25"/>
        <v/>
      </c>
      <c r="J122" s="69" t="str">
        <f t="shared" si="26"/>
        <v/>
      </c>
      <c r="K122" s="69" t="str">
        <f t="shared" si="19"/>
        <v/>
      </c>
      <c r="L122" s="90">
        <f t="shared" si="27"/>
        <v>0</v>
      </c>
      <c r="M122" s="91" t="str">
        <f>IF($F122="","",MIN(K122,$G122,'פרמטרים לעקרונות חישוב התמיכה'!$D$53))</f>
        <v/>
      </c>
      <c r="N122" s="91" t="str">
        <f t="shared" si="20"/>
        <v/>
      </c>
      <c r="O122" s="90">
        <f t="shared" si="28"/>
        <v>0</v>
      </c>
      <c r="P122" s="91" t="str">
        <f t="shared" si="29"/>
        <v/>
      </c>
      <c r="Q122" s="91" t="str">
        <f t="shared" si="21"/>
        <v/>
      </c>
      <c r="R122" s="90">
        <f t="shared" si="30"/>
        <v>0</v>
      </c>
      <c r="S122" s="91" t="str">
        <f t="shared" si="31"/>
        <v/>
      </c>
      <c r="T122" s="91" t="str">
        <f t="shared" si="22"/>
        <v/>
      </c>
      <c r="U122" s="90">
        <f t="shared" si="32"/>
        <v>0</v>
      </c>
      <c r="V122" s="91" t="str">
        <f t="shared" si="33"/>
        <v/>
      </c>
      <c r="W122" s="91" t="str">
        <f t="shared" si="23"/>
        <v/>
      </c>
      <c r="X122" s="92" t="str">
        <f t="shared" si="34"/>
        <v/>
      </c>
      <c r="Y122" s="92"/>
      <c r="Z122" s="92"/>
      <c r="AA122" s="92"/>
      <c r="AB122" s="92"/>
      <c r="AC122" s="93" t="str">
        <f t="shared" si="35"/>
        <v/>
      </c>
      <c r="AF122" s="94">
        <f t="shared" si="24"/>
        <v>1</v>
      </c>
    </row>
    <row r="123" spans="2:32" hidden="1" x14ac:dyDescent="0.25">
      <c r="B123" s="67" t="str">
        <f t="shared" si="18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68" t="str">
        <f>סיכום!F123</f>
        <v/>
      </c>
      <c r="G123" s="88"/>
      <c r="H123" s="69" t="str">
        <f>סיכום!K123</f>
        <v/>
      </c>
      <c r="I123" s="89" t="str">
        <f t="shared" si="25"/>
        <v/>
      </c>
      <c r="J123" s="69" t="str">
        <f t="shared" si="26"/>
        <v/>
      </c>
      <c r="K123" s="69" t="str">
        <f t="shared" si="19"/>
        <v/>
      </c>
      <c r="L123" s="90">
        <f t="shared" si="27"/>
        <v>0</v>
      </c>
      <c r="M123" s="91" t="str">
        <f>IF($F123="","",MIN(K123,$G123,'פרמטרים לעקרונות חישוב התמיכה'!$D$53))</f>
        <v/>
      </c>
      <c r="N123" s="91" t="str">
        <f t="shared" si="20"/>
        <v/>
      </c>
      <c r="O123" s="90">
        <f t="shared" si="28"/>
        <v>0</v>
      </c>
      <c r="P123" s="91" t="str">
        <f t="shared" si="29"/>
        <v/>
      </c>
      <c r="Q123" s="91" t="str">
        <f t="shared" si="21"/>
        <v/>
      </c>
      <c r="R123" s="90">
        <f t="shared" si="30"/>
        <v>0</v>
      </c>
      <c r="S123" s="91" t="str">
        <f t="shared" si="31"/>
        <v/>
      </c>
      <c r="T123" s="91" t="str">
        <f t="shared" si="22"/>
        <v/>
      </c>
      <c r="U123" s="90">
        <f t="shared" si="32"/>
        <v>0</v>
      </c>
      <c r="V123" s="91" t="str">
        <f t="shared" si="33"/>
        <v/>
      </c>
      <c r="W123" s="91" t="str">
        <f t="shared" si="23"/>
        <v/>
      </c>
      <c r="X123" s="92" t="str">
        <f t="shared" si="34"/>
        <v/>
      </c>
      <c r="Y123" s="92"/>
      <c r="Z123" s="92"/>
      <c r="AA123" s="92"/>
      <c r="AB123" s="92"/>
      <c r="AC123" s="93" t="str">
        <f t="shared" si="35"/>
        <v/>
      </c>
      <c r="AF123" s="94">
        <f t="shared" si="24"/>
        <v>1</v>
      </c>
    </row>
    <row r="124" spans="2:32" hidden="1" x14ac:dyDescent="0.25">
      <c r="B124" s="67" t="str">
        <f t="shared" si="18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68" t="str">
        <f>סיכום!F124</f>
        <v/>
      </c>
      <c r="G124" s="88"/>
      <c r="H124" s="69" t="str">
        <f>סיכום!K124</f>
        <v/>
      </c>
      <c r="I124" s="89" t="str">
        <f t="shared" si="25"/>
        <v/>
      </c>
      <c r="J124" s="69" t="str">
        <f t="shared" si="26"/>
        <v/>
      </c>
      <c r="K124" s="69" t="str">
        <f t="shared" si="19"/>
        <v/>
      </c>
      <c r="L124" s="90">
        <f t="shared" si="27"/>
        <v>0</v>
      </c>
      <c r="M124" s="91" t="str">
        <f>IF($F124="","",MIN(K124,$G124,'פרמטרים לעקרונות חישוב התמיכה'!$D$53))</f>
        <v/>
      </c>
      <c r="N124" s="91" t="str">
        <f t="shared" si="20"/>
        <v/>
      </c>
      <c r="O124" s="90">
        <f t="shared" si="28"/>
        <v>0</v>
      </c>
      <c r="P124" s="91" t="str">
        <f t="shared" si="29"/>
        <v/>
      </c>
      <c r="Q124" s="91" t="str">
        <f t="shared" si="21"/>
        <v/>
      </c>
      <c r="R124" s="90">
        <f t="shared" si="30"/>
        <v>0</v>
      </c>
      <c r="S124" s="91" t="str">
        <f t="shared" si="31"/>
        <v/>
      </c>
      <c r="T124" s="91" t="str">
        <f t="shared" si="22"/>
        <v/>
      </c>
      <c r="U124" s="90">
        <f t="shared" si="32"/>
        <v>0</v>
      </c>
      <c r="V124" s="91" t="str">
        <f t="shared" si="33"/>
        <v/>
      </c>
      <c r="W124" s="91" t="str">
        <f t="shared" si="23"/>
        <v/>
      </c>
      <c r="X124" s="92" t="str">
        <f t="shared" si="34"/>
        <v/>
      </c>
      <c r="Y124" s="92"/>
      <c r="Z124" s="92"/>
      <c r="AA124" s="92"/>
      <c r="AB124" s="92"/>
      <c r="AC124" s="93" t="str">
        <f t="shared" si="35"/>
        <v/>
      </c>
      <c r="AF124" s="94">
        <f t="shared" si="24"/>
        <v>1</v>
      </c>
    </row>
    <row r="125" spans="2:32" hidden="1" x14ac:dyDescent="0.25">
      <c r="B125" s="67" t="str">
        <f t="shared" si="18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68" t="str">
        <f>סיכום!F125</f>
        <v/>
      </c>
      <c r="G125" s="88"/>
      <c r="H125" s="69" t="str">
        <f>סיכום!K125</f>
        <v/>
      </c>
      <c r="I125" s="89" t="str">
        <f t="shared" si="25"/>
        <v/>
      </c>
      <c r="J125" s="69" t="str">
        <f t="shared" si="26"/>
        <v/>
      </c>
      <c r="K125" s="69" t="str">
        <f t="shared" si="19"/>
        <v/>
      </c>
      <c r="L125" s="90">
        <f t="shared" si="27"/>
        <v>0</v>
      </c>
      <c r="M125" s="91" t="str">
        <f>IF($F125="","",MIN(K125,$G125,'פרמטרים לעקרונות חישוב התמיכה'!$D$53))</f>
        <v/>
      </c>
      <c r="N125" s="91" t="str">
        <f t="shared" si="20"/>
        <v/>
      </c>
      <c r="O125" s="90">
        <f t="shared" si="28"/>
        <v>0</v>
      </c>
      <c r="P125" s="91" t="str">
        <f t="shared" si="29"/>
        <v/>
      </c>
      <c r="Q125" s="91" t="str">
        <f t="shared" si="21"/>
        <v/>
      </c>
      <c r="R125" s="90">
        <f t="shared" si="30"/>
        <v>0</v>
      </c>
      <c r="S125" s="91" t="str">
        <f t="shared" si="31"/>
        <v/>
      </c>
      <c r="T125" s="91" t="str">
        <f t="shared" si="22"/>
        <v/>
      </c>
      <c r="U125" s="90">
        <f t="shared" si="32"/>
        <v>0</v>
      </c>
      <c r="V125" s="91" t="str">
        <f t="shared" si="33"/>
        <v/>
      </c>
      <c r="W125" s="91" t="str">
        <f t="shared" si="23"/>
        <v/>
      </c>
      <c r="X125" s="92" t="str">
        <f t="shared" si="34"/>
        <v/>
      </c>
      <c r="Y125" s="92"/>
      <c r="Z125" s="92"/>
      <c r="AA125" s="92"/>
      <c r="AB125" s="92"/>
      <c r="AC125" s="93" t="str">
        <f t="shared" si="35"/>
        <v/>
      </c>
      <c r="AF125" s="94">
        <f t="shared" si="24"/>
        <v>1</v>
      </c>
    </row>
    <row r="126" spans="2:32" hidden="1" x14ac:dyDescent="0.25">
      <c r="B126" s="67" t="str">
        <f t="shared" si="18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68" t="str">
        <f>סיכום!F126</f>
        <v/>
      </c>
      <c r="G126" s="88"/>
      <c r="H126" s="69" t="str">
        <f>סיכום!K126</f>
        <v/>
      </c>
      <c r="I126" s="89" t="str">
        <f t="shared" si="25"/>
        <v/>
      </c>
      <c r="J126" s="69" t="str">
        <f t="shared" si="26"/>
        <v/>
      </c>
      <c r="K126" s="69" t="str">
        <f t="shared" si="19"/>
        <v/>
      </c>
      <c r="L126" s="90">
        <f t="shared" si="27"/>
        <v>0</v>
      </c>
      <c r="M126" s="91" t="str">
        <f>IF($F126="","",MIN(K126,$G126,'פרמטרים לעקרונות חישוב התמיכה'!$D$53))</f>
        <v/>
      </c>
      <c r="N126" s="91" t="str">
        <f t="shared" si="20"/>
        <v/>
      </c>
      <c r="O126" s="90">
        <f t="shared" si="28"/>
        <v>0</v>
      </c>
      <c r="P126" s="91" t="str">
        <f t="shared" si="29"/>
        <v/>
      </c>
      <c r="Q126" s="91" t="str">
        <f t="shared" si="21"/>
        <v/>
      </c>
      <c r="R126" s="90">
        <f t="shared" si="30"/>
        <v>0</v>
      </c>
      <c r="S126" s="91" t="str">
        <f t="shared" si="31"/>
        <v/>
      </c>
      <c r="T126" s="91" t="str">
        <f t="shared" si="22"/>
        <v/>
      </c>
      <c r="U126" s="90">
        <f t="shared" si="32"/>
        <v>0</v>
      </c>
      <c r="V126" s="91" t="str">
        <f t="shared" si="33"/>
        <v/>
      </c>
      <c r="W126" s="91" t="str">
        <f t="shared" si="23"/>
        <v/>
      </c>
      <c r="X126" s="92" t="str">
        <f t="shared" si="34"/>
        <v/>
      </c>
      <c r="Y126" s="92"/>
      <c r="Z126" s="92"/>
      <c r="AA126" s="92"/>
      <c r="AB126" s="92"/>
      <c r="AC126" s="93" t="str">
        <f t="shared" si="35"/>
        <v/>
      </c>
      <c r="AF126" s="94">
        <f t="shared" si="24"/>
        <v>1</v>
      </c>
    </row>
    <row r="127" spans="2:32" hidden="1" x14ac:dyDescent="0.25">
      <c r="B127" s="67" t="str">
        <f t="shared" si="18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68" t="str">
        <f>סיכום!F127</f>
        <v/>
      </c>
      <c r="G127" s="88"/>
      <c r="H127" s="69" t="str">
        <f>סיכום!K127</f>
        <v/>
      </c>
      <c r="I127" s="89" t="str">
        <f t="shared" si="25"/>
        <v/>
      </c>
      <c r="J127" s="69" t="str">
        <f t="shared" si="26"/>
        <v/>
      </c>
      <c r="K127" s="69" t="str">
        <f t="shared" si="19"/>
        <v/>
      </c>
      <c r="L127" s="90">
        <f t="shared" si="27"/>
        <v>0</v>
      </c>
      <c r="M127" s="91" t="str">
        <f>IF($F127="","",MIN(K127,$G127,'פרמטרים לעקרונות חישוב התמיכה'!$D$53))</f>
        <v/>
      </c>
      <c r="N127" s="91" t="str">
        <f t="shared" si="20"/>
        <v/>
      </c>
      <c r="O127" s="90">
        <f t="shared" si="28"/>
        <v>0</v>
      </c>
      <c r="P127" s="91" t="str">
        <f t="shared" si="29"/>
        <v/>
      </c>
      <c r="Q127" s="91" t="str">
        <f t="shared" si="21"/>
        <v/>
      </c>
      <c r="R127" s="90">
        <f t="shared" si="30"/>
        <v>0</v>
      </c>
      <c r="S127" s="91" t="str">
        <f t="shared" si="31"/>
        <v/>
      </c>
      <c r="T127" s="91" t="str">
        <f t="shared" si="22"/>
        <v/>
      </c>
      <c r="U127" s="90">
        <f t="shared" si="32"/>
        <v>0</v>
      </c>
      <c r="V127" s="91" t="str">
        <f t="shared" si="33"/>
        <v/>
      </c>
      <c r="W127" s="91" t="str">
        <f t="shared" si="23"/>
        <v/>
      </c>
      <c r="X127" s="92" t="str">
        <f t="shared" si="34"/>
        <v/>
      </c>
      <c r="Y127" s="92"/>
      <c r="Z127" s="92"/>
      <c r="AA127" s="92"/>
      <c r="AB127" s="92"/>
      <c r="AC127" s="93" t="str">
        <f t="shared" si="35"/>
        <v/>
      </c>
      <c r="AF127" s="94">
        <f t="shared" si="24"/>
        <v>1</v>
      </c>
    </row>
    <row r="128" spans="2:32" hidden="1" x14ac:dyDescent="0.25">
      <c r="B128" s="67" t="str">
        <f t="shared" si="18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68" t="str">
        <f>סיכום!F128</f>
        <v/>
      </c>
      <c r="G128" s="88"/>
      <c r="H128" s="69" t="str">
        <f>סיכום!K128</f>
        <v/>
      </c>
      <c r="I128" s="89" t="str">
        <f t="shared" si="25"/>
        <v/>
      </c>
      <c r="J128" s="69" t="str">
        <f t="shared" si="26"/>
        <v/>
      </c>
      <c r="K128" s="69" t="str">
        <f t="shared" si="19"/>
        <v/>
      </c>
      <c r="L128" s="90">
        <f t="shared" si="27"/>
        <v>0</v>
      </c>
      <c r="M128" s="91" t="str">
        <f>IF($F128="","",MIN(K128,$G128,'פרמטרים לעקרונות חישוב התמיכה'!$D$53))</f>
        <v/>
      </c>
      <c r="N128" s="91" t="str">
        <f t="shared" si="20"/>
        <v/>
      </c>
      <c r="O128" s="90">
        <f t="shared" si="28"/>
        <v>0</v>
      </c>
      <c r="P128" s="91" t="str">
        <f t="shared" si="29"/>
        <v/>
      </c>
      <c r="Q128" s="91" t="str">
        <f t="shared" si="21"/>
        <v/>
      </c>
      <c r="R128" s="90">
        <f t="shared" si="30"/>
        <v>0</v>
      </c>
      <c r="S128" s="91" t="str">
        <f t="shared" si="31"/>
        <v/>
      </c>
      <c r="T128" s="91" t="str">
        <f t="shared" si="22"/>
        <v/>
      </c>
      <c r="U128" s="90">
        <f t="shared" si="32"/>
        <v>0</v>
      </c>
      <c r="V128" s="91" t="str">
        <f t="shared" si="33"/>
        <v/>
      </c>
      <c r="W128" s="91" t="str">
        <f t="shared" si="23"/>
        <v/>
      </c>
      <c r="X128" s="92" t="str">
        <f t="shared" si="34"/>
        <v/>
      </c>
      <c r="Y128" s="92"/>
      <c r="Z128" s="92"/>
      <c r="AA128" s="92"/>
      <c r="AB128" s="92"/>
      <c r="AC128" s="93" t="str">
        <f t="shared" si="35"/>
        <v/>
      </c>
      <c r="AF128" s="94">
        <f t="shared" si="24"/>
        <v>1</v>
      </c>
    </row>
    <row r="129" spans="2:32" hidden="1" x14ac:dyDescent="0.25">
      <c r="B129" s="67" t="str">
        <f t="shared" si="18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68" t="str">
        <f>סיכום!F129</f>
        <v/>
      </c>
      <c r="G129" s="88"/>
      <c r="H129" s="69" t="str">
        <f>סיכום!K129</f>
        <v/>
      </c>
      <c r="I129" s="89" t="str">
        <f t="shared" si="25"/>
        <v/>
      </c>
      <c r="J129" s="69" t="str">
        <f t="shared" si="26"/>
        <v/>
      </c>
      <c r="K129" s="69" t="str">
        <f t="shared" si="19"/>
        <v/>
      </c>
      <c r="L129" s="90">
        <f t="shared" si="27"/>
        <v>0</v>
      </c>
      <c r="M129" s="91" t="str">
        <f>IF($F129="","",MIN(K129,$G129,'פרמטרים לעקרונות חישוב התמיכה'!$D$53))</f>
        <v/>
      </c>
      <c r="N129" s="91" t="str">
        <f t="shared" si="20"/>
        <v/>
      </c>
      <c r="O129" s="90">
        <f t="shared" si="28"/>
        <v>0</v>
      </c>
      <c r="P129" s="91" t="str">
        <f t="shared" si="29"/>
        <v/>
      </c>
      <c r="Q129" s="91" t="str">
        <f t="shared" si="21"/>
        <v/>
      </c>
      <c r="R129" s="90">
        <f t="shared" si="30"/>
        <v>0</v>
      </c>
      <c r="S129" s="91" t="str">
        <f t="shared" si="31"/>
        <v/>
      </c>
      <c r="T129" s="91" t="str">
        <f t="shared" si="22"/>
        <v/>
      </c>
      <c r="U129" s="90">
        <f t="shared" si="32"/>
        <v>0</v>
      </c>
      <c r="V129" s="91" t="str">
        <f t="shared" si="33"/>
        <v/>
      </c>
      <c r="W129" s="91" t="str">
        <f t="shared" si="23"/>
        <v/>
      </c>
      <c r="X129" s="92" t="str">
        <f t="shared" si="34"/>
        <v/>
      </c>
      <c r="Y129" s="92"/>
      <c r="Z129" s="92"/>
      <c r="AA129" s="92"/>
      <c r="AB129" s="92"/>
      <c r="AC129" s="93" t="str">
        <f t="shared" si="35"/>
        <v/>
      </c>
      <c r="AF129" s="94">
        <f t="shared" si="24"/>
        <v>1</v>
      </c>
    </row>
    <row r="130" spans="2:32" ht="16.5" hidden="1" thickBot="1" x14ac:dyDescent="0.3">
      <c r="B130" s="67" t="str">
        <f t="shared" si="18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68" t="str">
        <f>סיכום!F130</f>
        <v/>
      </c>
      <c r="G130" s="88"/>
      <c r="H130" s="69" t="str">
        <f>סיכום!K130</f>
        <v/>
      </c>
      <c r="I130" s="89" t="str">
        <f t="shared" si="25"/>
        <v/>
      </c>
      <c r="J130" s="69" t="str">
        <f t="shared" si="26"/>
        <v/>
      </c>
      <c r="K130" s="69" t="str">
        <f t="shared" si="19"/>
        <v/>
      </c>
      <c r="L130" s="90">
        <f t="shared" si="27"/>
        <v>0</v>
      </c>
      <c r="M130" s="91" t="str">
        <f>IF($F130="","",MIN(K130,$G130,'פרמטרים לעקרונות חישוב התמיכה'!$D$53))</f>
        <v/>
      </c>
      <c r="N130" s="91" t="str">
        <f t="shared" si="20"/>
        <v/>
      </c>
      <c r="O130" s="90">
        <f t="shared" si="28"/>
        <v>0</v>
      </c>
      <c r="P130" s="91" t="str">
        <f t="shared" si="29"/>
        <v/>
      </c>
      <c r="Q130" s="91" t="str">
        <f t="shared" si="21"/>
        <v/>
      </c>
      <c r="R130" s="90">
        <f t="shared" si="30"/>
        <v>0</v>
      </c>
      <c r="S130" s="91" t="str">
        <f t="shared" si="31"/>
        <v/>
      </c>
      <c r="T130" s="91" t="str">
        <f t="shared" si="22"/>
        <v/>
      </c>
      <c r="U130" s="90">
        <f t="shared" si="32"/>
        <v>0</v>
      </c>
      <c r="V130" s="91" t="str">
        <f t="shared" si="33"/>
        <v/>
      </c>
      <c r="W130" s="91" t="str">
        <f t="shared" si="23"/>
        <v/>
      </c>
      <c r="X130" s="92" t="str">
        <f t="shared" si="34"/>
        <v/>
      </c>
      <c r="Y130" s="92"/>
      <c r="Z130" s="92"/>
      <c r="AA130" s="92"/>
      <c r="AB130" s="92"/>
      <c r="AC130" s="93" t="str">
        <f t="shared" si="35"/>
        <v/>
      </c>
      <c r="AF130" s="94">
        <f t="shared" si="24"/>
        <v>1</v>
      </c>
    </row>
    <row r="131" spans="2:32" ht="19.5" thickBot="1" x14ac:dyDescent="0.35">
      <c r="B131" s="492" t="s">
        <v>64</v>
      </c>
      <c r="C131" s="492"/>
      <c r="D131" s="492"/>
      <c r="E131" s="492"/>
      <c r="F131" s="492"/>
      <c r="G131" s="74">
        <f>SUM(G31:G130)</f>
        <v>1430000</v>
      </c>
      <c r="H131" s="74">
        <f>SUM(H31:H130)</f>
        <v>700000</v>
      </c>
      <c r="I131" s="74"/>
      <c r="J131" s="74">
        <f t="shared" ref="J131:AC131" si="36">SUM(J31:J130)</f>
        <v>655000</v>
      </c>
      <c r="K131" s="74">
        <f t="shared" si="36"/>
        <v>655000</v>
      </c>
      <c r="L131" s="74">
        <f t="shared" si="36"/>
        <v>1</v>
      </c>
      <c r="M131" s="74">
        <f t="shared" si="36"/>
        <v>655000</v>
      </c>
      <c r="N131" s="74">
        <f t="shared" si="36"/>
        <v>655000</v>
      </c>
      <c r="O131" s="74">
        <f t="shared" si="36"/>
        <v>1</v>
      </c>
      <c r="P131" s="74">
        <f t="shared" si="36"/>
        <v>655000</v>
      </c>
      <c r="Q131" s="74">
        <f t="shared" si="36"/>
        <v>655000</v>
      </c>
      <c r="R131" s="74">
        <f t="shared" si="36"/>
        <v>1</v>
      </c>
      <c r="S131" s="74">
        <f t="shared" si="36"/>
        <v>655000</v>
      </c>
      <c r="T131" s="74">
        <f t="shared" si="36"/>
        <v>655000</v>
      </c>
      <c r="U131" s="74">
        <f t="shared" si="36"/>
        <v>1</v>
      </c>
      <c r="V131" s="74">
        <f t="shared" si="36"/>
        <v>655000</v>
      </c>
      <c r="W131" s="74">
        <f t="shared" si="36"/>
        <v>655000</v>
      </c>
      <c r="X131" s="74">
        <f t="shared" si="36"/>
        <v>655000</v>
      </c>
      <c r="Y131" s="74"/>
      <c r="Z131" s="74"/>
      <c r="AA131" s="74"/>
      <c r="AB131" s="74"/>
      <c r="AC131" s="95">
        <f t="shared" si="36"/>
        <v>1</v>
      </c>
    </row>
  </sheetData>
  <sheetProtection algorithmName="SHA-512" hashValue="QEdffbR3Lc55gqQWg9wotqoo639Qyzr+3GuxsJVurDSAKK4YiUsQwhjSpuhCMBgGD/LKQJu1kUKiaNQY31CfKQ==" saltValue="3rrzJzKR8v6i3WlRxV93ng==" spinCount="100000" sheet="1" scenarios="1" formatCells="0" formatColumns="0" formatRows="0" autoFilter="0"/>
  <mergeCells count="15">
    <mergeCell ref="I2:X2"/>
    <mergeCell ref="AF29:AF30"/>
    <mergeCell ref="B131:F131"/>
    <mergeCell ref="B28:AC28"/>
    <mergeCell ref="B29:B30"/>
    <mergeCell ref="F29:F30"/>
    <mergeCell ref="H29:H30"/>
    <mergeCell ref="I29:I30"/>
    <mergeCell ref="J29:J30"/>
    <mergeCell ref="K29:K30"/>
    <mergeCell ref="X29:X30"/>
    <mergeCell ref="AC29:AC30"/>
    <mergeCell ref="C29:C30"/>
    <mergeCell ref="D29:D30"/>
    <mergeCell ref="E29:E30"/>
  </mergeCells>
  <conditionalFormatting sqref="B31:F130">
    <cfRule type="containsBlanks" dxfId="41" priority="1">
      <formula>LEN(TRIM(B31))=0</formula>
    </cfRule>
  </conditionalFormatting>
  <conditionalFormatting sqref="C1:C2">
    <cfRule type="containsBlanks" dxfId="40" priority="3">
      <formula>LEN(TRIM(C1))=0</formula>
    </cfRule>
  </conditionalFormatting>
  <conditionalFormatting sqref="G31:G130">
    <cfRule type="expression" dxfId="39" priority="5">
      <formula>AND($G31="",G31&lt;&gt;"")</formula>
    </cfRule>
    <cfRule type="expression" dxfId="38" priority="6">
      <formula>$F31&lt;&gt;""</formula>
    </cfRule>
  </conditionalFormatting>
  <conditionalFormatting sqref="H31:K130 X31:AC130">
    <cfRule type="containsBlanks" dxfId="37" priority="7">
      <formula>LEN(TRIM(H31))=0</formula>
    </cfRule>
  </conditionalFormatting>
  <conditionalFormatting sqref="L31:W130">
    <cfRule type="containsText" dxfId="36" priority="8" operator="containsText" text="הזנה שגויה">
      <formula>NOT(ISERROR(SEARCH("הזנה שגויה",L31)))</formula>
    </cfRule>
  </conditionalFormatting>
  <dataValidations count="1">
    <dataValidation type="decimal" operator="greaterThanOrEqual" allowBlank="1" showInputMessage="1" showErrorMessage="1" error="יש להזין מספר שאינו שלילי" sqref="G31:G130" xr:uid="{00000000-0002-0000-0F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67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53A57F84-BA22-4909-9D02-6C52B796E2CD}">
            <xm:f>NOT(ISERROR(SEARCH($AI$1,H31)))</xm:f>
            <xm:f>$AI$1</xm:f>
            <x14:dxf>
              <fill>
                <patternFill>
                  <bgColor rgb="FFFF0000"/>
                </patternFill>
              </fill>
            </x14:dxf>
          </x14:cfRule>
          <xm:sqref>H31:H130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</sheetPr>
  <dimension ref="A1:S131"/>
  <sheetViews>
    <sheetView rightToLeft="1" view="pageBreakPreview" zoomScale="85" zoomScaleNormal="80" zoomScaleSheetLayoutView="85" workbookViewId="0">
      <pane ySplit="30" topLeftCell="A31" activePane="bottomLeft" state="frozen"/>
      <selection activeCell="G35" sqref="G35"/>
      <selection pane="bottomLeft" activeCell="B31" sqref="B31"/>
    </sheetView>
  </sheetViews>
  <sheetFormatPr defaultColWidth="8" defaultRowHeight="15.75" x14ac:dyDescent="0.25"/>
  <cols>
    <col min="1" max="1" width="3.85546875" style="79" hidden="1" customWidth="1"/>
    <col min="2" max="2" width="11.42578125" style="79" customWidth="1"/>
    <col min="3" max="3" width="15" style="79" bestFit="1" customWidth="1"/>
    <col min="4" max="4" width="15.28515625" style="79" customWidth="1"/>
    <col min="5" max="5" width="11.42578125" style="79" customWidth="1"/>
    <col min="6" max="6" width="25" style="79" customWidth="1"/>
    <col min="7" max="7" width="14" style="79" customWidth="1"/>
    <col min="8" max="8" width="12.28515625" style="79" customWidth="1"/>
    <col min="9" max="10" width="12.42578125" style="79" customWidth="1"/>
    <col min="11" max="11" width="13.42578125" style="79" customWidth="1"/>
    <col min="12" max="13" width="8" style="79" hidden="1" customWidth="1"/>
    <col min="14" max="14" width="18.5703125" style="79" hidden="1" customWidth="1"/>
    <col min="15" max="15" width="16.140625" style="79" hidden="1" customWidth="1"/>
    <col min="16" max="18" width="8" style="79" hidden="1" customWidth="1"/>
    <col min="19" max="19" width="12.28515625" style="79" hidden="1" customWidth="1"/>
    <col min="20" max="200" width="0" style="79" hidden="1" customWidth="1"/>
    <col min="201" max="16384" width="8" style="79"/>
  </cols>
  <sheetData>
    <row r="1" spans="2:19" ht="21" x14ac:dyDescent="0.25">
      <c r="B1" s="31" t="s">
        <v>84</v>
      </c>
      <c r="C1" s="7">
        <f>'פרמטרים לעקרונות חישוב התמיכה'!$C$1</f>
        <v>2025</v>
      </c>
      <c r="D1" s="82"/>
      <c r="E1" s="82"/>
      <c r="F1" s="82"/>
      <c r="G1" s="296" t="str">
        <f>IF(AND($K$131&lt;&gt;0,$C$2&lt;&gt;$K$131),"בדוק חישובים","")</f>
        <v>בדוק חישובים</v>
      </c>
      <c r="S1" s="82" t="s">
        <v>87</v>
      </c>
    </row>
    <row r="2" spans="2:19" ht="33.75" customHeight="1" thickBot="1" x14ac:dyDescent="0.3">
      <c r="B2" s="33" t="s">
        <v>192</v>
      </c>
      <c r="C2" s="13">
        <f>'פרמטרים לעקרונות חישוב התמיכה'!$C$2</f>
        <v>700000</v>
      </c>
      <c r="D2" s="82"/>
      <c r="E2" s="82"/>
      <c r="F2" s="82"/>
      <c r="N2" s="382" t="s">
        <v>307</v>
      </c>
      <c r="O2" s="382" t="s">
        <v>308</v>
      </c>
    </row>
    <row r="3" spans="2:19" x14ac:dyDescent="0.25">
      <c r="N3" s="297"/>
      <c r="O3" s="297"/>
    </row>
    <row r="4" spans="2:19" hidden="1" x14ac:dyDescent="0.25">
      <c r="N4" s="297"/>
      <c r="O4" s="297"/>
    </row>
    <row r="5" spans="2:19" hidden="1" x14ac:dyDescent="0.25">
      <c r="N5" s="297"/>
      <c r="O5" s="297"/>
    </row>
    <row r="6" spans="2:19" hidden="1" x14ac:dyDescent="0.25">
      <c r="N6" s="297"/>
      <c r="O6" s="297"/>
    </row>
    <row r="7" spans="2:19" hidden="1" x14ac:dyDescent="0.25">
      <c r="N7" s="297"/>
      <c r="O7" s="297"/>
    </row>
    <row r="8" spans="2:19" hidden="1" x14ac:dyDescent="0.25">
      <c r="N8" s="297"/>
      <c r="O8" s="297"/>
    </row>
    <row r="9" spans="2:19" hidden="1" x14ac:dyDescent="0.25">
      <c r="N9" s="297"/>
      <c r="O9" s="297"/>
    </row>
    <row r="10" spans="2:19" hidden="1" x14ac:dyDescent="0.25">
      <c r="N10" s="297"/>
      <c r="O10" s="297"/>
    </row>
    <row r="11" spans="2:19" hidden="1" x14ac:dyDescent="0.25">
      <c r="N11" s="297"/>
      <c r="O11" s="297"/>
    </row>
    <row r="12" spans="2:19" hidden="1" x14ac:dyDescent="0.25">
      <c r="N12" s="297"/>
      <c r="O12" s="297"/>
    </row>
    <row r="13" spans="2:19" hidden="1" x14ac:dyDescent="0.25">
      <c r="N13" s="297"/>
      <c r="O13" s="297"/>
    </row>
    <row r="14" spans="2:19" hidden="1" x14ac:dyDescent="0.25">
      <c r="N14" s="297"/>
      <c r="O14" s="297"/>
    </row>
    <row r="15" spans="2:19" hidden="1" x14ac:dyDescent="0.25">
      <c r="N15" s="297"/>
      <c r="O15" s="297"/>
    </row>
    <row r="16" spans="2:19" hidden="1" x14ac:dyDescent="0.25">
      <c r="N16" s="297"/>
      <c r="O16" s="297"/>
    </row>
    <row r="17" spans="2:16" hidden="1" x14ac:dyDescent="0.25">
      <c r="N17" s="297"/>
      <c r="O17" s="297"/>
    </row>
    <row r="18" spans="2:16" hidden="1" x14ac:dyDescent="0.25">
      <c r="N18" s="297"/>
      <c r="O18" s="297"/>
    </row>
    <row r="19" spans="2:16" hidden="1" x14ac:dyDescent="0.25">
      <c r="N19" s="297"/>
      <c r="O19" s="297"/>
    </row>
    <row r="20" spans="2:16" hidden="1" x14ac:dyDescent="0.25">
      <c r="N20" s="297"/>
      <c r="O20" s="297"/>
    </row>
    <row r="21" spans="2:16" hidden="1" x14ac:dyDescent="0.25">
      <c r="N21" s="297"/>
      <c r="O21" s="297"/>
    </row>
    <row r="22" spans="2:16" hidden="1" x14ac:dyDescent="0.25">
      <c r="N22" s="297"/>
      <c r="O22" s="297"/>
    </row>
    <row r="23" spans="2:16" hidden="1" x14ac:dyDescent="0.25">
      <c r="N23" s="297"/>
      <c r="O23" s="297"/>
    </row>
    <row r="24" spans="2:16" hidden="1" x14ac:dyDescent="0.25">
      <c r="N24" s="297"/>
      <c r="O24" s="297"/>
    </row>
    <row r="25" spans="2:16" hidden="1" x14ac:dyDescent="0.25">
      <c r="N25" s="297"/>
      <c r="O25" s="297"/>
    </row>
    <row r="26" spans="2:16" hidden="1" x14ac:dyDescent="0.25">
      <c r="N26" s="297"/>
      <c r="O26" s="297"/>
    </row>
    <row r="27" spans="2:16" ht="21" thickBot="1" x14ac:dyDescent="0.35">
      <c r="N27" s="383">
        <f>SUMIF(O31:O130,0,G31:G130)</f>
        <v>655000</v>
      </c>
      <c r="O27" s="384">
        <f>SUM(I31:I130)</f>
        <v>0</v>
      </c>
    </row>
    <row r="28" spans="2:16" ht="21" customHeight="1" thickBot="1" x14ac:dyDescent="0.3">
      <c r="B28" s="510" t="str">
        <f ca="1">MID(CELL("filename",B30),FIND("]",CELL("filename",F30),1)+1,99)</f>
        <v>קיזוזים בגין איחורים</v>
      </c>
      <c r="C28" s="511"/>
      <c r="D28" s="511"/>
      <c r="E28" s="511"/>
      <c r="F28" s="511"/>
      <c r="G28" s="511"/>
      <c r="H28" s="511"/>
      <c r="I28" s="511"/>
      <c r="J28" s="511"/>
      <c r="K28" s="512"/>
    </row>
    <row r="29" spans="2:16" ht="42.75" customHeight="1" x14ac:dyDescent="0.25">
      <c r="B29" s="513" t="s">
        <v>189</v>
      </c>
      <c r="C29" s="434" t="s">
        <v>127</v>
      </c>
      <c r="D29" s="434" t="s">
        <v>128</v>
      </c>
      <c r="E29" s="440" t="s">
        <v>129</v>
      </c>
      <c r="F29" s="513" t="s">
        <v>130</v>
      </c>
      <c r="G29" s="513" t="s">
        <v>309</v>
      </c>
      <c r="H29" s="80" t="s">
        <v>310</v>
      </c>
      <c r="I29" s="513" t="s">
        <v>311</v>
      </c>
      <c r="J29" s="513" t="s">
        <v>312</v>
      </c>
      <c r="K29" s="513" t="s">
        <v>313</v>
      </c>
      <c r="M29" s="515" t="s">
        <v>314</v>
      </c>
      <c r="N29" s="515" t="s">
        <v>315</v>
      </c>
      <c r="O29" s="515" t="s">
        <v>316</v>
      </c>
      <c r="P29" s="515" t="s">
        <v>317</v>
      </c>
    </row>
    <row r="30" spans="2:16" ht="31.5" customHeight="1" thickBot="1" x14ac:dyDescent="0.3">
      <c r="B30" s="514"/>
      <c r="C30" s="435"/>
      <c r="D30" s="435"/>
      <c r="E30" s="441"/>
      <c r="F30" s="514"/>
      <c r="G30" s="514"/>
      <c r="H30" s="295" t="s">
        <v>93</v>
      </c>
      <c r="I30" s="514"/>
      <c r="J30" s="514"/>
      <c r="K30" s="514"/>
      <c r="M30" s="516"/>
      <c r="N30" s="516"/>
      <c r="O30" s="516"/>
      <c r="P30" s="516"/>
    </row>
    <row r="31" spans="2:16" ht="20.25" x14ac:dyDescent="0.25">
      <c r="B31" s="81">
        <f>IF(F31="","",ROW()-30)</f>
        <v>1</v>
      </c>
      <c r="C31" s="385">
        <f>'הגבלה לסכום מבוקש (1)'!C31</f>
        <v>580538015</v>
      </c>
      <c r="D31" s="385">
        <f>'הגבלה לסכום מבוקש (1)'!D31</f>
        <v>1001829429</v>
      </c>
      <c r="E31" s="385" t="str">
        <f>'הגבלה לסכום מבוקש (1)'!E31</f>
        <v>בקשת תמיכה 2025 פרויקט התחרות אהבי</v>
      </c>
      <c r="F31" s="385" t="str">
        <f>'הגבלה לסכום מבוקש (1)'!F31</f>
        <v>אהב"י - העמותה לקידום אמנות העם ביש</v>
      </c>
      <c r="G31" s="386">
        <f>'הגבלה לסכום מבוקש (1)'!X31</f>
        <v>175000</v>
      </c>
      <c r="H31" s="78">
        <v>0</v>
      </c>
      <c r="I31" s="380">
        <f t="shared" ref="I31:I94" si="0">IF(F31="","",IFERROR(MIN(G31,H31/365*G31),$S$1))</f>
        <v>0</v>
      </c>
      <c r="J31" s="387">
        <f>IF($F31="","",G31-I31)</f>
        <v>175000</v>
      </c>
      <c r="K31" s="387">
        <f>IF($F31="","",J31+P31)</f>
        <v>175000</v>
      </c>
      <c r="M31" s="383">
        <f>IF($F31="","",IFERROR(IF('קיזוזים- החלטות ועדה'!H31=0,0,1),0))</f>
        <v>0</v>
      </c>
      <c r="N31" s="383">
        <f>IF($F31="","",IFERROR(IF(H31=0,0,1),0))</f>
        <v>0</v>
      </c>
      <c r="O31" s="383">
        <f>IF($F31="","",IF(OR(N31=1,M31=1),1,0))</f>
        <v>0</v>
      </c>
      <c r="P31" s="388">
        <f>IF($F31="","",IF(O31=1,0,$O$27*$G31/$N$27))</f>
        <v>0</v>
      </c>
    </row>
    <row r="32" spans="2:16" ht="20.25" x14ac:dyDescent="0.25">
      <c r="B32" s="81">
        <f t="shared" ref="B32:B95" si="1">IF(F32="","",ROW()-30)</f>
        <v>2</v>
      </c>
      <c r="C32" s="385">
        <f>'הגבלה לסכום מבוקש (1)'!C32</f>
        <v>510662190</v>
      </c>
      <c r="D32" s="385">
        <f>'הגבלה לסכום מבוקש (1)'!D32</f>
        <v>1001844093</v>
      </c>
      <c r="E32" s="385" t="str">
        <f>'הגבלה לסכום מבוקש (1)'!E32</f>
        <v>כנס חבורות זמר</v>
      </c>
      <c r="F32" s="385" t="str">
        <f>'הגבלה לסכום מבוקש (1)'!F32</f>
        <v>מרכז קהילתי בטירת כרמל עש פרסט בע"מ</v>
      </c>
      <c r="G32" s="386">
        <f>'הגבלה לסכום מבוקש (1)'!X32</f>
        <v>130000</v>
      </c>
      <c r="H32" s="78">
        <v>0</v>
      </c>
      <c r="I32" s="380">
        <f t="shared" si="0"/>
        <v>0</v>
      </c>
      <c r="J32" s="387">
        <f t="shared" ref="J32:J95" si="2">IF($F32="","",G32-I32)</f>
        <v>130000</v>
      </c>
      <c r="K32" s="387">
        <f t="shared" ref="K32:K95" si="3">IF($F32="","",J32+P32)</f>
        <v>130000</v>
      </c>
      <c r="M32" s="383">
        <f>IF($F32="","",IFERROR(IF('קיזוזים- החלטות ועדה'!H32=0,0,1),0))</f>
        <v>0</v>
      </c>
      <c r="N32" s="383">
        <f t="shared" ref="N32:N95" si="4">IF($F32="","",IFERROR(IF(H32=0,0,1),0))</f>
        <v>0</v>
      </c>
      <c r="O32" s="383">
        <f t="shared" ref="O32:O95" si="5">IF($F32="","",IF(OR(N32=1,M32=1),1,0))</f>
        <v>0</v>
      </c>
      <c r="P32" s="388">
        <f t="shared" ref="P32:P95" si="6">IF($F32="","",IF(O32=1,0,$O$27*$G32/$N$27))</f>
        <v>0</v>
      </c>
    </row>
    <row r="33" spans="2:16" ht="20.25" x14ac:dyDescent="0.25">
      <c r="B33" s="81">
        <f t="shared" si="1"/>
        <v>3</v>
      </c>
      <c r="C33" s="385">
        <f>'הגבלה לסכום מבוקש (1)'!C33</f>
        <v>580350841</v>
      </c>
      <c r="D33" s="385">
        <f>'הגבלה לסכום מבוקש (1)'!D33</f>
        <v>1001844060</v>
      </c>
      <c r="E33" s="385" t="str">
        <f>'הגבלה לסכום מבוקש (1)'!E33</f>
        <v>תמיכה בפעילויות עמותת מיל"ה ברחבי הארץ</v>
      </c>
      <c r="F33" s="385" t="str">
        <f>'הגבלה לסכום מבוקש (1)'!F33</f>
        <v>מרכז ישראלי למקהלות ולחבורות זמר (ע</v>
      </c>
      <c r="G33" s="386">
        <f>'הגבלה לסכום מבוקש (1)'!X33</f>
        <v>175000</v>
      </c>
      <c r="H33" s="78">
        <v>0</v>
      </c>
      <c r="I33" s="380">
        <f t="shared" si="0"/>
        <v>0</v>
      </c>
      <c r="J33" s="387">
        <f t="shared" si="2"/>
        <v>175000</v>
      </c>
      <c r="K33" s="387">
        <f t="shared" si="3"/>
        <v>175000</v>
      </c>
      <c r="M33" s="383">
        <f>IF($F33="","",IFERROR(IF('קיזוזים- החלטות ועדה'!H33=0,0,1),0))</f>
        <v>0</v>
      </c>
      <c r="N33" s="383">
        <f t="shared" si="4"/>
        <v>0</v>
      </c>
      <c r="O33" s="383">
        <f t="shared" si="5"/>
        <v>0</v>
      </c>
      <c r="P33" s="388">
        <f t="shared" si="6"/>
        <v>0</v>
      </c>
    </row>
    <row r="34" spans="2:16" ht="20.25" x14ac:dyDescent="0.25">
      <c r="B34" s="81" t="str">
        <f t="shared" si="1"/>
        <v/>
      </c>
      <c r="C34" s="385" t="str">
        <f>'הגבלה לסכום מבוקש (1)'!C34</f>
        <v/>
      </c>
      <c r="D34" s="385" t="str">
        <f>'הגבלה לסכום מבוקש (1)'!D34</f>
        <v/>
      </c>
      <c r="E34" s="385" t="str">
        <f>'הגבלה לסכום מבוקש (1)'!E34</f>
        <v/>
      </c>
      <c r="F34" s="385" t="str">
        <f>'הגבלה לסכום מבוקש (1)'!F34</f>
        <v/>
      </c>
      <c r="G34" s="386" t="str">
        <f>'הגבלה לסכום מבוקש (1)'!X34</f>
        <v/>
      </c>
      <c r="H34" s="78"/>
      <c r="I34" s="380" t="str">
        <f t="shared" si="0"/>
        <v/>
      </c>
      <c r="J34" s="387" t="str">
        <f t="shared" si="2"/>
        <v/>
      </c>
      <c r="K34" s="387" t="str">
        <f t="shared" si="3"/>
        <v/>
      </c>
      <c r="M34" s="383" t="str">
        <f>IF($F34="","",IFERROR(IF('קיזוזים- החלטות ועדה'!H34=0,0,1),0))</f>
        <v/>
      </c>
      <c r="N34" s="383" t="str">
        <f t="shared" si="4"/>
        <v/>
      </c>
      <c r="O34" s="383" t="str">
        <f t="shared" si="5"/>
        <v/>
      </c>
      <c r="P34" s="388" t="str">
        <f t="shared" si="6"/>
        <v/>
      </c>
    </row>
    <row r="35" spans="2:16" ht="20.25" x14ac:dyDescent="0.25">
      <c r="B35" s="81" t="str">
        <f t="shared" si="1"/>
        <v/>
      </c>
      <c r="C35" s="385" t="str">
        <f>'הגבלה לסכום מבוקש (1)'!C35</f>
        <v/>
      </c>
      <c r="D35" s="385" t="str">
        <f>'הגבלה לסכום מבוקש (1)'!D35</f>
        <v/>
      </c>
      <c r="E35" s="385" t="str">
        <f>'הגבלה לסכום מבוקש (1)'!E35</f>
        <v/>
      </c>
      <c r="F35" s="385" t="str">
        <f>'הגבלה לסכום מבוקש (1)'!F35</f>
        <v/>
      </c>
      <c r="G35" s="386" t="str">
        <f>'הגבלה לסכום מבוקש (1)'!X35</f>
        <v/>
      </c>
      <c r="H35" s="78"/>
      <c r="I35" s="380" t="str">
        <f t="shared" si="0"/>
        <v/>
      </c>
      <c r="J35" s="387" t="str">
        <f t="shared" si="2"/>
        <v/>
      </c>
      <c r="K35" s="387" t="str">
        <f t="shared" si="3"/>
        <v/>
      </c>
      <c r="M35" s="383" t="str">
        <f>IF($F35="","",IFERROR(IF('קיזוזים- החלטות ועדה'!H35=0,0,1),0))</f>
        <v/>
      </c>
      <c r="N35" s="383" t="str">
        <f t="shared" si="4"/>
        <v/>
      </c>
      <c r="O35" s="383" t="str">
        <f t="shared" si="5"/>
        <v/>
      </c>
      <c r="P35" s="388" t="str">
        <f t="shared" si="6"/>
        <v/>
      </c>
    </row>
    <row r="36" spans="2:16" ht="20.25" x14ac:dyDescent="0.25">
      <c r="B36" s="81">
        <f t="shared" si="1"/>
        <v>6</v>
      </c>
      <c r="C36" s="385">
        <f>'הגבלה לסכום מבוקש (1)'!C36</f>
        <v>510632219</v>
      </c>
      <c r="D36" s="385">
        <f>'הגבלה לסכום מבוקש (1)'!D36</f>
        <v>1001842024</v>
      </c>
      <c r="E36" s="385" t="str">
        <f>'הגבלה לסכום מבוקש (1)'!E36</f>
        <v>כנס תיאטרון קהילתי נווה יוסף</v>
      </c>
      <c r="F36" s="385" t="str">
        <f>'הגבלה לסכום מבוקש (1)'!F36</f>
        <v>חברת מוסדות חנוך ותרבות בחיפה מיסוד</v>
      </c>
      <c r="G36" s="386">
        <f>'הגבלה לסכום מבוקש (1)'!X36</f>
        <v>175000</v>
      </c>
      <c r="H36" s="78">
        <v>0</v>
      </c>
      <c r="I36" s="380">
        <f t="shared" si="0"/>
        <v>0</v>
      </c>
      <c r="J36" s="387">
        <f t="shared" si="2"/>
        <v>175000</v>
      </c>
      <c r="K36" s="387">
        <f t="shared" si="3"/>
        <v>175000</v>
      </c>
      <c r="M36" s="383">
        <f>IF($F36="","",IFERROR(IF('קיזוזים- החלטות ועדה'!H36=0,0,1),0))</f>
        <v>0</v>
      </c>
      <c r="N36" s="383">
        <f t="shared" si="4"/>
        <v>0</v>
      </c>
      <c r="O36" s="383">
        <f t="shared" si="5"/>
        <v>0</v>
      </c>
      <c r="P36" s="388">
        <f t="shared" si="6"/>
        <v>0</v>
      </c>
    </row>
    <row r="37" spans="2:16" ht="20.25" x14ac:dyDescent="0.25">
      <c r="B37" s="81" t="str">
        <f t="shared" si="1"/>
        <v/>
      </c>
      <c r="C37" s="385" t="str">
        <f>'הגבלה לסכום מבוקש (1)'!C37</f>
        <v/>
      </c>
      <c r="D37" s="385" t="str">
        <f>'הגבלה לסכום מבוקש (1)'!D37</f>
        <v/>
      </c>
      <c r="E37" s="385" t="str">
        <f>'הגבלה לסכום מבוקש (1)'!E37</f>
        <v/>
      </c>
      <c r="F37" s="385" t="str">
        <f>'הגבלה לסכום מבוקש (1)'!F37</f>
        <v/>
      </c>
      <c r="G37" s="386" t="str">
        <f>'הגבלה לסכום מבוקש (1)'!X37</f>
        <v/>
      </c>
      <c r="H37" s="78"/>
      <c r="I37" s="380" t="str">
        <f t="shared" si="0"/>
        <v/>
      </c>
      <c r="J37" s="387" t="str">
        <f t="shared" si="2"/>
        <v/>
      </c>
      <c r="K37" s="387" t="str">
        <f t="shared" si="3"/>
        <v/>
      </c>
      <c r="M37" s="383" t="str">
        <f>IF($F37="","",IFERROR(IF('קיזוזים- החלטות ועדה'!H37=0,0,1),0))</f>
        <v/>
      </c>
      <c r="N37" s="383" t="str">
        <f t="shared" si="4"/>
        <v/>
      </c>
      <c r="O37" s="383" t="str">
        <f t="shared" si="5"/>
        <v/>
      </c>
      <c r="P37" s="388" t="str">
        <f t="shared" si="6"/>
        <v/>
      </c>
    </row>
    <row r="38" spans="2:16" ht="20.25" x14ac:dyDescent="0.25">
      <c r="B38" s="81" t="str">
        <f t="shared" si="1"/>
        <v/>
      </c>
      <c r="C38" s="385" t="str">
        <f>'הגבלה לסכום מבוקש (1)'!C38</f>
        <v/>
      </c>
      <c r="D38" s="385" t="str">
        <f>'הגבלה לסכום מבוקש (1)'!D38</f>
        <v/>
      </c>
      <c r="E38" s="385" t="str">
        <f>'הגבלה לסכום מבוקש (1)'!E38</f>
        <v/>
      </c>
      <c r="F38" s="385" t="str">
        <f>'הגבלה לסכום מבוקש (1)'!F38</f>
        <v/>
      </c>
      <c r="G38" s="386" t="str">
        <f>'הגבלה לסכום מבוקש (1)'!X38</f>
        <v/>
      </c>
      <c r="H38" s="78"/>
      <c r="I38" s="380" t="str">
        <f t="shared" si="0"/>
        <v/>
      </c>
      <c r="J38" s="387" t="str">
        <f t="shared" si="2"/>
        <v/>
      </c>
      <c r="K38" s="387" t="str">
        <f t="shared" si="3"/>
        <v/>
      </c>
      <c r="M38" s="383" t="str">
        <f>IF($F38="","",IFERROR(IF('קיזוזים- החלטות ועדה'!H38=0,0,1),0))</f>
        <v/>
      </c>
      <c r="N38" s="383" t="str">
        <f t="shared" si="4"/>
        <v/>
      </c>
      <c r="O38" s="383" t="str">
        <f t="shared" si="5"/>
        <v/>
      </c>
      <c r="P38" s="388" t="str">
        <f t="shared" si="6"/>
        <v/>
      </c>
    </row>
    <row r="39" spans="2:16" ht="20.25" x14ac:dyDescent="0.25">
      <c r="B39" s="81" t="str">
        <f t="shared" si="1"/>
        <v/>
      </c>
      <c r="C39" s="385" t="str">
        <f>'הגבלה לסכום מבוקש (1)'!C39</f>
        <v/>
      </c>
      <c r="D39" s="385" t="str">
        <f>'הגבלה לסכום מבוקש (1)'!D39</f>
        <v/>
      </c>
      <c r="E39" s="385" t="str">
        <f>'הגבלה לסכום מבוקש (1)'!E39</f>
        <v/>
      </c>
      <c r="F39" s="385" t="str">
        <f>'הגבלה לסכום מבוקש (1)'!F39</f>
        <v/>
      </c>
      <c r="G39" s="386" t="str">
        <f>'הגבלה לסכום מבוקש (1)'!X39</f>
        <v/>
      </c>
      <c r="H39" s="78"/>
      <c r="I39" s="380" t="str">
        <f t="shared" si="0"/>
        <v/>
      </c>
      <c r="J39" s="387" t="str">
        <f t="shared" si="2"/>
        <v/>
      </c>
      <c r="K39" s="387" t="str">
        <f t="shared" si="3"/>
        <v/>
      </c>
      <c r="M39" s="383" t="str">
        <f>IF($F39="","",IFERROR(IF('קיזוזים- החלטות ועדה'!H39=0,0,1),0))</f>
        <v/>
      </c>
      <c r="N39" s="383" t="str">
        <f t="shared" si="4"/>
        <v/>
      </c>
      <c r="O39" s="383" t="str">
        <f t="shared" si="5"/>
        <v/>
      </c>
      <c r="P39" s="388" t="str">
        <f t="shared" si="6"/>
        <v/>
      </c>
    </row>
    <row r="40" spans="2:16" ht="20.25" x14ac:dyDescent="0.25">
      <c r="B40" s="81" t="str">
        <f t="shared" si="1"/>
        <v/>
      </c>
      <c r="C40" s="385" t="str">
        <f>'הגבלה לסכום מבוקש (1)'!C40</f>
        <v/>
      </c>
      <c r="D40" s="385" t="str">
        <f>'הגבלה לסכום מבוקש (1)'!D40</f>
        <v/>
      </c>
      <c r="E40" s="385" t="str">
        <f>'הגבלה לסכום מבוקש (1)'!E40</f>
        <v/>
      </c>
      <c r="F40" s="385" t="str">
        <f>'הגבלה לסכום מבוקש (1)'!F40</f>
        <v/>
      </c>
      <c r="G40" s="386" t="str">
        <f>'הגבלה לסכום מבוקש (1)'!X40</f>
        <v/>
      </c>
      <c r="H40" s="78"/>
      <c r="I40" s="380" t="str">
        <f t="shared" si="0"/>
        <v/>
      </c>
      <c r="J40" s="387" t="str">
        <f t="shared" si="2"/>
        <v/>
      </c>
      <c r="K40" s="387" t="str">
        <f t="shared" si="3"/>
        <v/>
      </c>
      <c r="M40" s="383" t="str">
        <f>IF($F40="","",IFERROR(IF('קיזוזים- החלטות ועדה'!H40=0,0,1),0))</f>
        <v/>
      </c>
      <c r="N40" s="383" t="str">
        <f t="shared" si="4"/>
        <v/>
      </c>
      <c r="O40" s="383" t="str">
        <f t="shared" si="5"/>
        <v/>
      </c>
      <c r="P40" s="388" t="str">
        <f t="shared" si="6"/>
        <v/>
      </c>
    </row>
    <row r="41" spans="2:16" ht="20.25" x14ac:dyDescent="0.25">
      <c r="B41" s="81" t="str">
        <f t="shared" si="1"/>
        <v/>
      </c>
      <c r="C41" s="385" t="str">
        <f>'הגבלה לסכום מבוקש (1)'!C41</f>
        <v/>
      </c>
      <c r="D41" s="385" t="str">
        <f>'הגבלה לסכום מבוקש (1)'!D41</f>
        <v/>
      </c>
      <c r="E41" s="385" t="str">
        <f>'הגבלה לסכום מבוקש (1)'!E41</f>
        <v/>
      </c>
      <c r="F41" s="385" t="str">
        <f>'הגבלה לסכום מבוקש (1)'!F41</f>
        <v/>
      </c>
      <c r="G41" s="386" t="str">
        <f>'הגבלה לסכום מבוקש (1)'!X41</f>
        <v/>
      </c>
      <c r="H41" s="78"/>
      <c r="I41" s="380" t="str">
        <f t="shared" si="0"/>
        <v/>
      </c>
      <c r="J41" s="387" t="str">
        <f t="shared" si="2"/>
        <v/>
      </c>
      <c r="K41" s="387" t="str">
        <f t="shared" si="3"/>
        <v/>
      </c>
      <c r="M41" s="383" t="str">
        <f>IF($F41="","",IFERROR(IF('קיזוזים- החלטות ועדה'!H41=0,0,1),0))</f>
        <v/>
      </c>
      <c r="N41" s="383" t="str">
        <f t="shared" si="4"/>
        <v/>
      </c>
      <c r="O41" s="383" t="str">
        <f t="shared" si="5"/>
        <v/>
      </c>
      <c r="P41" s="388" t="str">
        <f t="shared" si="6"/>
        <v/>
      </c>
    </row>
    <row r="42" spans="2:16" ht="20.25" x14ac:dyDescent="0.25">
      <c r="B42" s="81" t="str">
        <f t="shared" si="1"/>
        <v/>
      </c>
      <c r="C42" s="385" t="str">
        <f>'הגבלה לסכום מבוקש (1)'!C42</f>
        <v/>
      </c>
      <c r="D42" s="385" t="str">
        <f>'הגבלה לסכום מבוקש (1)'!D42</f>
        <v/>
      </c>
      <c r="E42" s="385" t="str">
        <f>'הגבלה לסכום מבוקש (1)'!E42</f>
        <v/>
      </c>
      <c r="F42" s="385" t="str">
        <f>'הגבלה לסכום מבוקש (1)'!F42</f>
        <v/>
      </c>
      <c r="G42" s="386" t="str">
        <f>'הגבלה לסכום מבוקש (1)'!X42</f>
        <v/>
      </c>
      <c r="H42" s="78"/>
      <c r="I42" s="380" t="str">
        <f t="shared" si="0"/>
        <v/>
      </c>
      <c r="J42" s="387" t="str">
        <f t="shared" si="2"/>
        <v/>
      </c>
      <c r="K42" s="387" t="str">
        <f t="shared" si="3"/>
        <v/>
      </c>
      <c r="M42" s="383" t="str">
        <f>IF($F42="","",IFERROR(IF('קיזוזים- החלטות ועדה'!H42=0,0,1),0))</f>
        <v/>
      </c>
      <c r="N42" s="383" t="str">
        <f t="shared" si="4"/>
        <v/>
      </c>
      <c r="O42" s="383" t="str">
        <f t="shared" si="5"/>
        <v/>
      </c>
      <c r="P42" s="388" t="str">
        <f t="shared" si="6"/>
        <v/>
      </c>
    </row>
    <row r="43" spans="2:16" ht="20.25" x14ac:dyDescent="0.25">
      <c r="B43" s="81" t="str">
        <f t="shared" si="1"/>
        <v/>
      </c>
      <c r="C43" s="385" t="str">
        <f>'הגבלה לסכום מבוקש (1)'!C43</f>
        <v/>
      </c>
      <c r="D43" s="385" t="str">
        <f>'הגבלה לסכום מבוקש (1)'!D43</f>
        <v/>
      </c>
      <c r="E43" s="385" t="str">
        <f>'הגבלה לסכום מבוקש (1)'!E43</f>
        <v/>
      </c>
      <c r="F43" s="385" t="str">
        <f>'הגבלה לסכום מבוקש (1)'!F43</f>
        <v/>
      </c>
      <c r="G43" s="386" t="str">
        <f>'הגבלה לסכום מבוקש (1)'!X43</f>
        <v/>
      </c>
      <c r="H43" s="78"/>
      <c r="I43" s="380" t="str">
        <f t="shared" si="0"/>
        <v/>
      </c>
      <c r="J43" s="387" t="str">
        <f t="shared" si="2"/>
        <v/>
      </c>
      <c r="K43" s="387" t="str">
        <f t="shared" si="3"/>
        <v/>
      </c>
      <c r="M43" s="383" t="str">
        <f>IF($F43="","",IFERROR(IF('קיזוזים- החלטות ועדה'!H43=0,0,1),0))</f>
        <v/>
      </c>
      <c r="N43" s="383" t="str">
        <f t="shared" si="4"/>
        <v/>
      </c>
      <c r="O43" s="383" t="str">
        <f t="shared" si="5"/>
        <v/>
      </c>
      <c r="P43" s="388" t="str">
        <f t="shared" si="6"/>
        <v/>
      </c>
    </row>
    <row r="44" spans="2:16" ht="20.25" x14ac:dyDescent="0.25">
      <c r="B44" s="81" t="str">
        <f t="shared" si="1"/>
        <v/>
      </c>
      <c r="C44" s="385" t="str">
        <f>'הגבלה לסכום מבוקש (1)'!C44</f>
        <v/>
      </c>
      <c r="D44" s="385" t="str">
        <f>'הגבלה לסכום מבוקש (1)'!D44</f>
        <v/>
      </c>
      <c r="E44" s="385" t="str">
        <f>'הגבלה לסכום מבוקש (1)'!E44</f>
        <v/>
      </c>
      <c r="F44" s="385" t="str">
        <f>'הגבלה לסכום מבוקש (1)'!F44</f>
        <v/>
      </c>
      <c r="G44" s="386" t="str">
        <f>'הגבלה לסכום מבוקש (1)'!X44</f>
        <v/>
      </c>
      <c r="H44" s="78"/>
      <c r="I44" s="380" t="str">
        <f t="shared" si="0"/>
        <v/>
      </c>
      <c r="J44" s="387" t="str">
        <f t="shared" si="2"/>
        <v/>
      </c>
      <c r="K44" s="387" t="str">
        <f t="shared" si="3"/>
        <v/>
      </c>
      <c r="M44" s="383" t="str">
        <f>IF($F44="","",IFERROR(IF('קיזוזים- החלטות ועדה'!H44=0,0,1),0))</f>
        <v/>
      </c>
      <c r="N44" s="383" t="str">
        <f t="shared" si="4"/>
        <v/>
      </c>
      <c r="O44" s="383" t="str">
        <f t="shared" si="5"/>
        <v/>
      </c>
      <c r="P44" s="388" t="str">
        <f t="shared" si="6"/>
        <v/>
      </c>
    </row>
    <row r="45" spans="2:16" ht="20.25" x14ac:dyDescent="0.25">
      <c r="B45" s="81" t="str">
        <f t="shared" si="1"/>
        <v/>
      </c>
      <c r="C45" s="385" t="str">
        <f>'הגבלה לסכום מבוקש (1)'!C45</f>
        <v/>
      </c>
      <c r="D45" s="385" t="str">
        <f>'הגבלה לסכום מבוקש (1)'!D45</f>
        <v/>
      </c>
      <c r="E45" s="385" t="str">
        <f>'הגבלה לסכום מבוקש (1)'!E45</f>
        <v/>
      </c>
      <c r="F45" s="385" t="str">
        <f>'הגבלה לסכום מבוקש (1)'!F45</f>
        <v/>
      </c>
      <c r="G45" s="386" t="str">
        <f>'הגבלה לסכום מבוקש (1)'!X45</f>
        <v/>
      </c>
      <c r="H45" s="78"/>
      <c r="I45" s="380" t="str">
        <f t="shared" si="0"/>
        <v/>
      </c>
      <c r="J45" s="387" t="str">
        <f t="shared" si="2"/>
        <v/>
      </c>
      <c r="K45" s="387" t="str">
        <f t="shared" si="3"/>
        <v/>
      </c>
      <c r="M45" s="383" t="str">
        <f>IF($F45="","",IFERROR(IF('קיזוזים- החלטות ועדה'!H45=0,0,1),0))</f>
        <v/>
      </c>
      <c r="N45" s="383" t="str">
        <f t="shared" si="4"/>
        <v/>
      </c>
      <c r="O45" s="383" t="str">
        <f t="shared" si="5"/>
        <v/>
      </c>
      <c r="P45" s="388" t="str">
        <f t="shared" si="6"/>
        <v/>
      </c>
    </row>
    <row r="46" spans="2:16" ht="20.25" x14ac:dyDescent="0.25">
      <c r="B46" s="81" t="str">
        <f t="shared" si="1"/>
        <v/>
      </c>
      <c r="C46" s="385" t="str">
        <f>'הגבלה לסכום מבוקש (1)'!C46</f>
        <v/>
      </c>
      <c r="D46" s="385" t="str">
        <f>'הגבלה לסכום מבוקש (1)'!D46</f>
        <v/>
      </c>
      <c r="E46" s="385" t="str">
        <f>'הגבלה לסכום מבוקש (1)'!E46</f>
        <v/>
      </c>
      <c r="F46" s="385" t="str">
        <f>'הגבלה לסכום מבוקש (1)'!F46</f>
        <v/>
      </c>
      <c r="G46" s="386" t="str">
        <f>'הגבלה לסכום מבוקש (1)'!X46</f>
        <v/>
      </c>
      <c r="H46" s="78"/>
      <c r="I46" s="380" t="str">
        <f t="shared" si="0"/>
        <v/>
      </c>
      <c r="J46" s="387" t="str">
        <f t="shared" si="2"/>
        <v/>
      </c>
      <c r="K46" s="387" t="str">
        <f t="shared" si="3"/>
        <v/>
      </c>
      <c r="M46" s="383" t="str">
        <f>IF($F46="","",IFERROR(IF('קיזוזים- החלטות ועדה'!H46=0,0,1),0))</f>
        <v/>
      </c>
      <c r="N46" s="383" t="str">
        <f t="shared" si="4"/>
        <v/>
      </c>
      <c r="O46" s="383" t="str">
        <f t="shared" si="5"/>
        <v/>
      </c>
      <c r="P46" s="388" t="str">
        <f t="shared" si="6"/>
        <v/>
      </c>
    </row>
    <row r="47" spans="2:16" ht="20.25" x14ac:dyDescent="0.25">
      <c r="B47" s="81" t="str">
        <f t="shared" si="1"/>
        <v/>
      </c>
      <c r="C47" s="385" t="str">
        <f>'הגבלה לסכום מבוקש (1)'!C47</f>
        <v/>
      </c>
      <c r="D47" s="385" t="str">
        <f>'הגבלה לסכום מבוקש (1)'!D47</f>
        <v/>
      </c>
      <c r="E47" s="385" t="str">
        <f>'הגבלה לסכום מבוקש (1)'!E47</f>
        <v/>
      </c>
      <c r="F47" s="385" t="str">
        <f>'הגבלה לסכום מבוקש (1)'!F47</f>
        <v/>
      </c>
      <c r="G47" s="386" t="str">
        <f>'הגבלה לסכום מבוקש (1)'!X47</f>
        <v/>
      </c>
      <c r="H47" s="78"/>
      <c r="I47" s="380" t="str">
        <f t="shared" si="0"/>
        <v/>
      </c>
      <c r="J47" s="387" t="str">
        <f t="shared" si="2"/>
        <v/>
      </c>
      <c r="K47" s="387" t="str">
        <f t="shared" si="3"/>
        <v/>
      </c>
      <c r="M47" s="383" t="str">
        <f>IF($F47="","",IFERROR(IF('קיזוזים- החלטות ועדה'!H47=0,0,1),0))</f>
        <v/>
      </c>
      <c r="N47" s="383" t="str">
        <f t="shared" si="4"/>
        <v/>
      </c>
      <c r="O47" s="383" t="str">
        <f t="shared" si="5"/>
        <v/>
      </c>
      <c r="P47" s="388" t="str">
        <f t="shared" si="6"/>
        <v/>
      </c>
    </row>
    <row r="48" spans="2:16" ht="20.25" x14ac:dyDescent="0.25">
      <c r="B48" s="81" t="str">
        <f t="shared" si="1"/>
        <v/>
      </c>
      <c r="C48" s="385" t="str">
        <f>'הגבלה לסכום מבוקש (1)'!C48</f>
        <v/>
      </c>
      <c r="D48" s="385" t="str">
        <f>'הגבלה לסכום מבוקש (1)'!D48</f>
        <v/>
      </c>
      <c r="E48" s="385" t="str">
        <f>'הגבלה לסכום מבוקש (1)'!E48</f>
        <v/>
      </c>
      <c r="F48" s="385" t="str">
        <f>'הגבלה לסכום מבוקש (1)'!F48</f>
        <v/>
      </c>
      <c r="G48" s="386" t="str">
        <f>'הגבלה לסכום מבוקש (1)'!X48</f>
        <v/>
      </c>
      <c r="H48" s="78"/>
      <c r="I48" s="380" t="str">
        <f t="shared" si="0"/>
        <v/>
      </c>
      <c r="J48" s="387" t="str">
        <f t="shared" si="2"/>
        <v/>
      </c>
      <c r="K48" s="387" t="str">
        <f t="shared" si="3"/>
        <v/>
      </c>
      <c r="M48" s="383" t="str">
        <f>IF($F48="","",IFERROR(IF('קיזוזים- החלטות ועדה'!H48=0,0,1),0))</f>
        <v/>
      </c>
      <c r="N48" s="383" t="str">
        <f t="shared" si="4"/>
        <v/>
      </c>
      <c r="O48" s="383" t="str">
        <f t="shared" si="5"/>
        <v/>
      </c>
      <c r="P48" s="388" t="str">
        <f t="shared" si="6"/>
        <v/>
      </c>
    </row>
    <row r="49" spans="2:16" ht="20.25" x14ac:dyDescent="0.25">
      <c r="B49" s="81" t="str">
        <f t="shared" si="1"/>
        <v/>
      </c>
      <c r="C49" s="385" t="str">
        <f>'הגבלה לסכום מבוקש (1)'!C49</f>
        <v/>
      </c>
      <c r="D49" s="385" t="str">
        <f>'הגבלה לסכום מבוקש (1)'!D49</f>
        <v/>
      </c>
      <c r="E49" s="385" t="str">
        <f>'הגבלה לסכום מבוקש (1)'!E49</f>
        <v/>
      </c>
      <c r="F49" s="385" t="str">
        <f>'הגבלה לסכום מבוקש (1)'!F49</f>
        <v/>
      </c>
      <c r="G49" s="386" t="str">
        <f>'הגבלה לסכום מבוקש (1)'!X49</f>
        <v/>
      </c>
      <c r="H49" s="78"/>
      <c r="I49" s="380" t="str">
        <f t="shared" si="0"/>
        <v/>
      </c>
      <c r="J49" s="387" t="str">
        <f t="shared" si="2"/>
        <v/>
      </c>
      <c r="K49" s="387" t="str">
        <f t="shared" si="3"/>
        <v/>
      </c>
      <c r="M49" s="383" t="str">
        <f>IF($F49="","",IFERROR(IF('קיזוזים- החלטות ועדה'!H49=0,0,1),0))</f>
        <v/>
      </c>
      <c r="N49" s="383" t="str">
        <f t="shared" si="4"/>
        <v/>
      </c>
      <c r="O49" s="383" t="str">
        <f t="shared" si="5"/>
        <v/>
      </c>
      <c r="P49" s="388" t="str">
        <f t="shared" si="6"/>
        <v/>
      </c>
    </row>
    <row r="50" spans="2:16" ht="20.25" x14ac:dyDescent="0.25">
      <c r="B50" s="81" t="str">
        <f t="shared" si="1"/>
        <v/>
      </c>
      <c r="C50" s="385" t="str">
        <f>'הגבלה לסכום מבוקש (1)'!C50</f>
        <v/>
      </c>
      <c r="D50" s="385" t="str">
        <f>'הגבלה לסכום מבוקש (1)'!D50</f>
        <v/>
      </c>
      <c r="E50" s="385" t="str">
        <f>'הגבלה לסכום מבוקש (1)'!E50</f>
        <v/>
      </c>
      <c r="F50" s="385" t="str">
        <f>'הגבלה לסכום מבוקש (1)'!F50</f>
        <v/>
      </c>
      <c r="G50" s="386" t="str">
        <f>'הגבלה לסכום מבוקש (1)'!X50</f>
        <v/>
      </c>
      <c r="H50" s="78"/>
      <c r="I50" s="380" t="str">
        <f t="shared" si="0"/>
        <v/>
      </c>
      <c r="J50" s="387" t="str">
        <f t="shared" si="2"/>
        <v/>
      </c>
      <c r="K50" s="387" t="str">
        <f t="shared" si="3"/>
        <v/>
      </c>
      <c r="M50" s="383" t="str">
        <f>IF($F50="","",IFERROR(IF('קיזוזים- החלטות ועדה'!H50=0,0,1),0))</f>
        <v/>
      </c>
      <c r="N50" s="383" t="str">
        <f t="shared" si="4"/>
        <v/>
      </c>
      <c r="O50" s="383" t="str">
        <f t="shared" si="5"/>
        <v/>
      </c>
      <c r="P50" s="388" t="str">
        <f t="shared" si="6"/>
        <v/>
      </c>
    </row>
    <row r="51" spans="2:16" ht="20.25" x14ac:dyDescent="0.25">
      <c r="B51" s="81" t="str">
        <f t="shared" si="1"/>
        <v/>
      </c>
      <c r="C51" s="385" t="str">
        <f>'הגבלה לסכום מבוקש (1)'!C51</f>
        <v/>
      </c>
      <c r="D51" s="385" t="str">
        <f>'הגבלה לסכום מבוקש (1)'!D51</f>
        <v/>
      </c>
      <c r="E51" s="385" t="str">
        <f>'הגבלה לסכום מבוקש (1)'!E51</f>
        <v/>
      </c>
      <c r="F51" s="385" t="str">
        <f>'הגבלה לסכום מבוקש (1)'!F51</f>
        <v/>
      </c>
      <c r="G51" s="386" t="str">
        <f>'הגבלה לסכום מבוקש (1)'!X51</f>
        <v/>
      </c>
      <c r="H51" s="78"/>
      <c r="I51" s="380" t="str">
        <f t="shared" si="0"/>
        <v/>
      </c>
      <c r="J51" s="387" t="str">
        <f t="shared" si="2"/>
        <v/>
      </c>
      <c r="K51" s="387" t="str">
        <f t="shared" si="3"/>
        <v/>
      </c>
      <c r="M51" s="383" t="str">
        <f>IF($F51="","",IFERROR(IF('קיזוזים- החלטות ועדה'!H51=0,0,1),0))</f>
        <v/>
      </c>
      <c r="N51" s="383" t="str">
        <f t="shared" si="4"/>
        <v/>
      </c>
      <c r="O51" s="383" t="str">
        <f t="shared" si="5"/>
        <v/>
      </c>
      <c r="P51" s="388" t="str">
        <f t="shared" si="6"/>
        <v/>
      </c>
    </row>
    <row r="52" spans="2:16" ht="20.25" x14ac:dyDescent="0.25">
      <c r="B52" s="81" t="str">
        <f t="shared" si="1"/>
        <v/>
      </c>
      <c r="C52" s="385" t="str">
        <f>'הגבלה לסכום מבוקש (1)'!C52</f>
        <v/>
      </c>
      <c r="D52" s="385" t="str">
        <f>'הגבלה לסכום מבוקש (1)'!D52</f>
        <v/>
      </c>
      <c r="E52" s="385" t="str">
        <f>'הגבלה לסכום מבוקש (1)'!E52</f>
        <v/>
      </c>
      <c r="F52" s="385" t="str">
        <f>'הגבלה לסכום מבוקש (1)'!F52</f>
        <v/>
      </c>
      <c r="G52" s="386" t="str">
        <f>'הגבלה לסכום מבוקש (1)'!X52</f>
        <v/>
      </c>
      <c r="H52" s="78"/>
      <c r="I52" s="380" t="str">
        <f t="shared" si="0"/>
        <v/>
      </c>
      <c r="J52" s="387" t="str">
        <f t="shared" si="2"/>
        <v/>
      </c>
      <c r="K52" s="387" t="str">
        <f t="shared" si="3"/>
        <v/>
      </c>
      <c r="M52" s="383" t="str">
        <f>IF($F52="","",IFERROR(IF('קיזוזים- החלטות ועדה'!H52=0,0,1),0))</f>
        <v/>
      </c>
      <c r="N52" s="383" t="str">
        <f t="shared" si="4"/>
        <v/>
      </c>
      <c r="O52" s="383" t="str">
        <f t="shared" si="5"/>
        <v/>
      </c>
      <c r="P52" s="388" t="str">
        <f t="shared" si="6"/>
        <v/>
      </c>
    </row>
    <row r="53" spans="2:16" ht="20.25" x14ac:dyDescent="0.25">
      <c r="B53" s="81" t="str">
        <f t="shared" si="1"/>
        <v/>
      </c>
      <c r="C53" s="385" t="str">
        <f>'הגבלה לסכום מבוקש (1)'!C53</f>
        <v/>
      </c>
      <c r="D53" s="385" t="str">
        <f>'הגבלה לסכום מבוקש (1)'!D53</f>
        <v/>
      </c>
      <c r="E53" s="385" t="str">
        <f>'הגבלה לסכום מבוקש (1)'!E53</f>
        <v/>
      </c>
      <c r="F53" s="385" t="str">
        <f>'הגבלה לסכום מבוקש (1)'!F53</f>
        <v/>
      </c>
      <c r="G53" s="386" t="str">
        <f>'הגבלה לסכום מבוקש (1)'!X53</f>
        <v/>
      </c>
      <c r="H53" s="78"/>
      <c r="I53" s="380" t="str">
        <f t="shared" si="0"/>
        <v/>
      </c>
      <c r="J53" s="387" t="str">
        <f t="shared" si="2"/>
        <v/>
      </c>
      <c r="K53" s="387" t="str">
        <f t="shared" si="3"/>
        <v/>
      </c>
      <c r="M53" s="383" t="str">
        <f>IF($F53="","",IFERROR(IF('קיזוזים- החלטות ועדה'!H53=0,0,1),0))</f>
        <v/>
      </c>
      <c r="N53" s="383" t="str">
        <f t="shared" si="4"/>
        <v/>
      </c>
      <c r="O53" s="383" t="str">
        <f t="shared" si="5"/>
        <v/>
      </c>
      <c r="P53" s="388" t="str">
        <f t="shared" si="6"/>
        <v/>
      </c>
    </row>
    <row r="54" spans="2:16" ht="20.25" x14ac:dyDescent="0.25">
      <c r="B54" s="81" t="str">
        <f t="shared" si="1"/>
        <v/>
      </c>
      <c r="C54" s="385" t="str">
        <f>'הגבלה לסכום מבוקש (1)'!C54</f>
        <v/>
      </c>
      <c r="D54" s="385" t="str">
        <f>'הגבלה לסכום מבוקש (1)'!D54</f>
        <v/>
      </c>
      <c r="E54" s="385" t="str">
        <f>'הגבלה לסכום מבוקש (1)'!E54</f>
        <v/>
      </c>
      <c r="F54" s="385" t="str">
        <f>'הגבלה לסכום מבוקש (1)'!F54</f>
        <v/>
      </c>
      <c r="G54" s="386" t="str">
        <f>'הגבלה לסכום מבוקש (1)'!X54</f>
        <v/>
      </c>
      <c r="H54" s="78"/>
      <c r="I54" s="380" t="str">
        <f t="shared" si="0"/>
        <v/>
      </c>
      <c r="J54" s="387" t="str">
        <f t="shared" si="2"/>
        <v/>
      </c>
      <c r="K54" s="387" t="str">
        <f t="shared" si="3"/>
        <v/>
      </c>
      <c r="M54" s="383" t="str">
        <f>IF($F54="","",IFERROR(IF('קיזוזים- החלטות ועדה'!H54=0,0,1),0))</f>
        <v/>
      </c>
      <c r="N54" s="383" t="str">
        <f t="shared" si="4"/>
        <v/>
      </c>
      <c r="O54" s="383" t="str">
        <f t="shared" si="5"/>
        <v/>
      </c>
      <c r="P54" s="388" t="str">
        <f t="shared" si="6"/>
        <v/>
      </c>
    </row>
    <row r="55" spans="2:16" ht="20.25" x14ac:dyDescent="0.25">
      <c r="B55" s="81" t="str">
        <f t="shared" si="1"/>
        <v/>
      </c>
      <c r="C55" s="385" t="str">
        <f>'הגבלה לסכום מבוקש (1)'!C55</f>
        <v/>
      </c>
      <c r="D55" s="385" t="str">
        <f>'הגבלה לסכום מבוקש (1)'!D55</f>
        <v/>
      </c>
      <c r="E55" s="385" t="str">
        <f>'הגבלה לסכום מבוקש (1)'!E55</f>
        <v/>
      </c>
      <c r="F55" s="385" t="str">
        <f>'הגבלה לסכום מבוקש (1)'!F55</f>
        <v/>
      </c>
      <c r="G55" s="386" t="str">
        <f>'הגבלה לסכום מבוקש (1)'!X55</f>
        <v/>
      </c>
      <c r="H55" s="78"/>
      <c r="I55" s="380" t="str">
        <f t="shared" si="0"/>
        <v/>
      </c>
      <c r="J55" s="387" t="str">
        <f t="shared" si="2"/>
        <v/>
      </c>
      <c r="K55" s="387" t="str">
        <f t="shared" si="3"/>
        <v/>
      </c>
      <c r="M55" s="383" t="str">
        <f>IF($F55="","",IFERROR(IF('קיזוזים- החלטות ועדה'!H55=0,0,1),0))</f>
        <v/>
      </c>
      <c r="N55" s="383" t="str">
        <f t="shared" si="4"/>
        <v/>
      </c>
      <c r="O55" s="383" t="str">
        <f t="shared" si="5"/>
        <v/>
      </c>
      <c r="P55" s="388" t="str">
        <f t="shared" si="6"/>
        <v/>
      </c>
    </row>
    <row r="56" spans="2:16" ht="20.25" x14ac:dyDescent="0.25">
      <c r="B56" s="81" t="str">
        <f t="shared" si="1"/>
        <v/>
      </c>
      <c r="C56" s="385" t="str">
        <f>'הגבלה לסכום מבוקש (1)'!C56</f>
        <v/>
      </c>
      <c r="D56" s="385" t="str">
        <f>'הגבלה לסכום מבוקש (1)'!D56</f>
        <v/>
      </c>
      <c r="E56" s="385" t="str">
        <f>'הגבלה לסכום מבוקש (1)'!E56</f>
        <v/>
      </c>
      <c r="F56" s="385" t="str">
        <f>'הגבלה לסכום מבוקש (1)'!F56</f>
        <v/>
      </c>
      <c r="G56" s="386" t="str">
        <f>'הגבלה לסכום מבוקש (1)'!X56</f>
        <v/>
      </c>
      <c r="H56" s="78"/>
      <c r="I56" s="380" t="str">
        <f t="shared" si="0"/>
        <v/>
      </c>
      <c r="J56" s="387" t="str">
        <f t="shared" si="2"/>
        <v/>
      </c>
      <c r="K56" s="387" t="str">
        <f t="shared" si="3"/>
        <v/>
      </c>
      <c r="M56" s="383" t="str">
        <f>IF($F56="","",IFERROR(IF('קיזוזים- החלטות ועדה'!H56=0,0,1),0))</f>
        <v/>
      </c>
      <c r="N56" s="383" t="str">
        <f t="shared" si="4"/>
        <v/>
      </c>
      <c r="O56" s="383" t="str">
        <f t="shared" si="5"/>
        <v/>
      </c>
      <c r="P56" s="388" t="str">
        <f t="shared" si="6"/>
        <v/>
      </c>
    </row>
    <row r="57" spans="2:16" ht="20.25" x14ac:dyDescent="0.25">
      <c r="B57" s="81" t="str">
        <f t="shared" si="1"/>
        <v/>
      </c>
      <c r="C57" s="385" t="str">
        <f>'הגבלה לסכום מבוקש (1)'!C57</f>
        <v/>
      </c>
      <c r="D57" s="385" t="str">
        <f>'הגבלה לסכום מבוקש (1)'!D57</f>
        <v/>
      </c>
      <c r="E57" s="385" t="str">
        <f>'הגבלה לסכום מבוקש (1)'!E57</f>
        <v/>
      </c>
      <c r="F57" s="385" t="str">
        <f>'הגבלה לסכום מבוקש (1)'!F57</f>
        <v/>
      </c>
      <c r="G57" s="386" t="str">
        <f>'הגבלה לסכום מבוקש (1)'!X57</f>
        <v/>
      </c>
      <c r="H57" s="78"/>
      <c r="I57" s="380" t="str">
        <f t="shared" si="0"/>
        <v/>
      </c>
      <c r="J57" s="387" t="str">
        <f t="shared" si="2"/>
        <v/>
      </c>
      <c r="K57" s="387" t="str">
        <f t="shared" si="3"/>
        <v/>
      </c>
      <c r="M57" s="383" t="str">
        <f>IF($F57="","",IFERROR(IF('קיזוזים- החלטות ועדה'!H57=0,0,1),0))</f>
        <v/>
      </c>
      <c r="N57" s="383" t="str">
        <f t="shared" si="4"/>
        <v/>
      </c>
      <c r="O57" s="383" t="str">
        <f t="shared" si="5"/>
        <v/>
      </c>
      <c r="P57" s="388" t="str">
        <f t="shared" si="6"/>
        <v/>
      </c>
    </row>
    <row r="58" spans="2:16" ht="20.25" x14ac:dyDescent="0.25">
      <c r="B58" s="81" t="str">
        <f t="shared" si="1"/>
        <v/>
      </c>
      <c r="C58" s="385" t="str">
        <f>'הגבלה לסכום מבוקש (1)'!C58</f>
        <v/>
      </c>
      <c r="D58" s="385" t="str">
        <f>'הגבלה לסכום מבוקש (1)'!D58</f>
        <v/>
      </c>
      <c r="E58" s="385" t="str">
        <f>'הגבלה לסכום מבוקש (1)'!E58</f>
        <v/>
      </c>
      <c r="F58" s="385" t="str">
        <f>'הגבלה לסכום מבוקש (1)'!F58</f>
        <v/>
      </c>
      <c r="G58" s="386" t="str">
        <f>'הגבלה לסכום מבוקש (1)'!X58</f>
        <v/>
      </c>
      <c r="H58" s="78"/>
      <c r="I58" s="380" t="str">
        <f t="shared" si="0"/>
        <v/>
      </c>
      <c r="J58" s="387" t="str">
        <f t="shared" si="2"/>
        <v/>
      </c>
      <c r="K58" s="387" t="str">
        <f t="shared" si="3"/>
        <v/>
      </c>
      <c r="M58" s="383" t="str">
        <f>IF($F58="","",IFERROR(IF('קיזוזים- החלטות ועדה'!H58=0,0,1),0))</f>
        <v/>
      </c>
      <c r="N58" s="383" t="str">
        <f t="shared" si="4"/>
        <v/>
      </c>
      <c r="O58" s="383" t="str">
        <f t="shared" si="5"/>
        <v/>
      </c>
      <c r="P58" s="388" t="str">
        <f t="shared" si="6"/>
        <v/>
      </c>
    </row>
    <row r="59" spans="2:16" ht="20.25" x14ac:dyDescent="0.25">
      <c r="B59" s="81" t="str">
        <f t="shared" si="1"/>
        <v/>
      </c>
      <c r="C59" s="385" t="str">
        <f>'הגבלה לסכום מבוקש (1)'!C59</f>
        <v/>
      </c>
      <c r="D59" s="385" t="str">
        <f>'הגבלה לסכום מבוקש (1)'!D59</f>
        <v/>
      </c>
      <c r="E59" s="385" t="str">
        <f>'הגבלה לסכום מבוקש (1)'!E59</f>
        <v/>
      </c>
      <c r="F59" s="385" t="str">
        <f>'הגבלה לסכום מבוקש (1)'!F59</f>
        <v/>
      </c>
      <c r="G59" s="386" t="str">
        <f>'הגבלה לסכום מבוקש (1)'!X59</f>
        <v/>
      </c>
      <c r="H59" s="78"/>
      <c r="I59" s="380" t="str">
        <f t="shared" si="0"/>
        <v/>
      </c>
      <c r="J59" s="387" t="str">
        <f t="shared" si="2"/>
        <v/>
      </c>
      <c r="K59" s="387" t="str">
        <f t="shared" si="3"/>
        <v/>
      </c>
      <c r="M59" s="383" t="str">
        <f>IF($F59="","",IFERROR(IF('קיזוזים- החלטות ועדה'!H59=0,0,1),0))</f>
        <v/>
      </c>
      <c r="N59" s="383" t="str">
        <f t="shared" si="4"/>
        <v/>
      </c>
      <c r="O59" s="383" t="str">
        <f t="shared" si="5"/>
        <v/>
      </c>
      <c r="P59" s="388" t="str">
        <f t="shared" si="6"/>
        <v/>
      </c>
    </row>
    <row r="60" spans="2:16" ht="20.25" x14ac:dyDescent="0.25">
      <c r="B60" s="81" t="str">
        <f t="shared" si="1"/>
        <v/>
      </c>
      <c r="C60" s="385" t="str">
        <f>'הגבלה לסכום מבוקש (1)'!C60</f>
        <v/>
      </c>
      <c r="D60" s="385" t="str">
        <f>'הגבלה לסכום מבוקש (1)'!D60</f>
        <v/>
      </c>
      <c r="E60" s="385" t="str">
        <f>'הגבלה לסכום מבוקש (1)'!E60</f>
        <v/>
      </c>
      <c r="F60" s="385" t="str">
        <f>'הגבלה לסכום מבוקש (1)'!F60</f>
        <v/>
      </c>
      <c r="G60" s="386" t="str">
        <f>'הגבלה לסכום מבוקש (1)'!X60</f>
        <v/>
      </c>
      <c r="H60" s="78"/>
      <c r="I60" s="380" t="str">
        <f t="shared" si="0"/>
        <v/>
      </c>
      <c r="J60" s="387" t="str">
        <f t="shared" si="2"/>
        <v/>
      </c>
      <c r="K60" s="387" t="str">
        <f t="shared" si="3"/>
        <v/>
      </c>
      <c r="M60" s="383" t="str">
        <f>IF($F60="","",IFERROR(IF('קיזוזים- החלטות ועדה'!H60=0,0,1),0))</f>
        <v/>
      </c>
      <c r="N60" s="383" t="str">
        <f t="shared" si="4"/>
        <v/>
      </c>
      <c r="O60" s="383" t="str">
        <f t="shared" si="5"/>
        <v/>
      </c>
      <c r="P60" s="388" t="str">
        <f t="shared" si="6"/>
        <v/>
      </c>
    </row>
    <row r="61" spans="2:16" ht="20.25" x14ac:dyDescent="0.25">
      <c r="B61" s="81" t="str">
        <f t="shared" si="1"/>
        <v/>
      </c>
      <c r="C61" s="385" t="str">
        <f>'הגבלה לסכום מבוקש (1)'!C61</f>
        <v/>
      </c>
      <c r="D61" s="385" t="str">
        <f>'הגבלה לסכום מבוקש (1)'!D61</f>
        <v/>
      </c>
      <c r="E61" s="385" t="str">
        <f>'הגבלה לסכום מבוקש (1)'!E61</f>
        <v/>
      </c>
      <c r="F61" s="385" t="str">
        <f>'הגבלה לסכום מבוקש (1)'!F61</f>
        <v/>
      </c>
      <c r="G61" s="386" t="str">
        <f>'הגבלה לסכום מבוקש (1)'!X61</f>
        <v/>
      </c>
      <c r="H61" s="78"/>
      <c r="I61" s="380" t="str">
        <f t="shared" si="0"/>
        <v/>
      </c>
      <c r="J61" s="387" t="str">
        <f t="shared" si="2"/>
        <v/>
      </c>
      <c r="K61" s="387" t="str">
        <f t="shared" si="3"/>
        <v/>
      </c>
      <c r="M61" s="383" t="str">
        <f>IF($F61="","",IFERROR(IF('קיזוזים- החלטות ועדה'!H61=0,0,1),0))</f>
        <v/>
      </c>
      <c r="N61" s="383" t="str">
        <f t="shared" si="4"/>
        <v/>
      </c>
      <c r="O61" s="383" t="str">
        <f t="shared" si="5"/>
        <v/>
      </c>
      <c r="P61" s="388" t="str">
        <f t="shared" si="6"/>
        <v/>
      </c>
    </row>
    <row r="62" spans="2:16" ht="20.25" x14ac:dyDescent="0.25">
      <c r="B62" s="81" t="str">
        <f t="shared" si="1"/>
        <v/>
      </c>
      <c r="C62" s="385" t="str">
        <f>'הגבלה לסכום מבוקש (1)'!C62</f>
        <v/>
      </c>
      <c r="D62" s="385" t="str">
        <f>'הגבלה לסכום מבוקש (1)'!D62</f>
        <v/>
      </c>
      <c r="E62" s="385" t="str">
        <f>'הגבלה לסכום מבוקש (1)'!E62</f>
        <v/>
      </c>
      <c r="F62" s="385" t="str">
        <f>'הגבלה לסכום מבוקש (1)'!F62</f>
        <v/>
      </c>
      <c r="G62" s="386" t="str">
        <f>'הגבלה לסכום מבוקש (1)'!X62</f>
        <v/>
      </c>
      <c r="H62" s="78"/>
      <c r="I62" s="380" t="str">
        <f t="shared" si="0"/>
        <v/>
      </c>
      <c r="J62" s="387" t="str">
        <f t="shared" si="2"/>
        <v/>
      </c>
      <c r="K62" s="387" t="str">
        <f t="shared" si="3"/>
        <v/>
      </c>
      <c r="M62" s="383" t="str">
        <f>IF($F62="","",IFERROR(IF('קיזוזים- החלטות ועדה'!H62=0,0,1),0))</f>
        <v/>
      </c>
      <c r="N62" s="383" t="str">
        <f t="shared" si="4"/>
        <v/>
      </c>
      <c r="O62" s="383" t="str">
        <f t="shared" si="5"/>
        <v/>
      </c>
      <c r="P62" s="388" t="str">
        <f t="shared" si="6"/>
        <v/>
      </c>
    </row>
    <row r="63" spans="2:16" ht="20.25" x14ac:dyDescent="0.25">
      <c r="B63" s="81" t="str">
        <f t="shared" si="1"/>
        <v/>
      </c>
      <c r="C63" s="385" t="str">
        <f>'הגבלה לסכום מבוקש (1)'!C63</f>
        <v/>
      </c>
      <c r="D63" s="385" t="str">
        <f>'הגבלה לסכום מבוקש (1)'!D63</f>
        <v/>
      </c>
      <c r="E63" s="385" t="str">
        <f>'הגבלה לסכום מבוקש (1)'!E63</f>
        <v/>
      </c>
      <c r="F63" s="385" t="str">
        <f>'הגבלה לסכום מבוקש (1)'!F63</f>
        <v/>
      </c>
      <c r="G63" s="386" t="str">
        <f>'הגבלה לסכום מבוקש (1)'!X63</f>
        <v/>
      </c>
      <c r="H63" s="78"/>
      <c r="I63" s="380" t="str">
        <f t="shared" si="0"/>
        <v/>
      </c>
      <c r="J63" s="387" t="str">
        <f t="shared" si="2"/>
        <v/>
      </c>
      <c r="K63" s="387" t="str">
        <f t="shared" si="3"/>
        <v/>
      </c>
      <c r="M63" s="383" t="str">
        <f>IF($F63="","",IFERROR(IF('קיזוזים- החלטות ועדה'!H63=0,0,1),0))</f>
        <v/>
      </c>
      <c r="N63" s="383" t="str">
        <f t="shared" si="4"/>
        <v/>
      </c>
      <c r="O63" s="383" t="str">
        <f t="shared" si="5"/>
        <v/>
      </c>
      <c r="P63" s="388" t="str">
        <f t="shared" si="6"/>
        <v/>
      </c>
    </row>
    <row r="64" spans="2:16" ht="20.25" x14ac:dyDescent="0.25">
      <c r="B64" s="81" t="str">
        <f t="shared" si="1"/>
        <v/>
      </c>
      <c r="C64" s="385" t="str">
        <f>'הגבלה לסכום מבוקש (1)'!C64</f>
        <v/>
      </c>
      <c r="D64" s="385" t="str">
        <f>'הגבלה לסכום מבוקש (1)'!D64</f>
        <v/>
      </c>
      <c r="E64" s="385" t="str">
        <f>'הגבלה לסכום מבוקש (1)'!E64</f>
        <v/>
      </c>
      <c r="F64" s="385" t="str">
        <f>'הגבלה לסכום מבוקש (1)'!F64</f>
        <v/>
      </c>
      <c r="G64" s="386" t="str">
        <f>'הגבלה לסכום מבוקש (1)'!X64</f>
        <v/>
      </c>
      <c r="H64" s="78"/>
      <c r="I64" s="380" t="str">
        <f t="shared" si="0"/>
        <v/>
      </c>
      <c r="J64" s="387" t="str">
        <f t="shared" si="2"/>
        <v/>
      </c>
      <c r="K64" s="387" t="str">
        <f t="shared" si="3"/>
        <v/>
      </c>
      <c r="M64" s="383" t="str">
        <f>IF($F64="","",IFERROR(IF('קיזוזים- החלטות ועדה'!H64=0,0,1),0))</f>
        <v/>
      </c>
      <c r="N64" s="383" t="str">
        <f t="shared" si="4"/>
        <v/>
      </c>
      <c r="O64" s="383" t="str">
        <f t="shared" si="5"/>
        <v/>
      </c>
      <c r="P64" s="388" t="str">
        <f t="shared" si="6"/>
        <v/>
      </c>
    </row>
    <row r="65" spans="2:16" ht="20.25" x14ac:dyDescent="0.25">
      <c r="B65" s="81" t="str">
        <f t="shared" si="1"/>
        <v/>
      </c>
      <c r="C65" s="385" t="str">
        <f>'הגבלה לסכום מבוקש (1)'!C65</f>
        <v/>
      </c>
      <c r="D65" s="385" t="str">
        <f>'הגבלה לסכום מבוקש (1)'!D65</f>
        <v/>
      </c>
      <c r="E65" s="385" t="str">
        <f>'הגבלה לסכום מבוקש (1)'!E65</f>
        <v/>
      </c>
      <c r="F65" s="385" t="str">
        <f>'הגבלה לסכום מבוקש (1)'!F65</f>
        <v/>
      </c>
      <c r="G65" s="386" t="str">
        <f>'הגבלה לסכום מבוקש (1)'!X65</f>
        <v/>
      </c>
      <c r="H65" s="78"/>
      <c r="I65" s="380" t="str">
        <f t="shared" si="0"/>
        <v/>
      </c>
      <c r="J65" s="387" t="str">
        <f t="shared" si="2"/>
        <v/>
      </c>
      <c r="K65" s="387" t="str">
        <f t="shared" si="3"/>
        <v/>
      </c>
      <c r="M65" s="383" t="str">
        <f>IF($F65="","",IFERROR(IF('קיזוזים- החלטות ועדה'!H65=0,0,1),0))</f>
        <v/>
      </c>
      <c r="N65" s="383" t="str">
        <f t="shared" si="4"/>
        <v/>
      </c>
      <c r="O65" s="383" t="str">
        <f t="shared" si="5"/>
        <v/>
      </c>
      <c r="P65" s="388" t="str">
        <f t="shared" si="6"/>
        <v/>
      </c>
    </row>
    <row r="66" spans="2:16" ht="20.25" x14ac:dyDescent="0.25">
      <c r="B66" s="81" t="str">
        <f t="shared" si="1"/>
        <v/>
      </c>
      <c r="C66" s="385" t="str">
        <f>'הגבלה לסכום מבוקש (1)'!C66</f>
        <v/>
      </c>
      <c r="D66" s="385" t="str">
        <f>'הגבלה לסכום מבוקש (1)'!D66</f>
        <v/>
      </c>
      <c r="E66" s="385" t="str">
        <f>'הגבלה לסכום מבוקש (1)'!E66</f>
        <v/>
      </c>
      <c r="F66" s="385" t="str">
        <f>'הגבלה לסכום מבוקש (1)'!F66</f>
        <v/>
      </c>
      <c r="G66" s="386" t="str">
        <f>'הגבלה לסכום מבוקש (1)'!X66</f>
        <v/>
      </c>
      <c r="H66" s="78"/>
      <c r="I66" s="380" t="str">
        <f t="shared" si="0"/>
        <v/>
      </c>
      <c r="J66" s="387" t="str">
        <f t="shared" si="2"/>
        <v/>
      </c>
      <c r="K66" s="387" t="str">
        <f t="shared" si="3"/>
        <v/>
      </c>
      <c r="M66" s="383" t="str">
        <f>IF($F66="","",IFERROR(IF('קיזוזים- החלטות ועדה'!H66=0,0,1),0))</f>
        <v/>
      </c>
      <c r="N66" s="383" t="str">
        <f t="shared" si="4"/>
        <v/>
      </c>
      <c r="O66" s="383" t="str">
        <f t="shared" si="5"/>
        <v/>
      </c>
      <c r="P66" s="388" t="str">
        <f t="shared" si="6"/>
        <v/>
      </c>
    </row>
    <row r="67" spans="2:16" ht="20.25" x14ac:dyDescent="0.25">
      <c r="B67" s="81" t="str">
        <f t="shared" si="1"/>
        <v/>
      </c>
      <c r="C67" s="385" t="str">
        <f>'הגבלה לסכום מבוקש (1)'!C67</f>
        <v/>
      </c>
      <c r="D67" s="385" t="str">
        <f>'הגבלה לסכום מבוקש (1)'!D67</f>
        <v/>
      </c>
      <c r="E67" s="385" t="str">
        <f>'הגבלה לסכום מבוקש (1)'!E67</f>
        <v/>
      </c>
      <c r="F67" s="385" t="str">
        <f>'הגבלה לסכום מבוקש (1)'!F67</f>
        <v/>
      </c>
      <c r="G67" s="386" t="str">
        <f>'הגבלה לסכום מבוקש (1)'!X67</f>
        <v/>
      </c>
      <c r="H67" s="78"/>
      <c r="I67" s="380" t="str">
        <f t="shared" si="0"/>
        <v/>
      </c>
      <c r="J67" s="387" t="str">
        <f t="shared" si="2"/>
        <v/>
      </c>
      <c r="K67" s="387" t="str">
        <f t="shared" si="3"/>
        <v/>
      </c>
      <c r="M67" s="383" t="str">
        <f>IF($F67="","",IFERROR(IF('קיזוזים- החלטות ועדה'!H67=0,0,1),0))</f>
        <v/>
      </c>
      <c r="N67" s="383" t="str">
        <f t="shared" si="4"/>
        <v/>
      </c>
      <c r="O67" s="383" t="str">
        <f t="shared" si="5"/>
        <v/>
      </c>
      <c r="P67" s="388" t="str">
        <f t="shared" si="6"/>
        <v/>
      </c>
    </row>
    <row r="68" spans="2:16" ht="20.25" x14ac:dyDescent="0.25">
      <c r="B68" s="81" t="str">
        <f t="shared" si="1"/>
        <v/>
      </c>
      <c r="C68" s="385" t="str">
        <f>'הגבלה לסכום מבוקש (1)'!C68</f>
        <v/>
      </c>
      <c r="D68" s="385" t="str">
        <f>'הגבלה לסכום מבוקש (1)'!D68</f>
        <v/>
      </c>
      <c r="E68" s="385" t="str">
        <f>'הגבלה לסכום מבוקש (1)'!E68</f>
        <v/>
      </c>
      <c r="F68" s="385" t="str">
        <f>'הגבלה לסכום מבוקש (1)'!F68</f>
        <v/>
      </c>
      <c r="G68" s="386" t="str">
        <f>'הגבלה לסכום מבוקש (1)'!X68</f>
        <v/>
      </c>
      <c r="H68" s="78"/>
      <c r="I68" s="380" t="str">
        <f t="shared" si="0"/>
        <v/>
      </c>
      <c r="J68" s="387" t="str">
        <f t="shared" si="2"/>
        <v/>
      </c>
      <c r="K68" s="387" t="str">
        <f t="shared" si="3"/>
        <v/>
      </c>
      <c r="M68" s="383" t="str">
        <f>IF($F68="","",IFERROR(IF('קיזוזים- החלטות ועדה'!H68=0,0,1),0))</f>
        <v/>
      </c>
      <c r="N68" s="383" t="str">
        <f t="shared" si="4"/>
        <v/>
      </c>
      <c r="O68" s="383" t="str">
        <f t="shared" si="5"/>
        <v/>
      </c>
      <c r="P68" s="388" t="str">
        <f t="shared" si="6"/>
        <v/>
      </c>
    </row>
    <row r="69" spans="2:16" ht="20.25" x14ac:dyDescent="0.25">
      <c r="B69" s="81" t="str">
        <f t="shared" si="1"/>
        <v/>
      </c>
      <c r="C69" s="385" t="str">
        <f>'הגבלה לסכום מבוקש (1)'!C69</f>
        <v/>
      </c>
      <c r="D69" s="385" t="str">
        <f>'הגבלה לסכום מבוקש (1)'!D69</f>
        <v/>
      </c>
      <c r="E69" s="385" t="str">
        <f>'הגבלה לסכום מבוקש (1)'!E69</f>
        <v/>
      </c>
      <c r="F69" s="385" t="str">
        <f>'הגבלה לסכום מבוקש (1)'!F69</f>
        <v/>
      </c>
      <c r="G69" s="386" t="str">
        <f>'הגבלה לסכום מבוקש (1)'!X69</f>
        <v/>
      </c>
      <c r="H69" s="78"/>
      <c r="I69" s="380" t="str">
        <f t="shared" si="0"/>
        <v/>
      </c>
      <c r="J69" s="387" t="str">
        <f t="shared" si="2"/>
        <v/>
      </c>
      <c r="K69" s="387" t="str">
        <f t="shared" si="3"/>
        <v/>
      </c>
      <c r="M69" s="383" t="str">
        <f>IF($F69="","",IFERROR(IF('קיזוזים- החלטות ועדה'!H69=0,0,1),0))</f>
        <v/>
      </c>
      <c r="N69" s="383" t="str">
        <f t="shared" si="4"/>
        <v/>
      </c>
      <c r="O69" s="383" t="str">
        <f t="shared" si="5"/>
        <v/>
      </c>
      <c r="P69" s="388" t="str">
        <f t="shared" si="6"/>
        <v/>
      </c>
    </row>
    <row r="70" spans="2:16" ht="20.25" x14ac:dyDescent="0.25">
      <c r="B70" s="81" t="str">
        <f t="shared" si="1"/>
        <v/>
      </c>
      <c r="C70" s="385" t="str">
        <f>'הגבלה לסכום מבוקש (1)'!C70</f>
        <v/>
      </c>
      <c r="D70" s="385" t="str">
        <f>'הגבלה לסכום מבוקש (1)'!D70</f>
        <v/>
      </c>
      <c r="E70" s="385" t="str">
        <f>'הגבלה לסכום מבוקש (1)'!E70</f>
        <v/>
      </c>
      <c r="F70" s="385" t="str">
        <f>'הגבלה לסכום מבוקש (1)'!F70</f>
        <v/>
      </c>
      <c r="G70" s="386" t="str">
        <f>'הגבלה לסכום מבוקש (1)'!X70</f>
        <v/>
      </c>
      <c r="H70" s="78"/>
      <c r="I70" s="380" t="str">
        <f t="shared" si="0"/>
        <v/>
      </c>
      <c r="J70" s="387" t="str">
        <f t="shared" si="2"/>
        <v/>
      </c>
      <c r="K70" s="387" t="str">
        <f t="shared" si="3"/>
        <v/>
      </c>
      <c r="M70" s="383" t="str">
        <f>IF($F70="","",IFERROR(IF('קיזוזים- החלטות ועדה'!H70=0,0,1),0))</f>
        <v/>
      </c>
      <c r="N70" s="383" t="str">
        <f t="shared" si="4"/>
        <v/>
      </c>
      <c r="O70" s="383" t="str">
        <f t="shared" si="5"/>
        <v/>
      </c>
      <c r="P70" s="388" t="str">
        <f t="shared" si="6"/>
        <v/>
      </c>
    </row>
    <row r="71" spans="2:16" ht="20.25" x14ac:dyDescent="0.25">
      <c r="B71" s="81" t="str">
        <f t="shared" si="1"/>
        <v/>
      </c>
      <c r="C71" s="385" t="str">
        <f>'הגבלה לסכום מבוקש (1)'!C71</f>
        <v/>
      </c>
      <c r="D71" s="385" t="str">
        <f>'הגבלה לסכום מבוקש (1)'!D71</f>
        <v/>
      </c>
      <c r="E71" s="385" t="str">
        <f>'הגבלה לסכום מבוקש (1)'!E71</f>
        <v/>
      </c>
      <c r="F71" s="385" t="str">
        <f>'הגבלה לסכום מבוקש (1)'!F71</f>
        <v/>
      </c>
      <c r="G71" s="386" t="str">
        <f>'הגבלה לסכום מבוקש (1)'!X71</f>
        <v/>
      </c>
      <c r="H71" s="78"/>
      <c r="I71" s="380" t="str">
        <f t="shared" si="0"/>
        <v/>
      </c>
      <c r="J71" s="387" t="str">
        <f t="shared" si="2"/>
        <v/>
      </c>
      <c r="K71" s="387" t="str">
        <f t="shared" si="3"/>
        <v/>
      </c>
      <c r="M71" s="383" t="str">
        <f>IF($F71="","",IFERROR(IF('קיזוזים- החלטות ועדה'!H71=0,0,1),0))</f>
        <v/>
      </c>
      <c r="N71" s="383" t="str">
        <f t="shared" si="4"/>
        <v/>
      </c>
      <c r="O71" s="383" t="str">
        <f t="shared" si="5"/>
        <v/>
      </c>
      <c r="P71" s="388" t="str">
        <f t="shared" si="6"/>
        <v/>
      </c>
    </row>
    <row r="72" spans="2:16" ht="20.25" x14ac:dyDescent="0.25">
      <c r="B72" s="81" t="str">
        <f t="shared" si="1"/>
        <v/>
      </c>
      <c r="C72" s="385" t="str">
        <f>'הגבלה לסכום מבוקש (1)'!C72</f>
        <v/>
      </c>
      <c r="D72" s="385" t="str">
        <f>'הגבלה לסכום מבוקש (1)'!D72</f>
        <v/>
      </c>
      <c r="E72" s="385" t="str">
        <f>'הגבלה לסכום מבוקש (1)'!E72</f>
        <v/>
      </c>
      <c r="F72" s="385" t="str">
        <f>'הגבלה לסכום מבוקש (1)'!F72</f>
        <v/>
      </c>
      <c r="G72" s="386" t="str">
        <f>'הגבלה לסכום מבוקש (1)'!X72</f>
        <v/>
      </c>
      <c r="H72" s="78"/>
      <c r="I72" s="380" t="str">
        <f t="shared" si="0"/>
        <v/>
      </c>
      <c r="J72" s="387" t="str">
        <f t="shared" si="2"/>
        <v/>
      </c>
      <c r="K72" s="387" t="str">
        <f t="shared" si="3"/>
        <v/>
      </c>
      <c r="M72" s="383" t="str">
        <f>IF($F72="","",IFERROR(IF('קיזוזים- החלטות ועדה'!H72=0,0,1),0))</f>
        <v/>
      </c>
      <c r="N72" s="383" t="str">
        <f t="shared" si="4"/>
        <v/>
      </c>
      <c r="O72" s="383" t="str">
        <f t="shared" si="5"/>
        <v/>
      </c>
      <c r="P72" s="388" t="str">
        <f t="shared" si="6"/>
        <v/>
      </c>
    </row>
    <row r="73" spans="2:16" ht="20.25" x14ac:dyDescent="0.25">
      <c r="B73" s="81" t="str">
        <f t="shared" si="1"/>
        <v/>
      </c>
      <c r="C73" s="385" t="str">
        <f>'הגבלה לסכום מבוקש (1)'!C73</f>
        <v/>
      </c>
      <c r="D73" s="385" t="str">
        <f>'הגבלה לסכום מבוקש (1)'!D73</f>
        <v/>
      </c>
      <c r="E73" s="385" t="str">
        <f>'הגבלה לסכום מבוקש (1)'!E73</f>
        <v/>
      </c>
      <c r="F73" s="385" t="str">
        <f>'הגבלה לסכום מבוקש (1)'!F73</f>
        <v/>
      </c>
      <c r="G73" s="386" t="str">
        <f>'הגבלה לסכום מבוקש (1)'!X73</f>
        <v/>
      </c>
      <c r="H73" s="78"/>
      <c r="I73" s="380" t="str">
        <f t="shared" si="0"/>
        <v/>
      </c>
      <c r="J73" s="387" t="str">
        <f t="shared" si="2"/>
        <v/>
      </c>
      <c r="K73" s="387" t="str">
        <f t="shared" si="3"/>
        <v/>
      </c>
      <c r="M73" s="383" t="str">
        <f>IF($F73="","",IFERROR(IF('קיזוזים- החלטות ועדה'!H73=0,0,1),0))</f>
        <v/>
      </c>
      <c r="N73" s="383" t="str">
        <f t="shared" si="4"/>
        <v/>
      </c>
      <c r="O73" s="383" t="str">
        <f t="shared" si="5"/>
        <v/>
      </c>
      <c r="P73" s="388" t="str">
        <f t="shared" si="6"/>
        <v/>
      </c>
    </row>
    <row r="74" spans="2:16" ht="20.25" x14ac:dyDescent="0.25">
      <c r="B74" s="81" t="str">
        <f t="shared" si="1"/>
        <v/>
      </c>
      <c r="C74" s="385" t="str">
        <f>'הגבלה לסכום מבוקש (1)'!C74</f>
        <v/>
      </c>
      <c r="D74" s="385" t="str">
        <f>'הגבלה לסכום מבוקש (1)'!D74</f>
        <v/>
      </c>
      <c r="E74" s="385" t="str">
        <f>'הגבלה לסכום מבוקש (1)'!E74</f>
        <v/>
      </c>
      <c r="F74" s="385" t="str">
        <f>'הגבלה לסכום מבוקש (1)'!F74</f>
        <v/>
      </c>
      <c r="G74" s="386" t="str">
        <f>'הגבלה לסכום מבוקש (1)'!X74</f>
        <v/>
      </c>
      <c r="H74" s="78"/>
      <c r="I74" s="380" t="str">
        <f t="shared" si="0"/>
        <v/>
      </c>
      <c r="J74" s="387" t="str">
        <f t="shared" si="2"/>
        <v/>
      </c>
      <c r="K74" s="387" t="str">
        <f t="shared" si="3"/>
        <v/>
      </c>
      <c r="M74" s="383" t="str">
        <f>IF($F74="","",IFERROR(IF('קיזוזים- החלטות ועדה'!H74=0,0,1),0))</f>
        <v/>
      </c>
      <c r="N74" s="383" t="str">
        <f t="shared" si="4"/>
        <v/>
      </c>
      <c r="O74" s="383" t="str">
        <f t="shared" si="5"/>
        <v/>
      </c>
      <c r="P74" s="388" t="str">
        <f t="shared" si="6"/>
        <v/>
      </c>
    </row>
    <row r="75" spans="2:16" ht="20.25" x14ac:dyDescent="0.25">
      <c r="B75" s="81" t="str">
        <f t="shared" si="1"/>
        <v/>
      </c>
      <c r="C75" s="385" t="str">
        <f>'הגבלה לסכום מבוקש (1)'!C75</f>
        <v/>
      </c>
      <c r="D75" s="385" t="str">
        <f>'הגבלה לסכום מבוקש (1)'!D75</f>
        <v/>
      </c>
      <c r="E75" s="385" t="str">
        <f>'הגבלה לסכום מבוקש (1)'!E75</f>
        <v/>
      </c>
      <c r="F75" s="385" t="str">
        <f>'הגבלה לסכום מבוקש (1)'!F75</f>
        <v/>
      </c>
      <c r="G75" s="386" t="str">
        <f>'הגבלה לסכום מבוקש (1)'!X75</f>
        <v/>
      </c>
      <c r="H75" s="78"/>
      <c r="I75" s="380" t="str">
        <f t="shared" si="0"/>
        <v/>
      </c>
      <c r="J75" s="387" t="str">
        <f t="shared" si="2"/>
        <v/>
      </c>
      <c r="K75" s="387" t="str">
        <f t="shared" si="3"/>
        <v/>
      </c>
      <c r="M75" s="383" t="str">
        <f>IF($F75="","",IFERROR(IF('קיזוזים- החלטות ועדה'!H75=0,0,1),0))</f>
        <v/>
      </c>
      <c r="N75" s="383" t="str">
        <f t="shared" si="4"/>
        <v/>
      </c>
      <c r="O75" s="383" t="str">
        <f t="shared" si="5"/>
        <v/>
      </c>
      <c r="P75" s="388" t="str">
        <f t="shared" si="6"/>
        <v/>
      </c>
    </row>
    <row r="76" spans="2:16" ht="20.25" x14ac:dyDescent="0.25">
      <c r="B76" s="81" t="str">
        <f t="shared" si="1"/>
        <v/>
      </c>
      <c r="C76" s="385" t="str">
        <f>'הגבלה לסכום מבוקש (1)'!C76</f>
        <v/>
      </c>
      <c r="D76" s="385" t="str">
        <f>'הגבלה לסכום מבוקש (1)'!D76</f>
        <v/>
      </c>
      <c r="E76" s="385" t="str">
        <f>'הגבלה לסכום מבוקש (1)'!E76</f>
        <v/>
      </c>
      <c r="F76" s="385" t="str">
        <f>'הגבלה לסכום מבוקש (1)'!F76</f>
        <v/>
      </c>
      <c r="G76" s="386" t="str">
        <f>'הגבלה לסכום מבוקש (1)'!X76</f>
        <v/>
      </c>
      <c r="H76" s="78"/>
      <c r="I76" s="380" t="str">
        <f t="shared" si="0"/>
        <v/>
      </c>
      <c r="J76" s="387" t="str">
        <f t="shared" si="2"/>
        <v/>
      </c>
      <c r="K76" s="387" t="str">
        <f t="shared" si="3"/>
        <v/>
      </c>
      <c r="M76" s="383" t="str">
        <f>IF($F76="","",IFERROR(IF('קיזוזים- החלטות ועדה'!H76=0,0,1),0))</f>
        <v/>
      </c>
      <c r="N76" s="383" t="str">
        <f t="shared" si="4"/>
        <v/>
      </c>
      <c r="O76" s="383" t="str">
        <f t="shared" si="5"/>
        <v/>
      </c>
      <c r="P76" s="388" t="str">
        <f t="shared" si="6"/>
        <v/>
      </c>
    </row>
    <row r="77" spans="2:16" ht="20.25" x14ac:dyDescent="0.25">
      <c r="B77" s="81" t="str">
        <f t="shared" si="1"/>
        <v/>
      </c>
      <c r="C77" s="385" t="str">
        <f>'הגבלה לסכום מבוקש (1)'!C77</f>
        <v/>
      </c>
      <c r="D77" s="385" t="str">
        <f>'הגבלה לסכום מבוקש (1)'!D77</f>
        <v/>
      </c>
      <c r="E77" s="385" t="str">
        <f>'הגבלה לסכום מבוקש (1)'!E77</f>
        <v/>
      </c>
      <c r="F77" s="385" t="str">
        <f>'הגבלה לסכום מבוקש (1)'!F77</f>
        <v/>
      </c>
      <c r="G77" s="386" t="str">
        <f>'הגבלה לסכום מבוקש (1)'!X77</f>
        <v/>
      </c>
      <c r="H77" s="78"/>
      <c r="I77" s="380" t="str">
        <f t="shared" si="0"/>
        <v/>
      </c>
      <c r="J77" s="387" t="str">
        <f t="shared" si="2"/>
        <v/>
      </c>
      <c r="K77" s="387" t="str">
        <f t="shared" si="3"/>
        <v/>
      </c>
      <c r="M77" s="383" t="str">
        <f>IF($F77="","",IFERROR(IF('קיזוזים- החלטות ועדה'!H77=0,0,1),0))</f>
        <v/>
      </c>
      <c r="N77" s="383" t="str">
        <f t="shared" si="4"/>
        <v/>
      </c>
      <c r="O77" s="383" t="str">
        <f t="shared" si="5"/>
        <v/>
      </c>
      <c r="P77" s="388" t="str">
        <f t="shared" si="6"/>
        <v/>
      </c>
    </row>
    <row r="78" spans="2:16" ht="20.25" x14ac:dyDescent="0.25">
      <c r="B78" s="81" t="str">
        <f t="shared" si="1"/>
        <v/>
      </c>
      <c r="C78" s="385" t="str">
        <f>'הגבלה לסכום מבוקש (1)'!C78</f>
        <v/>
      </c>
      <c r="D78" s="385" t="str">
        <f>'הגבלה לסכום מבוקש (1)'!D78</f>
        <v/>
      </c>
      <c r="E78" s="385" t="str">
        <f>'הגבלה לסכום מבוקש (1)'!E78</f>
        <v/>
      </c>
      <c r="F78" s="385" t="str">
        <f>'הגבלה לסכום מבוקש (1)'!F78</f>
        <v/>
      </c>
      <c r="G78" s="386" t="str">
        <f>'הגבלה לסכום מבוקש (1)'!X78</f>
        <v/>
      </c>
      <c r="H78" s="78"/>
      <c r="I78" s="380" t="str">
        <f t="shared" si="0"/>
        <v/>
      </c>
      <c r="J78" s="387" t="str">
        <f t="shared" si="2"/>
        <v/>
      </c>
      <c r="K78" s="387" t="str">
        <f t="shared" si="3"/>
        <v/>
      </c>
      <c r="M78" s="383" t="str">
        <f>IF($F78="","",IFERROR(IF('קיזוזים- החלטות ועדה'!H78=0,0,1),0))</f>
        <v/>
      </c>
      <c r="N78" s="383" t="str">
        <f t="shared" si="4"/>
        <v/>
      </c>
      <c r="O78" s="383" t="str">
        <f t="shared" si="5"/>
        <v/>
      </c>
      <c r="P78" s="388" t="str">
        <f t="shared" si="6"/>
        <v/>
      </c>
    </row>
    <row r="79" spans="2:16" ht="20.25" x14ac:dyDescent="0.25">
      <c r="B79" s="81" t="str">
        <f t="shared" si="1"/>
        <v/>
      </c>
      <c r="C79" s="385" t="str">
        <f>'הגבלה לסכום מבוקש (1)'!C79</f>
        <v/>
      </c>
      <c r="D79" s="385" t="str">
        <f>'הגבלה לסכום מבוקש (1)'!D79</f>
        <v/>
      </c>
      <c r="E79" s="385" t="str">
        <f>'הגבלה לסכום מבוקש (1)'!E79</f>
        <v/>
      </c>
      <c r="F79" s="385" t="str">
        <f>'הגבלה לסכום מבוקש (1)'!F79</f>
        <v/>
      </c>
      <c r="G79" s="386" t="str">
        <f>'הגבלה לסכום מבוקש (1)'!X79</f>
        <v/>
      </c>
      <c r="H79" s="78"/>
      <c r="I79" s="380" t="str">
        <f t="shared" si="0"/>
        <v/>
      </c>
      <c r="J79" s="387" t="str">
        <f t="shared" si="2"/>
        <v/>
      </c>
      <c r="K79" s="387" t="str">
        <f t="shared" si="3"/>
        <v/>
      </c>
      <c r="M79" s="383" t="str">
        <f>IF($F79="","",IFERROR(IF('קיזוזים- החלטות ועדה'!H79=0,0,1),0))</f>
        <v/>
      </c>
      <c r="N79" s="383" t="str">
        <f t="shared" si="4"/>
        <v/>
      </c>
      <c r="O79" s="383" t="str">
        <f t="shared" si="5"/>
        <v/>
      </c>
      <c r="P79" s="388" t="str">
        <f t="shared" si="6"/>
        <v/>
      </c>
    </row>
    <row r="80" spans="2:16" ht="20.25" x14ac:dyDescent="0.25">
      <c r="B80" s="81" t="str">
        <f t="shared" si="1"/>
        <v/>
      </c>
      <c r="C80" s="385" t="str">
        <f>'הגבלה לסכום מבוקש (1)'!C80</f>
        <v/>
      </c>
      <c r="D80" s="385" t="str">
        <f>'הגבלה לסכום מבוקש (1)'!D80</f>
        <v/>
      </c>
      <c r="E80" s="385" t="str">
        <f>'הגבלה לסכום מבוקש (1)'!E80</f>
        <v/>
      </c>
      <c r="F80" s="385" t="str">
        <f>'הגבלה לסכום מבוקש (1)'!F80</f>
        <v/>
      </c>
      <c r="G80" s="386" t="str">
        <f>'הגבלה לסכום מבוקש (1)'!X80</f>
        <v/>
      </c>
      <c r="H80" s="78"/>
      <c r="I80" s="380" t="str">
        <f t="shared" si="0"/>
        <v/>
      </c>
      <c r="J80" s="387" t="str">
        <f t="shared" si="2"/>
        <v/>
      </c>
      <c r="K80" s="387" t="str">
        <f t="shared" si="3"/>
        <v/>
      </c>
      <c r="M80" s="383" t="str">
        <f>IF($F80="","",IFERROR(IF('קיזוזים- החלטות ועדה'!H80=0,0,1),0))</f>
        <v/>
      </c>
      <c r="N80" s="383" t="str">
        <f t="shared" si="4"/>
        <v/>
      </c>
      <c r="O80" s="383" t="str">
        <f t="shared" si="5"/>
        <v/>
      </c>
      <c r="P80" s="388" t="str">
        <f t="shared" si="6"/>
        <v/>
      </c>
    </row>
    <row r="81" spans="2:16" ht="20.25" x14ac:dyDescent="0.25">
      <c r="B81" s="81" t="str">
        <f t="shared" si="1"/>
        <v/>
      </c>
      <c r="C81" s="385" t="str">
        <f>'הגבלה לסכום מבוקש (1)'!C81</f>
        <v/>
      </c>
      <c r="D81" s="385" t="str">
        <f>'הגבלה לסכום מבוקש (1)'!D81</f>
        <v/>
      </c>
      <c r="E81" s="385" t="str">
        <f>'הגבלה לסכום מבוקש (1)'!E81</f>
        <v/>
      </c>
      <c r="F81" s="385" t="str">
        <f>'הגבלה לסכום מבוקש (1)'!F81</f>
        <v/>
      </c>
      <c r="G81" s="386" t="str">
        <f>'הגבלה לסכום מבוקש (1)'!X81</f>
        <v/>
      </c>
      <c r="H81" s="78"/>
      <c r="I81" s="380" t="str">
        <f t="shared" si="0"/>
        <v/>
      </c>
      <c r="J81" s="387" t="str">
        <f t="shared" si="2"/>
        <v/>
      </c>
      <c r="K81" s="387" t="str">
        <f t="shared" si="3"/>
        <v/>
      </c>
      <c r="M81" s="383" t="str">
        <f>IF($F81="","",IFERROR(IF('קיזוזים- החלטות ועדה'!H81=0,0,1),0))</f>
        <v/>
      </c>
      <c r="N81" s="383" t="str">
        <f t="shared" si="4"/>
        <v/>
      </c>
      <c r="O81" s="383" t="str">
        <f t="shared" si="5"/>
        <v/>
      </c>
      <c r="P81" s="388" t="str">
        <f t="shared" si="6"/>
        <v/>
      </c>
    </row>
    <row r="82" spans="2:16" ht="20.25" x14ac:dyDescent="0.25">
      <c r="B82" s="81" t="str">
        <f t="shared" si="1"/>
        <v/>
      </c>
      <c r="C82" s="385" t="str">
        <f>'הגבלה לסכום מבוקש (1)'!C82</f>
        <v/>
      </c>
      <c r="D82" s="385" t="str">
        <f>'הגבלה לסכום מבוקש (1)'!D82</f>
        <v/>
      </c>
      <c r="E82" s="385" t="str">
        <f>'הגבלה לסכום מבוקש (1)'!E82</f>
        <v/>
      </c>
      <c r="F82" s="385" t="str">
        <f>'הגבלה לסכום מבוקש (1)'!F82</f>
        <v/>
      </c>
      <c r="G82" s="386" t="str">
        <f>'הגבלה לסכום מבוקש (1)'!X82</f>
        <v/>
      </c>
      <c r="H82" s="78"/>
      <c r="I82" s="380" t="str">
        <f t="shared" si="0"/>
        <v/>
      </c>
      <c r="J82" s="387" t="str">
        <f t="shared" si="2"/>
        <v/>
      </c>
      <c r="K82" s="387" t="str">
        <f t="shared" si="3"/>
        <v/>
      </c>
      <c r="M82" s="383" t="str">
        <f>IF($F82="","",IFERROR(IF('קיזוזים- החלטות ועדה'!H82=0,0,1),0))</f>
        <v/>
      </c>
      <c r="N82" s="383" t="str">
        <f t="shared" si="4"/>
        <v/>
      </c>
      <c r="O82" s="383" t="str">
        <f t="shared" si="5"/>
        <v/>
      </c>
      <c r="P82" s="388" t="str">
        <f t="shared" si="6"/>
        <v/>
      </c>
    </row>
    <row r="83" spans="2:16" ht="20.25" x14ac:dyDescent="0.25">
      <c r="B83" s="81" t="str">
        <f t="shared" si="1"/>
        <v/>
      </c>
      <c r="C83" s="385" t="str">
        <f>'הגבלה לסכום מבוקש (1)'!C83</f>
        <v/>
      </c>
      <c r="D83" s="385" t="str">
        <f>'הגבלה לסכום מבוקש (1)'!D83</f>
        <v/>
      </c>
      <c r="E83" s="385" t="str">
        <f>'הגבלה לסכום מבוקש (1)'!E83</f>
        <v/>
      </c>
      <c r="F83" s="385" t="str">
        <f>'הגבלה לסכום מבוקש (1)'!F83</f>
        <v/>
      </c>
      <c r="G83" s="386" t="str">
        <f>'הגבלה לסכום מבוקש (1)'!X83</f>
        <v/>
      </c>
      <c r="H83" s="78"/>
      <c r="I83" s="380" t="str">
        <f t="shared" si="0"/>
        <v/>
      </c>
      <c r="J83" s="387" t="str">
        <f t="shared" si="2"/>
        <v/>
      </c>
      <c r="K83" s="387" t="str">
        <f t="shared" si="3"/>
        <v/>
      </c>
      <c r="M83" s="383" t="str">
        <f>IF($F83="","",IFERROR(IF('קיזוזים- החלטות ועדה'!H83=0,0,1),0))</f>
        <v/>
      </c>
      <c r="N83" s="383" t="str">
        <f t="shared" si="4"/>
        <v/>
      </c>
      <c r="O83" s="383" t="str">
        <f t="shared" si="5"/>
        <v/>
      </c>
      <c r="P83" s="388" t="str">
        <f t="shared" si="6"/>
        <v/>
      </c>
    </row>
    <row r="84" spans="2:16" ht="20.25" x14ac:dyDescent="0.25">
      <c r="B84" s="81" t="str">
        <f t="shared" si="1"/>
        <v/>
      </c>
      <c r="C84" s="385" t="str">
        <f>'הגבלה לסכום מבוקש (1)'!C84</f>
        <v/>
      </c>
      <c r="D84" s="385" t="str">
        <f>'הגבלה לסכום מבוקש (1)'!D84</f>
        <v/>
      </c>
      <c r="E84" s="385" t="str">
        <f>'הגבלה לסכום מבוקש (1)'!E84</f>
        <v/>
      </c>
      <c r="F84" s="385" t="str">
        <f>'הגבלה לסכום מבוקש (1)'!F84</f>
        <v/>
      </c>
      <c r="G84" s="386" t="str">
        <f>'הגבלה לסכום מבוקש (1)'!X84</f>
        <v/>
      </c>
      <c r="H84" s="78"/>
      <c r="I84" s="380" t="str">
        <f t="shared" si="0"/>
        <v/>
      </c>
      <c r="J84" s="387" t="str">
        <f t="shared" si="2"/>
        <v/>
      </c>
      <c r="K84" s="387" t="str">
        <f t="shared" si="3"/>
        <v/>
      </c>
      <c r="M84" s="383" t="str">
        <f>IF($F84="","",IFERROR(IF('קיזוזים- החלטות ועדה'!H84=0,0,1),0))</f>
        <v/>
      </c>
      <c r="N84" s="383" t="str">
        <f t="shared" si="4"/>
        <v/>
      </c>
      <c r="O84" s="383" t="str">
        <f t="shared" si="5"/>
        <v/>
      </c>
      <c r="P84" s="388" t="str">
        <f t="shared" si="6"/>
        <v/>
      </c>
    </row>
    <row r="85" spans="2:16" ht="20.25" x14ac:dyDescent="0.25">
      <c r="B85" s="81" t="str">
        <f t="shared" si="1"/>
        <v/>
      </c>
      <c r="C85" s="385" t="str">
        <f>'הגבלה לסכום מבוקש (1)'!C85</f>
        <v/>
      </c>
      <c r="D85" s="385" t="str">
        <f>'הגבלה לסכום מבוקש (1)'!D85</f>
        <v/>
      </c>
      <c r="E85" s="385" t="str">
        <f>'הגבלה לסכום מבוקש (1)'!E85</f>
        <v/>
      </c>
      <c r="F85" s="385" t="str">
        <f>'הגבלה לסכום מבוקש (1)'!F85</f>
        <v/>
      </c>
      <c r="G85" s="386" t="str">
        <f>'הגבלה לסכום מבוקש (1)'!X85</f>
        <v/>
      </c>
      <c r="H85" s="78"/>
      <c r="I85" s="380" t="str">
        <f t="shared" si="0"/>
        <v/>
      </c>
      <c r="J85" s="387" t="str">
        <f t="shared" si="2"/>
        <v/>
      </c>
      <c r="K85" s="387" t="str">
        <f t="shared" si="3"/>
        <v/>
      </c>
      <c r="M85" s="383" t="str">
        <f>IF($F85="","",IFERROR(IF('קיזוזים- החלטות ועדה'!H85=0,0,1),0))</f>
        <v/>
      </c>
      <c r="N85" s="383" t="str">
        <f t="shared" si="4"/>
        <v/>
      </c>
      <c r="O85" s="383" t="str">
        <f t="shared" si="5"/>
        <v/>
      </c>
      <c r="P85" s="388" t="str">
        <f t="shared" si="6"/>
        <v/>
      </c>
    </row>
    <row r="86" spans="2:16" ht="20.25" x14ac:dyDescent="0.25">
      <c r="B86" s="81" t="str">
        <f t="shared" si="1"/>
        <v/>
      </c>
      <c r="C86" s="385" t="str">
        <f>'הגבלה לסכום מבוקש (1)'!C86</f>
        <v/>
      </c>
      <c r="D86" s="385" t="str">
        <f>'הגבלה לסכום מבוקש (1)'!D86</f>
        <v/>
      </c>
      <c r="E86" s="385" t="str">
        <f>'הגבלה לסכום מבוקש (1)'!E86</f>
        <v/>
      </c>
      <c r="F86" s="385" t="str">
        <f>'הגבלה לסכום מבוקש (1)'!F86</f>
        <v/>
      </c>
      <c r="G86" s="386" t="str">
        <f>'הגבלה לסכום מבוקש (1)'!X86</f>
        <v/>
      </c>
      <c r="H86" s="78"/>
      <c r="I86" s="380" t="str">
        <f t="shared" si="0"/>
        <v/>
      </c>
      <c r="J86" s="387" t="str">
        <f t="shared" si="2"/>
        <v/>
      </c>
      <c r="K86" s="387" t="str">
        <f t="shared" si="3"/>
        <v/>
      </c>
      <c r="M86" s="383" t="str">
        <f>IF($F86="","",IFERROR(IF('קיזוזים- החלטות ועדה'!H86=0,0,1),0))</f>
        <v/>
      </c>
      <c r="N86" s="383" t="str">
        <f t="shared" si="4"/>
        <v/>
      </c>
      <c r="O86" s="383" t="str">
        <f t="shared" si="5"/>
        <v/>
      </c>
      <c r="P86" s="388" t="str">
        <f t="shared" si="6"/>
        <v/>
      </c>
    </row>
    <row r="87" spans="2:16" ht="20.25" x14ac:dyDescent="0.25">
      <c r="B87" s="81" t="str">
        <f t="shared" si="1"/>
        <v/>
      </c>
      <c r="C87" s="385" t="str">
        <f>'הגבלה לסכום מבוקש (1)'!C87</f>
        <v/>
      </c>
      <c r="D87" s="385" t="str">
        <f>'הגבלה לסכום מבוקש (1)'!D87</f>
        <v/>
      </c>
      <c r="E87" s="385" t="str">
        <f>'הגבלה לסכום מבוקש (1)'!E87</f>
        <v/>
      </c>
      <c r="F87" s="385" t="str">
        <f>'הגבלה לסכום מבוקש (1)'!F87</f>
        <v/>
      </c>
      <c r="G87" s="386" t="str">
        <f>'הגבלה לסכום מבוקש (1)'!X87</f>
        <v/>
      </c>
      <c r="H87" s="78"/>
      <c r="I87" s="380" t="str">
        <f t="shared" si="0"/>
        <v/>
      </c>
      <c r="J87" s="387" t="str">
        <f t="shared" si="2"/>
        <v/>
      </c>
      <c r="K87" s="387" t="str">
        <f t="shared" si="3"/>
        <v/>
      </c>
      <c r="M87" s="383" t="str">
        <f>IF($F87="","",IFERROR(IF('קיזוזים- החלטות ועדה'!H87=0,0,1),0))</f>
        <v/>
      </c>
      <c r="N87" s="383" t="str">
        <f t="shared" si="4"/>
        <v/>
      </c>
      <c r="O87" s="383" t="str">
        <f t="shared" si="5"/>
        <v/>
      </c>
      <c r="P87" s="388" t="str">
        <f t="shared" si="6"/>
        <v/>
      </c>
    </row>
    <row r="88" spans="2:16" ht="20.25" x14ac:dyDescent="0.25">
      <c r="B88" s="81" t="str">
        <f t="shared" si="1"/>
        <v/>
      </c>
      <c r="C88" s="385" t="str">
        <f>'הגבלה לסכום מבוקש (1)'!C88</f>
        <v/>
      </c>
      <c r="D88" s="385" t="str">
        <f>'הגבלה לסכום מבוקש (1)'!D88</f>
        <v/>
      </c>
      <c r="E88" s="385" t="str">
        <f>'הגבלה לסכום מבוקש (1)'!E88</f>
        <v/>
      </c>
      <c r="F88" s="385" t="str">
        <f>'הגבלה לסכום מבוקש (1)'!F88</f>
        <v/>
      </c>
      <c r="G88" s="386" t="str">
        <f>'הגבלה לסכום מבוקש (1)'!X88</f>
        <v/>
      </c>
      <c r="H88" s="78"/>
      <c r="I88" s="380" t="str">
        <f t="shared" si="0"/>
        <v/>
      </c>
      <c r="J88" s="387" t="str">
        <f t="shared" si="2"/>
        <v/>
      </c>
      <c r="K88" s="387" t="str">
        <f t="shared" si="3"/>
        <v/>
      </c>
      <c r="M88" s="383" t="str">
        <f>IF($F88="","",IFERROR(IF('קיזוזים- החלטות ועדה'!H88=0,0,1),0))</f>
        <v/>
      </c>
      <c r="N88" s="383" t="str">
        <f t="shared" si="4"/>
        <v/>
      </c>
      <c r="O88" s="383" t="str">
        <f t="shared" si="5"/>
        <v/>
      </c>
      <c r="P88" s="388" t="str">
        <f t="shared" si="6"/>
        <v/>
      </c>
    </row>
    <row r="89" spans="2:16" ht="20.25" x14ac:dyDescent="0.25">
      <c r="B89" s="81" t="str">
        <f t="shared" si="1"/>
        <v/>
      </c>
      <c r="C89" s="385" t="str">
        <f>'הגבלה לסכום מבוקש (1)'!C89</f>
        <v/>
      </c>
      <c r="D89" s="385" t="str">
        <f>'הגבלה לסכום מבוקש (1)'!D89</f>
        <v/>
      </c>
      <c r="E89" s="385" t="str">
        <f>'הגבלה לסכום מבוקש (1)'!E89</f>
        <v/>
      </c>
      <c r="F89" s="385" t="str">
        <f>'הגבלה לסכום מבוקש (1)'!F89</f>
        <v/>
      </c>
      <c r="G89" s="386" t="str">
        <f>'הגבלה לסכום מבוקש (1)'!X89</f>
        <v/>
      </c>
      <c r="H89" s="78"/>
      <c r="I89" s="380" t="str">
        <f t="shared" si="0"/>
        <v/>
      </c>
      <c r="J89" s="387" t="str">
        <f t="shared" si="2"/>
        <v/>
      </c>
      <c r="K89" s="387" t="str">
        <f t="shared" si="3"/>
        <v/>
      </c>
      <c r="M89" s="383" t="str">
        <f>IF($F89="","",IFERROR(IF('קיזוזים- החלטות ועדה'!H89=0,0,1),0))</f>
        <v/>
      </c>
      <c r="N89" s="383" t="str">
        <f t="shared" si="4"/>
        <v/>
      </c>
      <c r="O89" s="383" t="str">
        <f t="shared" si="5"/>
        <v/>
      </c>
      <c r="P89" s="388" t="str">
        <f t="shared" si="6"/>
        <v/>
      </c>
    </row>
    <row r="90" spans="2:16" ht="20.25" x14ac:dyDescent="0.25">
      <c r="B90" s="81" t="str">
        <f t="shared" si="1"/>
        <v/>
      </c>
      <c r="C90" s="385" t="str">
        <f>'הגבלה לסכום מבוקש (1)'!C90</f>
        <v/>
      </c>
      <c r="D90" s="385" t="str">
        <f>'הגבלה לסכום מבוקש (1)'!D90</f>
        <v/>
      </c>
      <c r="E90" s="385" t="str">
        <f>'הגבלה לסכום מבוקש (1)'!E90</f>
        <v/>
      </c>
      <c r="F90" s="385" t="str">
        <f>'הגבלה לסכום מבוקש (1)'!F90</f>
        <v/>
      </c>
      <c r="G90" s="386" t="str">
        <f>'הגבלה לסכום מבוקש (1)'!X90</f>
        <v/>
      </c>
      <c r="H90" s="78"/>
      <c r="I90" s="380" t="str">
        <f t="shared" si="0"/>
        <v/>
      </c>
      <c r="J90" s="387" t="str">
        <f t="shared" si="2"/>
        <v/>
      </c>
      <c r="K90" s="387" t="str">
        <f t="shared" si="3"/>
        <v/>
      </c>
      <c r="M90" s="383" t="str">
        <f>IF($F90="","",IFERROR(IF('קיזוזים- החלטות ועדה'!H90=0,0,1),0))</f>
        <v/>
      </c>
      <c r="N90" s="383" t="str">
        <f t="shared" si="4"/>
        <v/>
      </c>
      <c r="O90" s="383" t="str">
        <f t="shared" si="5"/>
        <v/>
      </c>
      <c r="P90" s="388" t="str">
        <f t="shared" si="6"/>
        <v/>
      </c>
    </row>
    <row r="91" spans="2:16" ht="20.25" x14ac:dyDescent="0.25">
      <c r="B91" s="81" t="str">
        <f t="shared" si="1"/>
        <v/>
      </c>
      <c r="C91" s="385" t="str">
        <f>'הגבלה לסכום מבוקש (1)'!C91</f>
        <v/>
      </c>
      <c r="D91" s="385" t="str">
        <f>'הגבלה לסכום מבוקש (1)'!D91</f>
        <v/>
      </c>
      <c r="E91" s="385" t="str">
        <f>'הגבלה לסכום מבוקש (1)'!E91</f>
        <v/>
      </c>
      <c r="F91" s="385" t="str">
        <f>'הגבלה לסכום מבוקש (1)'!F91</f>
        <v/>
      </c>
      <c r="G91" s="386" t="str">
        <f>'הגבלה לסכום מבוקש (1)'!X91</f>
        <v/>
      </c>
      <c r="H91" s="78"/>
      <c r="I91" s="380" t="str">
        <f t="shared" si="0"/>
        <v/>
      </c>
      <c r="J91" s="387" t="str">
        <f t="shared" si="2"/>
        <v/>
      </c>
      <c r="K91" s="387" t="str">
        <f t="shared" si="3"/>
        <v/>
      </c>
      <c r="M91" s="383" t="str">
        <f>IF($F91="","",IFERROR(IF('קיזוזים- החלטות ועדה'!H91=0,0,1),0))</f>
        <v/>
      </c>
      <c r="N91" s="383" t="str">
        <f t="shared" si="4"/>
        <v/>
      </c>
      <c r="O91" s="383" t="str">
        <f t="shared" si="5"/>
        <v/>
      </c>
      <c r="P91" s="388" t="str">
        <f t="shared" si="6"/>
        <v/>
      </c>
    </row>
    <row r="92" spans="2:16" ht="20.25" x14ac:dyDescent="0.25">
      <c r="B92" s="81" t="str">
        <f t="shared" si="1"/>
        <v/>
      </c>
      <c r="C92" s="385" t="str">
        <f>'הגבלה לסכום מבוקש (1)'!C92</f>
        <v/>
      </c>
      <c r="D92" s="385" t="str">
        <f>'הגבלה לסכום מבוקש (1)'!D92</f>
        <v/>
      </c>
      <c r="E92" s="385" t="str">
        <f>'הגבלה לסכום מבוקש (1)'!E92</f>
        <v/>
      </c>
      <c r="F92" s="385" t="str">
        <f>'הגבלה לסכום מבוקש (1)'!F92</f>
        <v/>
      </c>
      <c r="G92" s="386" t="str">
        <f>'הגבלה לסכום מבוקש (1)'!X92</f>
        <v/>
      </c>
      <c r="H92" s="78"/>
      <c r="I92" s="380" t="str">
        <f t="shared" si="0"/>
        <v/>
      </c>
      <c r="J92" s="387" t="str">
        <f t="shared" si="2"/>
        <v/>
      </c>
      <c r="K92" s="387" t="str">
        <f t="shared" si="3"/>
        <v/>
      </c>
      <c r="M92" s="383" t="str">
        <f>IF($F92="","",IFERROR(IF('קיזוזים- החלטות ועדה'!H92=0,0,1),0))</f>
        <v/>
      </c>
      <c r="N92" s="383" t="str">
        <f t="shared" si="4"/>
        <v/>
      </c>
      <c r="O92" s="383" t="str">
        <f t="shared" si="5"/>
        <v/>
      </c>
      <c r="P92" s="388" t="str">
        <f t="shared" si="6"/>
        <v/>
      </c>
    </row>
    <row r="93" spans="2:16" ht="20.25" x14ac:dyDescent="0.25">
      <c r="B93" s="81" t="str">
        <f t="shared" si="1"/>
        <v/>
      </c>
      <c r="C93" s="385" t="str">
        <f>'הגבלה לסכום מבוקש (1)'!C93</f>
        <v/>
      </c>
      <c r="D93" s="385" t="str">
        <f>'הגבלה לסכום מבוקש (1)'!D93</f>
        <v/>
      </c>
      <c r="E93" s="385" t="str">
        <f>'הגבלה לסכום מבוקש (1)'!E93</f>
        <v/>
      </c>
      <c r="F93" s="385" t="str">
        <f>'הגבלה לסכום מבוקש (1)'!F93</f>
        <v/>
      </c>
      <c r="G93" s="386" t="str">
        <f>'הגבלה לסכום מבוקש (1)'!X93</f>
        <v/>
      </c>
      <c r="H93" s="78"/>
      <c r="I93" s="380" t="str">
        <f t="shared" si="0"/>
        <v/>
      </c>
      <c r="J93" s="387" t="str">
        <f t="shared" si="2"/>
        <v/>
      </c>
      <c r="K93" s="387" t="str">
        <f t="shared" si="3"/>
        <v/>
      </c>
      <c r="M93" s="383" t="str">
        <f>IF($F93="","",IFERROR(IF('קיזוזים- החלטות ועדה'!H93=0,0,1),0))</f>
        <v/>
      </c>
      <c r="N93" s="383" t="str">
        <f t="shared" si="4"/>
        <v/>
      </c>
      <c r="O93" s="383" t="str">
        <f t="shared" si="5"/>
        <v/>
      </c>
      <c r="P93" s="388" t="str">
        <f t="shared" si="6"/>
        <v/>
      </c>
    </row>
    <row r="94" spans="2:16" ht="20.25" x14ac:dyDescent="0.25">
      <c r="B94" s="81" t="str">
        <f t="shared" si="1"/>
        <v/>
      </c>
      <c r="C94" s="385" t="str">
        <f>'הגבלה לסכום מבוקש (1)'!C94</f>
        <v/>
      </c>
      <c r="D94" s="385" t="str">
        <f>'הגבלה לסכום מבוקש (1)'!D94</f>
        <v/>
      </c>
      <c r="E94" s="385" t="str">
        <f>'הגבלה לסכום מבוקש (1)'!E94</f>
        <v/>
      </c>
      <c r="F94" s="385" t="str">
        <f>'הגבלה לסכום מבוקש (1)'!F94</f>
        <v/>
      </c>
      <c r="G94" s="386" t="str">
        <f>'הגבלה לסכום מבוקש (1)'!X94</f>
        <v/>
      </c>
      <c r="H94" s="78"/>
      <c r="I94" s="380" t="str">
        <f t="shared" si="0"/>
        <v/>
      </c>
      <c r="J94" s="387" t="str">
        <f t="shared" si="2"/>
        <v/>
      </c>
      <c r="K94" s="387" t="str">
        <f t="shared" si="3"/>
        <v/>
      </c>
      <c r="M94" s="383" t="str">
        <f>IF($F94="","",IFERROR(IF('קיזוזים- החלטות ועדה'!H94=0,0,1),0))</f>
        <v/>
      </c>
      <c r="N94" s="383" t="str">
        <f t="shared" si="4"/>
        <v/>
      </c>
      <c r="O94" s="383" t="str">
        <f t="shared" si="5"/>
        <v/>
      </c>
      <c r="P94" s="388" t="str">
        <f t="shared" si="6"/>
        <v/>
      </c>
    </row>
    <row r="95" spans="2:16" ht="20.25" x14ac:dyDescent="0.25">
      <c r="B95" s="81" t="str">
        <f t="shared" si="1"/>
        <v/>
      </c>
      <c r="C95" s="385" t="str">
        <f>'הגבלה לסכום מבוקש (1)'!C95</f>
        <v/>
      </c>
      <c r="D95" s="385" t="str">
        <f>'הגבלה לסכום מבוקש (1)'!D95</f>
        <v/>
      </c>
      <c r="E95" s="385" t="str">
        <f>'הגבלה לסכום מבוקש (1)'!E95</f>
        <v/>
      </c>
      <c r="F95" s="385" t="str">
        <f>'הגבלה לסכום מבוקש (1)'!F95</f>
        <v/>
      </c>
      <c r="G95" s="386" t="str">
        <f>'הגבלה לסכום מבוקש (1)'!X95</f>
        <v/>
      </c>
      <c r="H95" s="78"/>
      <c r="I95" s="380" t="str">
        <f t="shared" ref="I95:I130" si="7">IF(F95="","",IFERROR(MIN(G95,H95/365*G95),$S$1))</f>
        <v/>
      </c>
      <c r="J95" s="387" t="str">
        <f t="shared" si="2"/>
        <v/>
      </c>
      <c r="K95" s="387" t="str">
        <f t="shared" si="3"/>
        <v/>
      </c>
      <c r="M95" s="383" t="str">
        <f>IF($F95="","",IFERROR(IF('קיזוזים- החלטות ועדה'!H95=0,0,1),0))</f>
        <v/>
      </c>
      <c r="N95" s="383" t="str">
        <f t="shared" si="4"/>
        <v/>
      </c>
      <c r="O95" s="383" t="str">
        <f t="shared" si="5"/>
        <v/>
      </c>
      <c r="P95" s="388" t="str">
        <f t="shared" si="6"/>
        <v/>
      </c>
    </row>
    <row r="96" spans="2:16" ht="20.25" x14ac:dyDescent="0.25">
      <c r="B96" s="81" t="str">
        <f t="shared" ref="B96:B130" si="8">IF(F96="","",ROW()-30)</f>
        <v/>
      </c>
      <c r="C96" s="385" t="str">
        <f>'הגבלה לסכום מבוקש (1)'!C96</f>
        <v/>
      </c>
      <c r="D96" s="385" t="str">
        <f>'הגבלה לסכום מבוקש (1)'!D96</f>
        <v/>
      </c>
      <c r="E96" s="385" t="str">
        <f>'הגבלה לסכום מבוקש (1)'!E96</f>
        <v/>
      </c>
      <c r="F96" s="385" t="str">
        <f>'הגבלה לסכום מבוקש (1)'!F96</f>
        <v/>
      </c>
      <c r="G96" s="386" t="str">
        <f>'הגבלה לסכום מבוקש (1)'!X96</f>
        <v/>
      </c>
      <c r="H96" s="78"/>
      <c r="I96" s="380" t="str">
        <f t="shared" si="7"/>
        <v/>
      </c>
      <c r="J96" s="387" t="str">
        <f t="shared" ref="J96:J130" si="9">IF($F96="","",G96-I96)</f>
        <v/>
      </c>
      <c r="K96" s="387" t="str">
        <f t="shared" ref="K96:K130" si="10">IF($F96="","",J96+P96)</f>
        <v/>
      </c>
      <c r="M96" s="383" t="str">
        <f>IF($F96="","",IFERROR(IF('קיזוזים- החלטות ועדה'!H96=0,0,1),0))</f>
        <v/>
      </c>
      <c r="N96" s="383" t="str">
        <f t="shared" ref="N96:N130" si="11">IF($F96="","",IFERROR(IF(H96=0,0,1),0))</f>
        <v/>
      </c>
      <c r="O96" s="383" t="str">
        <f t="shared" ref="O96:O130" si="12">IF($F96="","",IF(OR(N96=1,M96=1),1,0))</f>
        <v/>
      </c>
      <c r="P96" s="388" t="str">
        <f t="shared" ref="P96:P130" si="13">IF($F96="","",IF(O96=1,0,$O$27*$G96/$N$27))</f>
        <v/>
      </c>
    </row>
    <row r="97" spans="2:16" ht="20.25" x14ac:dyDescent="0.25">
      <c r="B97" s="81" t="str">
        <f t="shared" si="8"/>
        <v/>
      </c>
      <c r="C97" s="385" t="str">
        <f>'הגבלה לסכום מבוקש (1)'!C97</f>
        <v/>
      </c>
      <c r="D97" s="385" t="str">
        <f>'הגבלה לסכום מבוקש (1)'!D97</f>
        <v/>
      </c>
      <c r="E97" s="385" t="str">
        <f>'הגבלה לסכום מבוקש (1)'!E97</f>
        <v/>
      </c>
      <c r="F97" s="385" t="str">
        <f>'הגבלה לסכום מבוקש (1)'!F97</f>
        <v/>
      </c>
      <c r="G97" s="386" t="str">
        <f>'הגבלה לסכום מבוקש (1)'!X97</f>
        <v/>
      </c>
      <c r="H97" s="78"/>
      <c r="I97" s="380" t="str">
        <f t="shared" si="7"/>
        <v/>
      </c>
      <c r="J97" s="387" t="str">
        <f t="shared" si="9"/>
        <v/>
      </c>
      <c r="K97" s="387" t="str">
        <f t="shared" si="10"/>
        <v/>
      </c>
      <c r="M97" s="383" t="str">
        <f>IF($F97="","",IFERROR(IF('קיזוזים- החלטות ועדה'!H97=0,0,1),0))</f>
        <v/>
      </c>
      <c r="N97" s="383" t="str">
        <f t="shared" si="11"/>
        <v/>
      </c>
      <c r="O97" s="383" t="str">
        <f t="shared" si="12"/>
        <v/>
      </c>
      <c r="P97" s="388" t="str">
        <f t="shared" si="13"/>
        <v/>
      </c>
    </row>
    <row r="98" spans="2:16" ht="20.25" x14ac:dyDescent="0.25">
      <c r="B98" s="81" t="str">
        <f t="shared" si="8"/>
        <v/>
      </c>
      <c r="C98" s="385" t="str">
        <f>'הגבלה לסכום מבוקש (1)'!C98</f>
        <v/>
      </c>
      <c r="D98" s="385" t="str">
        <f>'הגבלה לסכום מבוקש (1)'!D98</f>
        <v/>
      </c>
      <c r="E98" s="385" t="str">
        <f>'הגבלה לסכום מבוקש (1)'!E98</f>
        <v/>
      </c>
      <c r="F98" s="385" t="str">
        <f>'הגבלה לסכום מבוקש (1)'!F98</f>
        <v/>
      </c>
      <c r="G98" s="386" t="str">
        <f>'הגבלה לסכום מבוקש (1)'!X98</f>
        <v/>
      </c>
      <c r="H98" s="78"/>
      <c r="I98" s="380" t="str">
        <f t="shared" si="7"/>
        <v/>
      </c>
      <c r="J98" s="387" t="str">
        <f t="shared" si="9"/>
        <v/>
      </c>
      <c r="K98" s="387" t="str">
        <f t="shared" si="10"/>
        <v/>
      </c>
      <c r="M98" s="383" t="str">
        <f>IF($F98="","",IFERROR(IF('קיזוזים- החלטות ועדה'!H98=0,0,1),0))</f>
        <v/>
      </c>
      <c r="N98" s="383" t="str">
        <f t="shared" si="11"/>
        <v/>
      </c>
      <c r="O98" s="383" t="str">
        <f t="shared" si="12"/>
        <v/>
      </c>
      <c r="P98" s="388" t="str">
        <f t="shared" si="13"/>
        <v/>
      </c>
    </row>
    <row r="99" spans="2:16" ht="20.25" x14ac:dyDescent="0.25">
      <c r="B99" s="81" t="str">
        <f t="shared" si="8"/>
        <v/>
      </c>
      <c r="C99" s="385" t="str">
        <f>'הגבלה לסכום מבוקש (1)'!C99</f>
        <v/>
      </c>
      <c r="D99" s="385" t="str">
        <f>'הגבלה לסכום מבוקש (1)'!D99</f>
        <v/>
      </c>
      <c r="E99" s="385" t="str">
        <f>'הגבלה לסכום מבוקש (1)'!E99</f>
        <v/>
      </c>
      <c r="F99" s="385" t="str">
        <f>'הגבלה לסכום מבוקש (1)'!F99</f>
        <v/>
      </c>
      <c r="G99" s="386" t="str">
        <f>'הגבלה לסכום מבוקש (1)'!X99</f>
        <v/>
      </c>
      <c r="H99" s="78"/>
      <c r="I99" s="380" t="str">
        <f t="shared" si="7"/>
        <v/>
      </c>
      <c r="J99" s="387" t="str">
        <f t="shared" si="9"/>
        <v/>
      </c>
      <c r="K99" s="387" t="str">
        <f t="shared" si="10"/>
        <v/>
      </c>
      <c r="M99" s="383" t="str">
        <f>IF($F99="","",IFERROR(IF('קיזוזים- החלטות ועדה'!H99=0,0,1),0))</f>
        <v/>
      </c>
      <c r="N99" s="383" t="str">
        <f t="shared" si="11"/>
        <v/>
      </c>
      <c r="O99" s="383" t="str">
        <f t="shared" si="12"/>
        <v/>
      </c>
      <c r="P99" s="388" t="str">
        <f t="shared" si="13"/>
        <v/>
      </c>
    </row>
    <row r="100" spans="2:16" ht="20.25" x14ac:dyDescent="0.25">
      <c r="B100" s="81" t="str">
        <f t="shared" si="8"/>
        <v/>
      </c>
      <c r="C100" s="385" t="str">
        <f>'הגבלה לסכום מבוקש (1)'!C100</f>
        <v/>
      </c>
      <c r="D100" s="385" t="str">
        <f>'הגבלה לסכום מבוקש (1)'!D100</f>
        <v/>
      </c>
      <c r="E100" s="385" t="str">
        <f>'הגבלה לסכום מבוקש (1)'!E100</f>
        <v/>
      </c>
      <c r="F100" s="385" t="str">
        <f>'הגבלה לסכום מבוקש (1)'!F100</f>
        <v/>
      </c>
      <c r="G100" s="386" t="str">
        <f>'הגבלה לסכום מבוקש (1)'!X100</f>
        <v/>
      </c>
      <c r="H100" s="78"/>
      <c r="I100" s="380" t="str">
        <f t="shared" si="7"/>
        <v/>
      </c>
      <c r="J100" s="387" t="str">
        <f t="shared" si="9"/>
        <v/>
      </c>
      <c r="K100" s="387" t="str">
        <f t="shared" si="10"/>
        <v/>
      </c>
      <c r="M100" s="383" t="str">
        <f>IF($F100="","",IFERROR(IF('קיזוזים- החלטות ועדה'!H100=0,0,1),0))</f>
        <v/>
      </c>
      <c r="N100" s="383" t="str">
        <f t="shared" si="11"/>
        <v/>
      </c>
      <c r="O100" s="383" t="str">
        <f t="shared" si="12"/>
        <v/>
      </c>
      <c r="P100" s="388" t="str">
        <f t="shared" si="13"/>
        <v/>
      </c>
    </row>
    <row r="101" spans="2:16" ht="20.25" x14ac:dyDescent="0.25">
      <c r="B101" s="81" t="str">
        <f t="shared" si="8"/>
        <v/>
      </c>
      <c r="C101" s="385" t="str">
        <f>'הגבלה לסכום מבוקש (1)'!C101</f>
        <v/>
      </c>
      <c r="D101" s="385" t="str">
        <f>'הגבלה לסכום מבוקש (1)'!D101</f>
        <v/>
      </c>
      <c r="E101" s="385" t="str">
        <f>'הגבלה לסכום מבוקש (1)'!E101</f>
        <v/>
      </c>
      <c r="F101" s="385" t="str">
        <f>'הגבלה לסכום מבוקש (1)'!F101</f>
        <v/>
      </c>
      <c r="G101" s="386" t="str">
        <f>'הגבלה לסכום מבוקש (1)'!X101</f>
        <v/>
      </c>
      <c r="H101" s="78"/>
      <c r="I101" s="380" t="str">
        <f t="shared" si="7"/>
        <v/>
      </c>
      <c r="J101" s="387" t="str">
        <f t="shared" si="9"/>
        <v/>
      </c>
      <c r="K101" s="387" t="str">
        <f t="shared" si="10"/>
        <v/>
      </c>
      <c r="M101" s="383" t="str">
        <f>IF($F101="","",IFERROR(IF('קיזוזים- החלטות ועדה'!H101=0,0,1),0))</f>
        <v/>
      </c>
      <c r="N101" s="383" t="str">
        <f t="shared" si="11"/>
        <v/>
      </c>
      <c r="O101" s="383" t="str">
        <f t="shared" si="12"/>
        <v/>
      </c>
      <c r="P101" s="388" t="str">
        <f t="shared" si="13"/>
        <v/>
      </c>
    </row>
    <row r="102" spans="2:16" ht="20.25" x14ac:dyDescent="0.25">
      <c r="B102" s="81" t="str">
        <f t="shared" si="8"/>
        <v/>
      </c>
      <c r="C102" s="385" t="str">
        <f>'הגבלה לסכום מבוקש (1)'!C102</f>
        <v/>
      </c>
      <c r="D102" s="385" t="str">
        <f>'הגבלה לסכום מבוקש (1)'!D102</f>
        <v/>
      </c>
      <c r="E102" s="385" t="str">
        <f>'הגבלה לסכום מבוקש (1)'!E102</f>
        <v/>
      </c>
      <c r="F102" s="385" t="str">
        <f>'הגבלה לסכום מבוקש (1)'!F102</f>
        <v/>
      </c>
      <c r="G102" s="386" t="str">
        <f>'הגבלה לסכום מבוקש (1)'!X102</f>
        <v/>
      </c>
      <c r="H102" s="78"/>
      <c r="I102" s="380" t="str">
        <f t="shared" si="7"/>
        <v/>
      </c>
      <c r="J102" s="387" t="str">
        <f t="shared" si="9"/>
        <v/>
      </c>
      <c r="K102" s="387" t="str">
        <f t="shared" si="10"/>
        <v/>
      </c>
      <c r="M102" s="383" t="str">
        <f>IF($F102="","",IFERROR(IF('קיזוזים- החלטות ועדה'!H102=0,0,1),0))</f>
        <v/>
      </c>
      <c r="N102" s="383" t="str">
        <f t="shared" si="11"/>
        <v/>
      </c>
      <c r="O102" s="383" t="str">
        <f t="shared" si="12"/>
        <v/>
      </c>
      <c r="P102" s="388" t="str">
        <f t="shared" si="13"/>
        <v/>
      </c>
    </row>
    <row r="103" spans="2:16" ht="20.25" x14ac:dyDescent="0.25">
      <c r="B103" s="81" t="str">
        <f t="shared" si="8"/>
        <v/>
      </c>
      <c r="C103" s="385" t="str">
        <f>'הגבלה לסכום מבוקש (1)'!C103</f>
        <v/>
      </c>
      <c r="D103" s="385" t="str">
        <f>'הגבלה לסכום מבוקש (1)'!D103</f>
        <v/>
      </c>
      <c r="E103" s="385" t="str">
        <f>'הגבלה לסכום מבוקש (1)'!E103</f>
        <v/>
      </c>
      <c r="F103" s="385" t="str">
        <f>'הגבלה לסכום מבוקש (1)'!F103</f>
        <v/>
      </c>
      <c r="G103" s="386" t="str">
        <f>'הגבלה לסכום מבוקש (1)'!X103</f>
        <v/>
      </c>
      <c r="H103" s="78"/>
      <c r="I103" s="380" t="str">
        <f t="shared" si="7"/>
        <v/>
      </c>
      <c r="J103" s="387" t="str">
        <f t="shared" si="9"/>
        <v/>
      </c>
      <c r="K103" s="387" t="str">
        <f t="shared" si="10"/>
        <v/>
      </c>
      <c r="M103" s="383" t="str">
        <f>IF($F103="","",IFERROR(IF('קיזוזים- החלטות ועדה'!H103=0,0,1),0))</f>
        <v/>
      </c>
      <c r="N103" s="383" t="str">
        <f t="shared" si="11"/>
        <v/>
      </c>
      <c r="O103" s="383" t="str">
        <f t="shared" si="12"/>
        <v/>
      </c>
      <c r="P103" s="388" t="str">
        <f t="shared" si="13"/>
        <v/>
      </c>
    </row>
    <row r="104" spans="2:16" ht="20.25" x14ac:dyDescent="0.25">
      <c r="B104" s="81" t="str">
        <f t="shared" si="8"/>
        <v/>
      </c>
      <c r="C104" s="385" t="str">
        <f>'הגבלה לסכום מבוקש (1)'!C104</f>
        <v/>
      </c>
      <c r="D104" s="385" t="str">
        <f>'הגבלה לסכום מבוקש (1)'!D104</f>
        <v/>
      </c>
      <c r="E104" s="385" t="str">
        <f>'הגבלה לסכום מבוקש (1)'!E104</f>
        <v/>
      </c>
      <c r="F104" s="385" t="str">
        <f>'הגבלה לסכום מבוקש (1)'!F104</f>
        <v/>
      </c>
      <c r="G104" s="386" t="str">
        <f>'הגבלה לסכום מבוקש (1)'!X104</f>
        <v/>
      </c>
      <c r="H104" s="78"/>
      <c r="I104" s="380" t="str">
        <f t="shared" si="7"/>
        <v/>
      </c>
      <c r="J104" s="387" t="str">
        <f t="shared" si="9"/>
        <v/>
      </c>
      <c r="K104" s="387" t="str">
        <f t="shared" si="10"/>
        <v/>
      </c>
      <c r="M104" s="383" t="str">
        <f>IF($F104="","",IFERROR(IF('קיזוזים- החלטות ועדה'!H104=0,0,1),0))</f>
        <v/>
      </c>
      <c r="N104" s="383" t="str">
        <f t="shared" si="11"/>
        <v/>
      </c>
      <c r="O104" s="383" t="str">
        <f t="shared" si="12"/>
        <v/>
      </c>
      <c r="P104" s="388" t="str">
        <f t="shared" si="13"/>
        <v/>
      </c>
    </row>
    <row r="105" spans="2:16" ht="20.25" x14ac:dyDescent="0.25">
      <c r="B105" s="81" t="str">
        <f t="shared" si="8"/>
        <v/>
      </c>
      <c r="C105" s="385" t="str">
        <f>'הגבלה לסכום מבוקש (1)'!C105</f>
        <v/>
      </c>
      <c r="D105" s="385" t="str">
        <f>'הגבלה לסכום מבוקש (1)'!D105</f>
        <v/>
      </c>
      <c r="E105" s="385" t="str">
        <f>'הגבלה לסכום מבוקש (1)'!E105</f>
        <v/>
      </c>
      <c r="F105" s="385" t="str">
        <f>'הגבלה לסכום מבוקש (1)'!F105</f>
        <v/>
      </c>
      <c r="G105" s="386" t="str">
        <f>'הגבלה לסכום מבוקש (1)'!X105</f>
        <v/>
      </c>
      <c r="H105" s="78"/>
      <c r="I105" s="380" t="str">
        <f t="shared" si="7"/>
        <v/>
      </c>
      <c r="J105" s="387" t="str">
        <f t="shared" si="9"/>
        <v/>
      </c>
      <c r="K105" s="387" t="str">
        <f t="shared" si="10"/>
        <v/>
      </c>
      <c r="M105" s="383" t="str">
        <f>IF($F105="","",IFERROR(IF('קיזוזים- החלטות ועדה'!H105=0,0,1),0))</f>
        <v/>
      </c>
      <c r="N105" s="383" t="str">
        <f t="shared" si="11"/>
        <v/>
      </c>
      <c r="O105" s="383" t="str">
        <f t="shared" si="12"/>
        <v/>
      </c>
      <c r="P105" s="388" t="str">
        <f t="shared" si="13"/>
        <v/>
      </c>
    </row>
    <row r="106" spans="2:16" ht="20.25" x14ac:dyDescent="0.25">
      <c r="B106" s="81" t="str">
        <f t="shared" si="8"/>
        <v/>
      </c>
      <c r="C106" s="385" t="str">
        <f>'הגבלה לסכום מבוקש (1)'!C106</f>
        <v/>
      </c>
      <c r="D106" s="385" t="str">
        <f>'הגבלה לסכום מבוקש (1)'!D106</f>
        <v/>
      </c>
      <c r="E106" s="385" t="str">
        <f>'הגבלה לסכום מבוקש (1)'!E106</f>
        <v/>
      </c>
      <c r="F106" s="385" t="str">
        <f>'הגבלה לסכום מבוקש (1)'!F106</f>
        <v/>
      </c>
      <c r="G106" s="386" t="str">
        <f>'הגבלה לסכום מבוקש (1)'!X106</f>
        <v/>
      </c>
      <c r="H106" s="78"/>
      <c r="I106" s="380" t="str">
        <f t="shared" si="7"/>
        <v/>
      </c>
      <c r="J106" s="387" t="str">
        <f t="shared" si="9"/>
        <v/>
      </c>
      <c r="K106" s="387" t="str">
        <f t="shared" si="10"/>
        <v/>
      </c>
      <c r="M106" s="383" t="str">
        <f>IF($F106="","",IFERROR(IF('קיזוזים- החלטות ועדה'!H106=0,0,1),0))</f>
        <v/>
      </c>
      <c r="N106" s="383" t="str">
        <f t="shared" si="11"/>
        <v/>
      </c>
      <c r="O106" s="383" t="str">
        <f t="shared" si="12"/>
        <v/>
      </c>
      <c r="P106" s="388" t="str">
        <f t="shared" si="13"/>
        <v/>
      </c>
    </row>
    <row r="107" spans="2:16" ht="20.25" x14ac:dyDescent="0.25">
      <c r="B107" s="81" t="str">
        <f t="shared" si="8"/>
        <v/>
      </c>
      <c r="C107" s="385" t="str">
        <f>'הגבלה לסכום מבוקש (1)'!C107</f>
        <v/>
      </c>
      <c r="D107" s="385" t="str">
        <f>'הגבלה לסכום מבוקש (1)'!D107</f>
        <v/>
      </c>
      <c r="E107" s="385" t="str">
        <f>'הגבלה לסכום מבוקש (1)'!E107</f>
        <v/>
      </c>
      <c r="F107" s="385" t="str">
        <f>'הגבלה לסכום מבוקש (1)'!F107</f>
        <v/>
      </c>
      <c r="G107" s="386" t="str">
        <f>'הגבלה לסכום מבוקש (1)'!X107</f>
        <v/>
      </c>
      <c r="H107" s="78"/>
      <c r="I107" s="380" t="str">
        <f t="shared" si="7"/>
        <v/>
      </c>
      <c r="J107" s="387" t="str">
        <f t="shared" si="9"/>
        <v/>
      </c>
      <c r="K107" s="387" t="str">
        <f t="shared" si="10"/>
        <v/>
      </c>
      <c r="M107" s="383" t="str">
        <f>IF($F107="","",IFERROR(IF('קיזוזים- החלטות ועדה'!H107=0,0,1),0))</f>
        <v/>
      </c>
      <c r="N107" s="383" t="str">
        <f t="shared" si="11"/>
        <v/>
      </c>
      <c r="O107" s="383" t="str">
        <f t="shared" si="12"/>
        <v/>
      </c>
      <c r="P107" s="388" t="str">
        <f t="shared" si="13"/>
        <v/>
      </c>
    </row>
    <row r="108" spans="2:16" ht="20.25" x14ac:dyDescent="0.25">
      <c r="B108" s="81" t="str">
        <f t="shared" si="8"/>
        <v/>
      </c>
      <c r="C108" s="385" t="str">
        <f>'הגבלה לסכום מבוקש (1)'!C108</f>
        <v/>
      </c>
      <c r="D108" s="385" t="str">
        <f>'הגבלה לסכום מבוקש (1)'!D108</f>
        <v/>
      </c>
      <c r="E108" s="385" t="str">
        <f>'הגבלה לסכום מבוקש (1)'!E108</f>
        <v/>
      </c>
      <c r="F108" s="385" t="str">
        <f>'הגבלה לסכום מבוקש (1)'!F108</f>
        <v/>
      </c>
      <c r="G108" s="386" t="str">
        <f>'הגבלה לסכום מבוקש (1)'!X108</f>
        <v/>
      </c>
      <c r="H108" s="78"/>
      <c r="I108" s="380" t="str">
        <f t="shared" si="7"/>
        <v/>
      </c>
      <c r="J108" s="387" t="str">
        <f t="shared" si="9"/>
        <v/>
      </c>
      <c r="K108" s="387" t="str">
        <f t="shared" si="10"/>
        <v/>
      </c>
      <c r="M108" s="383" t="str">
        <f>IF($F108="","",IFERROR(IF('קיזוזים- החלטות ועדה'!H108=0,0,1),0))</f>
        <v/>
      </c>
      <c r="N108" s="383" t="str">
        <f t="shared" si="11"/>
        <v/>
      </c>
      <c r="O108" s="383" t="str">
        <f t="shared" si="12"/>
        <v/>
      </c>
      <c r="P108" s="388" t="str">
        <f t="shared" si="13"/>
        <v/>
      </c>
    </row>
    <row r="109" spans="2:16" ht="20.25" x14ac:dyDescent="0.25">
      <c r="B109" s="81" t="str">
        <f t="shared" si="8"/>
        <v/>
      </c>
      <c r="C109" s="385" t="str">
        <f>'הגבלה לסכום מבוקש (1)'!C109</f>
        <v/>
      </c>
      <c r="D109" s="385" t="str">
        <f>'הגבלה לסכום מבוקש (1)'!D109</f>
        <v/>
      </c>
      <c r="E109" s="385" t="str">
        <f>'הגבלה לסכום מבוקש (1)'!E109</f>
        <v/>
      </c>
      <c r="F109" s="385" t="str">
        <f>'הגבלה לסכום מבוקש (1)'!F109</f>
        <v/>
      </c>
      <c r="G109" s="386" t="str">
        <f>'הגבלה לסכום מבוקש (1)'!X109</f>
        <v/>
      </c>
      <c r="H109" s="78"/>
      <c r="I109" s="380" t="str">
        <f t="shared" si="7"/>
        <v/>
      </c>
      <c r="J109" s="387" t="str">
        <f t="shared" si="9"/>
        <v/>
      </c>
      <c r="K109" s="387" t="str">
        <f t="shared" si="10"/>
        <v/>
      </c>
      <c r="M109" s="383" t="str">
        <f>IF($F109="","",IFERROR(IF('קיזוזים- החלטות ועדה'!H109=0,0,1),0))</f>
        <v/>
      </c>
      <c r="N109" s="383" t="str">
        <f t="shared" si="11"/>
        <v/>
      </c>
      <c r="O109" s="383" t="str">
        <f t="shared" si="12"/>
        <v/>
      </c>
      <c r="P109" s="388" t="str">
        <f t="shared" si="13"/>
        <v/>
      </c>
    </row>
    <row r="110" spans="2:16" ht="20.25" x14ac:dyDescent="0.25">
      <c r="B110" s="81" t="str">
        <f t="shared" si="8"/>
        <v/>
      </c>
      <c r="C110" s="385" t="str">
        <f>'הגבלה לסכום מבוקש (1)'!C110</f>
        <v/>
      </c>
      <c r="D110" s="385" t="str">
        <f>'הגבלה לסכום מבוקש (1)'!D110</f>
        <v/>
      </c>
      <c r="E110" s="385" t="str">
        <f>'הגבלה לסכום מבוקש (1)'!E110</f>
        <v/>
      </c>
      <c r="F110" s="385" t="str">
        <f>'הגבלה לסכום מבוקש (1)'!F110</f>
        <v/>
      </c>
      <c r="G110" s="386" t="str">
        <f>'הגבלה לסכום מבוקש (1)'!X110</f>
        <v/>
      </c>
      <c r="H110" s="78"/>
      <c r="I110" s="380" t="str">
        <f t="shared" si="7"/>
        <v/>
      </c>
      <c r="J110" s="387" t="str">
        <f t="shared" si="9"/>
        <v/>
      </c>
      <c r="K110" s="387" t="str">
        <f t="shared" si="10"/>
        <v/>
      </c>
      <c r="M110" s="383" t="str">
        <f>IF($F110="","",IFERROR(IF('קיזוזים- החלטות ועדה'!H110=0,0,1),0))</f>
        <v/>
      </c>
      <c r="N110" s="383" t="str">
        <f t="shared" si="11"/>
        <v/>
      </c>
      <c r="O110" s="383" t="str">
        <f t="shared" si="12"/>
        <v/>
      </c>
      <c r="P110" s="388" t="str">
        <f t="shared" si="13"/>
        <v/>
      </c>
    </row>
    <row r="111" spans="2:16" ht="20.25" x14ac:dyDescent="0.25">
      <c r="B111" s="81" t="str">
        <f t="shared" si="8"/>
        <v/>
      </c>
      <c r="C111" s="385" t="str">
        <f>'הגבלה לסכום מבוקש (1)'!C111</f>
        <v/>
      </c>
      <c r="D111" s="385" t="str">
        <f>'הגבלה לסכום מבוקש (1)'!D111</f>
        <v/>
      </c>
      <c r="E111" s="385" t="str">
        <f>'הגבלה לסכום מבוקש (1)'!E111</f>
        <v/>
      </c>
      <c r="F111" s="385" t="str">
        <f>'הגבלה לסכום מבוקש (1)'!F111</f>
        <v/>
      </c>
      <c r="G111" s="386" t="str">
        <f>'הגבלה לסכום מבוקש (1)'!X111</f>
        <v/>
      </c>
      <c r="H111" s="78"/>
      <c r="I111" s="380" t="str">
        <f t="shared" si="7"/>
        <v/>
      </c>
      <c r="J111" s="387" t="str">
        <f t="shared" si="9"/>
        <v/>
      </c>
      <c r="K111" s="387" t="str">
        <f t="shared" si="10"/>
        <v/>
      </c>
      <c r="M111" s="383" t="str">
        <f>IF($F111="","",IFERROR(IF('קיזוזים- החלטות ועדה'!H111=0,0,1),0))</f>
        <v/>
      </c>
      <c r="N111" s="383" t="str">
        <f t="shared" si="11"/>
        <v/>
      </c>
      <c r="O111" s="383" t="str">
        <f t="shared" si="12"/>
        <v/>
      </c>
      <c r="P111" s="388" t="str">
        <f t="shared" si="13"/>
        <v/>
      </c>
    </row>
    <row r="112" spans="2:16" ht="20.25" x14ac:dyDescent="0.25">
      <c r="B112" s="81" t="str">
        <f t="shared" si="8"/>
        <v/>
      </c>
      <c r="C112" s="385" t="str">
        <f>'הגבלה לסכום מבוקש (1)'!C112</f>
        <v/>
      </c>
      <c r="D112" s="385" t="str">
        <f>'הגבלה לסכום מבוקש (1)'!D112</f>
        <v/>
      </c>
      <c r="E112" s="385" t="str">
        <f>'הגבלה לסכום מבוקש (1)'!E112</f>
        <v/>
      </c>
      <c r="F112" s="385" t="str">
        <f>'הגבלה לסכום מבוקש (1)'!F112</f>
        <v/>
      </c>
      <c r="G112" s="386" t="str">
        <f>'הגבלה לסכום מבוקש (1)'!X112</f>
        <v/>
      </c>
      <c r="H112" s="78"/>
      <c r="I112" s="380" t="str">
        <f t="shared" si="7"/>
        <v/>
      </c>
      <c r="J112" s="387" t="str">
        <f t="shared" si="9"/>
        <v/>
      </c>
      <c r="K112" s="387" t="str">
        <f t="shared" si="10"/>
        <v/>
      </c>
      <c r="M112" s="383" t="str">
        <f>IF($F112="","",IFERROR(IF('קיזוזים- החלטות ועדה'!H112=0,0,1),0))</f>
        <v/>
      </c>
      <c r="N112" s="383" t="str">
        <f t="shared" si="11"/>
        <v/>
      </c>
      <c r="O112" s="383" t="str">
        <f t="shared" si="12"/>
        <v/>
      </c>
      <c r="P112" s="388" t="str">
        <f t="shared" si="13"/>
        <v/>
      </c>
    </row>
    <row r="113" spans="2:16" ht="20.25" x14ac:dyDescent="0.25">
      <c r="B113" s="81" t="str">
        <f t="shared" si="8"/>
        <v/>
      </c>
      <c r="C113" s="385" t="str">
        <f>'הגבלה לסכום מבוקש (1)'!C113</f>
        <v/>
      </c>
      <c r="D113" s="385" t="str">
        <f>'הגבלה לסכום מבוקש (1)'!D113</f>
        <v/>
      </c>
      <c r="E113" s="385" t="str">
        <f>'הגבלה לסכום מבוקש (1)'!E113</f>
        <v/>
      </c>
      <c r="F113" s="385" t="str">
        <f>'הגבלה לסכום מבוקש (1)'!F113</f>
        <v/>
      </c>
      <c r="G113" s="386" t="str">
        <f>'הגבלה לסכום מבוקש (1)'!X113</f>
        <v/>
      </c>
      <c r="H113" s="78"/>
      <c r="I113" s="380" t="str">
        <f t="shared" si="7"/>
        <v/>
      </c>
      <c r="J113" s="387" t="str">
        <f t="shared" si="9"/>
        <v/>
      </c>
      <c r="K113" s="387" t="str">
        <f t="shared" si="10"/>
        <v/>
      </c>
      <c r="M113" s="383" t="str">
        <f>IF($F113="","",IFERROR(IF('קיזוזים- החלטות ועדה'!H113=0,0,1),0))</f>
        <v/>
      </c>
      <c r="N113" s="383" t="str">
        <f t="shared" si="11"/>
        <v/>
      </c>
      <c r="O113" s="383" t="str">
        <f t="shared" si="12"/>
        <v/>
      </c>
      <c r="P113" s="388" t="str">
        <f t="shared" si="13"/>
        <v/>
      </c>
    </row>
    <row r="114" spans="2:16" ht="20.25" x14ac:dyDescent="0.25">
      <c r="B114" s="81" t="str">
        <f t="shared" si="8"/>
        <v/>
      </c>
      <c r="C114" s="385" t="str">
        <f>'הגבלה לסכום מבוקש (1)'!C114</f>
        <v/>
      </c>
      <c r="D114" s="385" t="str">
        <f>'הגבלה לסכום מבוקש (1)'!D114</f>
        <v/>
      </c>
      <c r="E114" s="385" t="str">
        <f>'הגבלה לסכום מבוקש (1)'!E114</f>
        <v/>
      </c>
      <c r="F114" s="385" t="str">
        <f>'הגבלה לסכום מבוקש (1)'!F114</f>
        <v/>
      </c>
      <c r="G114" s="386" t="str">
        <f>'הגבלה לסכום מבוקש (1)'!X114</f>
        <v/>
      </c>
      <c r="H114" s="78"/>
      <c r="I114" s="380" t="str">
        <f t="shared" si="7"/>
        <v/>
      </c>
      <c r="J114" s="387" t="str">
        <f t="shared" si="9"/>
        <v/>
      </c>
      <c r="K114" s="387" t="str">
        <f t="shared" si="10"/>
        <v/>
      </c>
      <c r="M114" s="383" t="str">
        <f>IF($F114="","",IFERROR(IF('קיזוזים- החלטות ועדה'!H114=0,0,1),0))</f>
        <v/>
      </c>
      <c r="N114" s="383" t="str">
        <f t="shared" si="11"/>
        <v/>
      </c>
      <c r="O114" s="383" t="str">
        <f t="shared" si="12"/>
        <v/>
      </c>
      <c r="P114" s="388" t="str">
        <f t="shared" si="13"/>
        <v/>
      </c>
    </row>
    <row r="115" spans="2:16" ht="20.25" x14ac:dyDescent="0.25">
      <c r="B115" s="81" t="str">
        <f t="shared" si="8"/>
        <v/>
      </c>
      <c r="C115" s="385" t="str">
        <f>'הגבלה לסכום מבוקש (1)'!C115</f>
        <v/>
      </c>
      <c r="D115" s="385" t="str">
        <f>'הגבלה לסכום מבוקש (1)'!D115</f>
        <v/>
      </c>
      <c r="E115" s="385" t="str">
        <f>'הגבלה לסכום מבוקש (1)'!E115</f>
        <v/>
      </c>
      <c r="F115" s="385" t="str">
        <f>'הגבלה לסכום מבוקש (1)'!F115</f>
        <v/>
      </c>
      <c r="G115" s="386" t="str">
        <f>'הגבלה לסכום מבוקש (1)'!X115</f>
        <v/>
      </c>
      <c r="H115" s="78"/>
      <c r="I115" s="380" t="str">
        <f t="shared" si="7"/>
        <v/>
      </c>
      <c r="J115" s="387" t="str">
        <f t="shared" si="9"/>
        <v/>
      </c>
      <c r="K115" s="387" t="str">
        <f t="shared" si="10"/>
        <v/>
      </c>
      <c r="M115" s="383" t="str">
        <f>IF($F115="","",IFERROR(IF('קיזוזים- החלטות ועדה'!H115=0,0,1),0))</f>
        <v/>
      </c>
      <c r="N115" s="383" t="str">
        <f t="shared" si="11"/>
        <v/>
      </c>
      <c r="O115" s="383" t="str">
        <f t="shared" si="12"/>
        <v/>
      </c>
      <c r="P115" s="388" t="str">
        <f t="shared" si="13"/>
        <v/>
      </c>
    </row>
    <row r="116" spans="2:16" ht="20.25" x14ac:dyDescent="0.25">
      <c r="B116" s="81" t="str">
        <f t="shared" si="8"/>
        <v/>
      </c>
      <c r="C116" s="385" t="str">
        <f>'הגבלה לסכום מבוקש (1)'!C116</f>
        <v/>
      </c>
      <c r="D116" s="385" t="str">
        <f>'הגבלה לסכום מבוקש (1)'!D116</f>
        <v/>
      </c>
      <c r="E116" s="385" t="str">
        <f>'הגבלה לסכום מבוקש (1)'!E116</f>
        <v/>
      </c>
      <c r="F116" s="385" t="str">
        <f>'הגבלה לסכום מבוקש (1)'!F116</f>
        <v/>
      </c>
      <c r="G116" s="386" t="str">
        <f>'הגבלה לסכום מבוקש (1)'!X116</f>
        <v/>
      </c>
      <c r="H116" s="78"/>
      <c r="I116" s="380" t="str">
        <f t="shared" si="7"/>
        <v/>
      </c>
      <c r="J116" s="387" t="str">
        <f t="shared" si="9"/>
        <v/>
      </c>
      <c r="K116" s="387" t="str">
        <f t="shared" si="10"/>
        <v/>
      </c>
      <c r="M116" s="383" t="str">
        <f>IF($F116="","",IFERROR(IF('קיזוזים- החלטות ועדה'!H116=0,0,1),0))</f>
        <v/>
      </c>
      <c r="N116" s="383" t="str">
        <f t="shared" si="11"/>
        <v/>
      </c>
      <c r="O116" s="383" t="str">
        <f t="shared" si="12"/>
        <v/>
      </c>
      <c r="P116" s="388" t="str">
        <f t="shared" si="13"/>
        <v/>
      </c>
    </row>
    <row r="117" spans="2:16" ht="20.25" x14ac:dyDescent="0.25">
      <c r="B117" s="81" t="str">
        <f t="shared" si="8"/>
        <v/>
      </c>
      <c r="C117" s="385" t="str">
        <f>'הגבלה לסכום מבוקש (1)'!C117</f>
        <v/>
      </c>
      <c r="D117" s="385" t="str">
        <f>'הגבלה לסכום מבוקש (1)'!D117</f>
        <v/>
      </c>
      <c r="E117" s="385" t="str">
        <f>'הגבלה לסכום מבוקש (1)'!E117</f>
        <v/>
      </c>
      <c r="F117" s="385" t="str">
        <f>'הגבלה לסכום מבוקש (1)'!F117</f>
        <v/>
      </c>
      <c r="G117" s="386" t="str">
        <f>'הגבלה לסכום מבוקש (1)'!X117</f>
        <v/>
      </c>
      <c r="H117" s="78"/>
      <c r="I117" s="380" t="str">
        <f t="shared" si="7"/>
        <v/>
      </c>
      <c r="J117" s="387" t="str">
        <f t="shared" si="9"/>
        <v/>
      </c>
      <c r="K117" s="387" t="str">
        <f t="shared" si="10"/>
        <v/>
      </c>
      <c r="M117" s="383" t="str">
        <f>IF($F117="","",IFERROR(IF('קיזוזים- החלטות ועדה'!H117=0,0,1),0))</f>
        <v/>
      </c>
      <c r="N117" s="383" t="str">
        <f t="shared" si="11"/>
        <v/>
      </c>
      <c r="O117" s="383" t="str">
        <f t="shared" si="12"/>
        <v/>
      </c>
      <c r="P117" s="388" t="str">
        <f t="shared" si="13"/>
        <v/>
      </c>
    </row>
    <row r="118" spans="2:16" ht="20.25" x14ac:dyDescent="0.25">
      <c r="B118" s="81" t="str">
        <f t="shared" si="8"/>
        <v/>
      </c>
      <c r="C118" s="385" t="str">
        <f>'הגבלה לסכום מבוקש (1)'!C118</f>
        <v/>
      </c>
      <c r="D118" s="385" t="str">
        <f>'הגבלה לסכום מבוקש (1)'!D118</f>
        <v/>
      </c>
      <c r="E118" s="385" t="str">
        <f>'הגבלה לסכום מבוקש (1)'!E118</f>
        <v/>
      </c>
      <c r="F118" s="385" t="str">
        <f>'הגבלה לסכום מבוקש (1)'!F118</f>
        <v/>
      </c>
      <c r="G118" s="386" t="str">
        <f>'הגבלה לסכום מבוקש (1)'!X118</f>
        <v/>
      </c>
      <c r="H118" s="78"/>
      <c r="I118" s="380" t="str">
        <f t="shared" si="7"/>
        <v/>
      </c>
      <c r="J118" s="387" t="str">
        <f t="shared" si="9"/>
        <v/>
      </c>
      <c r="K118" s="387" t="str">
        <f t="shared" si="10"/>
        <v/>
      </c>
      <c r="M118" s="383" t="str">
        <f>IF($F118="","",IFERROR(IF('קיזוזים- החלטות ועדה'!H118=0,0,1),0))</f>
        <v/>
      </c>
      <c r="N118" s="383" t="str">
        <f t="shared" si="11"/>
        <v/>
      </c>
      <c r="O118" s="383" t="str">
        <f t="shared" si="12"/>
        <v/>
      </c>
      <c r="P118" s="388" t="str">
        <f t="shared" si="13"/>
        <v/>
      </c>
    </row>
    <row r="119" spans="2:16" ht="20.25" x14ac:dyDescent="0.25">
      <c r="B119" s="81" t="str">
        <f t="shared" si="8"/>
        <v/>
      </c>
      <c r="C119" s="385" t="str">
        <f>'הגבלה לסכום מבוקש (1)'!C119</f>
        <v/>
      </c>
      <c r="D119" s="385" t="str">
        <f>'הגבלה לסכום מבוקש (1)'!D119</f>
        <v/>
      </c>
      <c r="E119" s="385" t="str">
        <f>'הגבלה לסכום מבוקש (1)'!E119</f>
        <v/>
      </c>
      <c r="F119" s="385" t="str">
        <f>'הגבלה לסכום מבוקש (1)'!F119</f>
        <v/>
      </c>
      <c r="G119" s="386" t="str">
        <f>'הגבלה לסכום מבוקש (1)'!X119</f>
        <v/>
      </c>
      <c r="H119" s="78"/>
      <c r="I119" s="380" t="str">
        <f t="shared" si="7"/>
        <v/>
      </c>
      <c r="J119" s="387" t="str">
        <f t="shared" si="9"/>
        <v/>
      </c>
      <c r="K119" s="387" t="str">
        <f t="shared" si="10"/>
        <v/>
      </c>
      <c r="M119" s="383" t="str">
        <f>IF($F119="","",IFERROR(IF('קיזוזים- החלטות ועדה'!H119=0,0,1),0))</f>
        <v/>
      </c>
      <c r="N119" s="383" t="str">
        <f t="shared" si="11"/>
        <v/>
      </c>
      <c r="O119" s="383" t="str">
        <f t="shared" si="12"/>
        <v/>
      </c>
      <c r="P119" s="388" t="str">
        <f t="shared" si="13"/>
        <v/>
      </c>
    </row>
    <row r="120" spans="2:16" ht="20.25" x14ac:dyDescent="0.25">
      <c r="B120" s="81" t="str">
        <f t="shared" si="8"/>
        <v/>
      </c>
      <c r="C120" s="385" t="str">
        <f>'הגבלה לסכום מבוקש (1)'!C120</f>
        <v/>
      </c>
      <c r="D120" s="385" t="str">
        <f>'הגבלה לסכום מבוקש (1)'!D120</f>
        <v/>
      </c>
      <c r="E120" s="385" t="str">
        <f>'הגבלה לסכום מבוקש (1)'!E120</f>
        <v/>
      </c>
      <c r="F120" s="385" t="str">
        <f>'הגבלה לסכום מבוקש (1)'!F120</f>
        <v/>
      </c>
      <c r="G120" s="386" t="str">
        <f>'הגבלה לסכום מבוקש (1)'!X120</f>
        <v/>
      </c>
      <c r="H120" s="78"/>
      <c r="I120" s="380" t="str">
        <f t="shared" si="7"/>
        <v/>
      </c>
      <c r="J120" s="387" t="str">
        <f t="shared" si="9"/>
        <v/>
      </c>
      <c r="K120" s="387" t="str">
        <f t="shared" si="10"/>
        <v/>
      </c>
      <c r="M120" s="383" t="str">
        <f>IF($F120="","",IFERROR(IF('קיזוזים- החלטות ועדה'!H120=0,0,1),0))</f>
        <v/>
      </c>
      <c r="N120" s="383" t="str">
        <f t="shared" si="11"/>
        <v/>
      </c>
      <c r="O120" s="383" t="str">
        <f t="shared" si="12"/>
        <v/>
      </c>
      <c r="P120" s="388" t="str">
        <f t="shared" si="13"/>
        <v/>
      </c>
    </row>
    <row r="121" spans="2:16" ht="20.25" x14ac:dyDescent="0.25">
      <c r="B121" s="81" t="str">
        <f t="shared" si="8"/>
        <v/>
      </c>
      <c r="C121" s="385" t="str">
        <f>'הגבלה לסכום מבוקש (1)'!C121</f>
        <v/>
      </c>
      <c r="D121" s="385" t="str">
        <f>'הגבלה לסכום מבוקש (1)'!D121</f>
        <v/>
      </c>
      <c r="E121" s="385" t="str">
        <f>'הגבלה לסכום מבוקש (1)'!E121</f>
        <v/>
      </c>
      <c r="F121" s="385" t="str">
        <f>'הגבלה לסכום מבוקש (1)'!F121</f>
        <v/>
      </c>
      <c r="G121" s="386" t="str">
        <f>'הגבלה לסכום מבוקש (1)'!X121</f>
        <v/>
      </c>
      <c r="H121" s="78"/>
      <c r="I121" s="380" t="str">
        <f t="shared" si="7"/>
        <v/>
      </c>
      <c r="J121" s="387" t="str">
        <f t="shared" si="9"/>
        <v/>
      </c>
      <c r="K121" s="387" t="str">
        <f t="shared" si="10"/>
        <v/>
      </c>
      <c r="M121" s="383" t="str">
        <f>IF($F121="","",IFERROR(IF('קיזוזים- החלטות ועדה'!H121=0,0,1),0))</f>
        <v/>
      </c>
      <c r="N121" s="383" t="str">
        <f t="shared" si="11"/>
        <v/>
      </c>
      <c r="O121" s="383" t="str">
        <f t="shared" si="12"/>
        <v/>
      </c>
      <c r="P121" s="388" t="str">
        <f t="shared" si="13"/>
        <v/>
      </c>
    </row>
    <row r="122" spans="2:16" ht="20.25" x14ac:dyDescent="0.25">
      <c r="B122" s="81" t="str">
        <f t="shared" si="8"/>
        <v/>
      </c>
      <c r="C122" s="385" t="str">
        <f>'הגבלה לסכום מבוקש (1)'!C122</f>
        <v/>
      </c>
      <c r="D122" s="385" t="str">
        <f>'הגבלה לסכום מבוקש (1)'!D122</f>
        <v/>
      </c>
      <c r="E122" s="385" t="str">
        <f>'הגבלה לסכום מבוקש (1)'!E122</f>
        <v/>
      </c>
      <c r="F122" s="385" t="str">
        <f>'הגבלה לסכום מבוקש (1)'!F122</f>
        <v/>
      </c>
      <c r="G122" s="386" t="str">
        <f>'הגבלה לסכום מבוקש (1)'!X122</f>
        <v/>
      </c>
      <c r="H122" s="78"/>
      <c r="I122" s="380" t="str">
        <f t="shared" si="7"/>
        <v/>
      </c>
      <c r="J122" s="387" t="str">
        <f t="shared" si="9"/>
        <v/>
      </c>
      <c r="K122" s="387" t="str">
        <f t="shared" si="10"/>
        <v/>
      </c>
      <c r="M122" s="383" t="str">
        <f>IF($F122="","",IFERROR(IF('קיזוזים- החלטות ועדה'!H122=0,0,1),0))</f>
        <v/>
      </c>
      <c r="N122" s="383" t="str">
        <f t="shared" si="11"/>
        <v/>
      </c>
      <c r="O122" s="383" t="str">
        <f t="shared" si="12"/>
        <v/>
      </c>
      <c r="P122" s="388" t="str">
        <f t="shared" si="13"/>
        <v/>
      </c>
    </row>
    <row r="123" spans="2:16" ht="20.25" x14ac:dyDescent="0.25">
      <c r="B123" s="81" t="str">
        <f t="shared" si="8"/>
        <v/>
      </c>
      <c r="C123" s="385" t="str">
        <f>'הגבלה לסכום מבוקש (1)'!C123</f>
        <v/>
      </c>
      <c r="D123" s="385" t="str">
        <f>'הגבלה לסכום מבוקש (1)'!D123</f>
        <v/>
      </c>
      <c r="E123" s="385" t="str">
        <f>'הגבלה לסכום מבוקש (1)'!E123</f>
        <v/>
      </c>
      <c r="F123" s="385" t="str">
        <f>'הגבלה לסכום מבוקש (1)'!F123</f>
        <v/>
      </c>
      <c r="G123" s="386" t="str">
        <f>'הגבלה לסכום מבוקש (1)'!X123</f>
        <v/>
      </c>
      <c r="H123" s="78"/>
      <c r="I123" s="380" t="str">
        <f t="shared" si="7"/>
        <v/>
      </c>
      <c r="J123" s="387" t="str">
        <f t="shared" si="9"/>
        <v/>
      </c>
      <c r="K123" s="387" t="str">
        <f t="shared" si="10"/>
        <v/>
      </c>
      <c r="M123" s="383" t="str">
        <f>IF($F123="","",IFERROR(IF('קיזוזים- החלטות ועדה'!H123=0,0,1),0))</f>
        <v/>
      </c>
      <c r="N123" s="383" t="str">
        <f t="shared" si="11"/>
        <v/>
      </c>
      <c r="O123" s="383" t="str">
        <f t="shared" si="12"/>
        <v/>
      </c>
      <c r="P123" s="388" t="str">
        <f t="shared" si="13"/>
        <v/>
      </c>
    </row>
    <row r="124" spans="2:16" ht="20.25" x14ac:dyDescent="0.25">
      <c r="B124" s="81" t="str">
        <f t="shared" si="8"/>
        <v/>
      </c>
      <c r="C124" s="385" t="str">
        <f>'הגבלה לסכום מבוקש (1)'!C124</f>
        <v/>
      </c>
      <c r="D124" s="385" t="str">
        <f>'הגבלה לסכום מבוקש (1)'!D124</f>
        <v/>
      </c>
      <c r="E124" s="385" t="str">
        <f>'הגבלה לסכום מבוקש (1)'!E124</f>
        <v/>
      </c>
      <c r="F124" s="385" t="str">
        <f>'הגבלה לסכום מבוקש (1)'!F124</f>
        <v/>
      </c>
      <c r="G124" s="386" t="str">
        <f>'הגבלה לסכום מבוקש (1)'!X124</f>
        <v/>
      </c>
      <c r="H124" s="78"/>
      <c r="I124" s="380" t="str">
        <f t="shared" si="7"/>
        <v/>
      </c>
      <c r="J124" s="387" t="str">
        <f t="shared" si="9"/>
        <v/>
      </c>
      <c r="K124" s="387" t="str">
        <f t="shared" si="10"/>
        <v/>
      </c>
      <c r="M124" s="383" t="str">
        <f>IF($F124="","",IFERROR(IF('קיזוזים- החלטות ועדה'!H124=0,0,1),0))</f>
        <v/>
      </c>
      <c r="N124" s="383" t="str">
        <f t="shared" si="11"/>
        <v/>
      </c>
      <c r="O124" s="383" t="str">
        <f t="shared" si="12"/>
        <v/>
      </c>
      <c r="P124" s="388" t="str">
        <f t="shared" si="13"/>
        <v/>
      </c>
    </row>
    <row r="125" spans="2:16" ht="20.25" x14ac:dyDescent="0.25">
      <c r="B125" s="81" t="str">
        <f t="shared" si="8"/>
        <v/>
      </c>
      <c r="C125" s="385" t="str">
        <f>'הגבלה לסכום מבוקש (1)'!C125</f>
        <v/>
      </c>
      <c r="D125" s="385" t="str">
        <f>'הגבלה לסכום מבוקש (1)'!D125</f>
        <v/>
      </c>
      <c r="E125" s="385" t="str">
        <f>'הגבלה לסכום מבוקש (1)'!E125</f>
        <v/>
      </c>
      <c r="F125" s="385" t="str">
        <f>'הגבלה לסכום מבוקש (1)'!F125</f>
        <v/>
      </c>
      <c r="G125" s="386" t="str">
        <f>'הגבלה לסכום מבוקש (1)'!X125</f>
        <v/>
      </c>
      <c r="H125" s="78"/>
      <c r="I125" s="380" t="str">
        <f t="shared" si="7"/>
        <v/>
      </c>
      <c r="J125" s="387" t="str">
        <f t="shared" si="9"/>
        <v/>
      </c>
      <c r="K125" s="387" t="str">
        <f t="shared" si="10"/>
        <v/>
      </c>
      <c r="M125" s="383" t="str">
        <f>IF($F125="","",IFERROR(IF('קיזוזים- החלטות ועדה'!H125=0,0,1),0))</f>
        <v/>
      </c>
      <c r="N125" s="383" t="str">
        <f t="shared" si="11"/>
        <v/>
      </c>
      <c r="O125" s="383" t="str">
        <f t="shared" si="12"/>
        <v/>
      </c>
      <c r="P125" s="388" t="str">
        <f t="shared" si="13"/>
        <v/>
      </c>
    </row>
    <row r="126" spans="2:16" ht="20.25" x14ac:dyDescent="0.25">
      <c r="B126" s="81" t="str">
        <f t="shared" si="8"/>
        <v/>
      </c>
      <c r="C126" s="385" t="str">
        <f>'הגבלה לסכום מבוקש (1)'!C126</f>
        <v/>
      </c>
      <c r="D126" s="385" t="str">
        <f>'הגבלה לסכום מבוקש (1)'!D126</f>
        <v/>
      </c>
      <c r="E126" s="385" t="str">
        <f>'הגבלה לסכום מבוקש (1)'!E126</f>
        <v/>
      </c>
      <c r="F126" s="385" t="str">
        <f>'הגבלה לסכום מבוקש (1)'!F126</f>
        <v/>
      </c>
      <c r="G126" s="386" t="str">
        <f>'הגבלה לסכום מבוקש (1)'!X126</f>
        <v/>
      </c>
      <c r="H126" s="78"/>
      <c r="I126" s="380" t="str">
        <f t="shared" si="7"/>
        <v/>
      </c>
      <c r="J126" s="387" t="str">
        <f t="shared" si="9"/>
        <v/>
      </c>
      <c r="K126" s="387" t="str">
        <f t="shared" si="10"/>
        <v/>
      </c>
      <c r="M126" s="383" t="str">
        <f>IF($F126="","",IFERROR(IF('קיזוזים- החלטות ועדה'!H126=0,0,1),0))</f>
        <v/>
      </c>
      <c r="N126" s="383" t="str">
        <f t="shared" si="11"/>
        <v/>
      </c>
      <c r="O126" s="383" t="str">
        <f t="shared" si="12"/>
        <v/>
      </c>
      <c r="P126" s="388" t="str">
        <f t="shared" si="13"/>
        <v/>
      </c>
    </row>
    <row r="127" spans="2:16" ht="20.25" x14ac:dyDescent="0.25">
      <c r="B127" s="81" t="str">
        <f t="shared" si="8"/>
        <v/>
      </c>
      <c r="C127" s="385" t="str">
        <f>'הגבלה לסכום מבוקש (1)'!C127</f>
        <v/>
      </c>
      <c r="D127" s="385" t="str">
        <f>'הגבלה לסכום מבוקש (1)'!D127</f>
        <v/>
      </c>
      <c r="E127" s="385" t="str">
        <f>'הגבלה לסכום מבוקש (1)'!E127</f>
        <v/>
      </c>
      <c r="F127" s="385" t="str">
        <f>'הגבלה לסכום מבוקש (1)'!F127</f>
        <v/>
      </c>
      <c r="G127" s="386" t="str">
        <f>'הגבלה לסכום מבוקש (1)'!X127</f>
        <v/>
      </c>
      <c r="H127" s="78"/>
      <c r="I127" s="380" t="str">
        <f t="shared" si="7"/>
        <v/>
      </c>
      <c r="J127" s="387" t="str">
        <f t="shared" si="9"/>
        <v/>
      </c>
      <c r="K127" s="387" t="str">
        <f t="shared" si="10"/>
        <v/>
      </c>
      <c r="M127" s="383" t="str">
        <f>IF($F127="","",IFERROR(IF('קיזוזים- החלטות ועדה'!H127=0,0,1),0))</f>
        <v/>
      </c>
      <c r="N127" s="383" t="str">
        <f t="shared" si="11"/>
        <v/>
      </c>
      <c r="O127" s="383" t="str">
        <f t="shared" si="12"/>
        <v/>
      </c>
      <c r="P127" s="388" t="str">
        <f t="shared" si="13"/>
        <v/>
      </c>
    </row>
    <row r="128" spans="2:16" ht="20.25" x14ac:dyDescent="0.25">
      <c r="B128" s="81" t="str">
        <f t="shared" si="8"/>
        <v/>
      </c>
      <c r="C128" s="385" t="str">
        <f>'הגבלה לסכום מבוקש (1)'!C128</f>
        <v/>
      </c>
      <c r="D128" s="385" t="str">
        <f>'הגבלה לסכום מבוקש (1)'!D128</f>
        <v/>
      </c>
      <c r="E128" s="385" t="str">
        <f>'הגבלה לסכום מבוקש (1)'!E128</f>
        <v/>
      </c>
      <c r="F128" s="385" t="str">
        <f>'הגבלה לסכום מבוקש (1)'!F128</f>
        <v/>
      </c>
      <c r="G128" s="386" t="str">
        <f>'הגבלה לסכום מבוקש (1)'!X128</f>
        <v/>
      </c>
      <c r="H128" s="78"/>
      <c r="I128" s="380" t="str">
        <f t="shared" si="7"/>
        <v/>
      </c>
      <c r="J128" s="387" t="str">
        <f t="shared" si="9"/>
        <v/>
      </c>
      <c r="K128" s="387" t="str">
        <f t="shared" si="10"/>
        <v/>
      </c>
      <c r="M128" s="383" t="str">
        <f>IF($F128="","",IFERROR(IF('קיזוזים- החלטות ועדה'!H128=0,0,1),0))</f>
        <v/>
      </c>
      <c r="N128" s="383" t="str">
        <f t="shared" si="11"/>
        <v/>
      </c>
      <c r="O128" s="383" t="str">
        <f t="shared" si="12"/>
        <v/>
      </c>
      <c r="P128" s="388" t="str">
        <f t="shared" si="13"/>
        <v/>
      </c>
    </row>
    <row r="129" spans="2:16" ht="20.25" x14ac:dyDescent="0.25">
      <c r="B129" s="81" t="str">
        <f t="shared" si="8"/>
        <v/>
      </c>
      <c r="C129" s="385" t="str">
        <f>'הגבלה לסכום מבוקש (1)'!C129</f>
        <v/>
      </c>
      <c r="D129" s="385" t="str">
        <f>'הגבלה לסכום מבוקש (1)'!D129</f>
        <v/>
      </c>
      <c r="E129" s="385" t="str">
        <f>'הגבלה לסכום מבוקש (1)'!E129</f>
        <v/>
      </c>
      <c r="F129" s="385" t="str">
        <f>'הגבלה לסכום מבוקש (1)'!F129</f>
        <v/>
      </c>
      <c r="G129" s="386" t="str">
        <f>'הגבלה לסכום מבוקש (1)'!X129</f>
        <v/>
      </c>
      <c r="H129" s="78"/>
      <c r="I129" s="380" t="str">
        <f t="shared" si="7"/>
        <v/>
      </c>
      <c r="J129" s="387" t="str">
        <f t="shared" si="9"/>
        <v/>
      </c>
      <c r="K129" s="387" t="str">
        <f t="shared" si="10"/>
        <v/>
      </c>
      <c r="M129" s="383" t="str">
        <f>IF($F129="","",IFERROR(IF('קיזוזים- החלטות ועדה'!H129=0,0,1),0))</f>
        <v/>
      </c>
      <c r="N129" s="383" t="str">
        <f t="shared" si="11"/>
        <v/>
      </c>
      <c r="O129" s="383" t="str">
        <f t="shared" si="12"/>
        <v/>
      </c>
      <c r="P129" s="388" t="str">
        <f t="shared" si="13"/>
        <v/>
      </c>
    </row>
    <row r="130" spans="2:16" ht="21" thickBot="1" x14ac:dyDescent="0.3">
      <c r="B130" s="81" t="str">
        <f t="shared" si="8"/>
        <v/>
      </c>
      <c r="C130" s="385" t="str">
        <f>'הגבלה לסכום מבוקש (1)'!C130</f>
        <v/>
      </c>
      <c r="D130" s="385" t="str">
        <f>'הגבלה לסכום מבוקש (1)'!D130</f>
        <v/>
      </c>
      <c r="E130" s="385" t="str">
        <f>'הגבלה לסכום מבוקש (1)'!E130</f>
        <v/>
      </c>
      <c r="F130" s="385" t="str">
        <f>'הגבלה לסכום מבוקש (1)'!F130</f>
        <v/>
      </c>
      <c r="G130" s="386" t="str">
        <f>'הגבלה לסכום מבוקש (1)'!X130</f>
        <v/>
      </c>
      <c r="H130" s="78"/>
      <c r="I130" s="380" t="str">
        <f t="shared" si="7"/>
        <v/>
      </c>
      <c r="J130" s="387" t="str">
        <f t="shared" si="9"/>
        <v/>
      </c>
      <c r="K130" s="387" t="str">
        <f t="shared" si="10"/>
        <v/>
      </c>
      <c r="M130" s="383" t="str">
        <f>IF($F130="","",IFERROR(IF('קיזוזים- החלטות ועדה'!H130=0,0,1),0))</f>
        <v/>
      </c>
      <c r="N130" s="383" t="str">
        <f t="shared" si="11"/>
        <v/>
      </c>
      <c r="O130" s="383" t="str">
        <f t="shared" si="12"/>
        <v/>
      </c>
      <c r="P130" s="388" t="str">
        <f t="shared" si="13"/>
        <v/>
      </c>
    </row>
    <row r="131" spans="2:16" ht="19.5" thickBot="1" x14ac:dyDescent="0.35">
      <c r="B131" s="517" t="s">
        <v>64</v>
      </c>
      <c r="C131" s="443"/>
      <c r="D131" s="443"/>
      <c r="E131" s="443"/>
      <c r="F131" s="518"/>
      <c r="G131" s="74">
        <f>SUM(G31:G130)</f>
        <v>655000</v>
      </c>
      <c r="H131" s="74">
        <f>SUM(H31:H130)</f>
        <v>0</v>
      </c>
      <c r="I131" s="74">
        <f>SUM(I31:I130)</f>
        <v>0</v>
      </c>
      <c r="J131" s="74">
        <f>SUM(J31:J130)</f>
        <v>655000</v>
      </c>
      <c r="K131" s="74">
        <f>SUM(K31:K130)</f>
        <v>655000</v>
      </c>
    </row>
  </sheetData>
  <sheetProtection algorithmName="SHA-512" hashValue="+bJR0Xx/gxtZzcB8WUESzDHGqszkuHPDdPBmLGhk9d+vJKA2oDph5avYkJbGpQabLUwBzc/GM1D/ttzw3CnpKQ==" saltValue="qh4K/RdP8eB0y/MCooaYpA==" spinCount="100000" sheet="1" scenarios="1" formatCells="0" formatColumns="0" formatRows="0" autoFilter="0"/>
  <mergeCells count="15">
    <mergeCell ref="M29:M30"/>
    <mergeCell ref="N29:N30"/>
    <mergeCell ref="O29:O30"/>
    <mergeCell ref="P29:P30"/>
    <mergeCell ref="B131:F131"/>
    <mergeCell ref="C29:C30"/>
    <mergeCell ref="D29:D30"/>
    <mergeCell ref="B28:K28"/>
    <mergeCell ref="B29:B30"/>
    <mergeCell ref="F29:F30"/>
    <mergeCell ref="G29:G30"/>
    <mergeCell ref="I29:I30"/>
    <mergeCell ref="J29:J30"/>
    <mergeCell ref="K29:K30"/>
    <mergeCell ref="E29:E30"/>
  </mergeCells>
  <conditionalFormatting sqref="B31:G130">
    <cfRule type="containsBlanks" dxfId="34" priority="10">
      <formula>LEN(TRIM(B31))=0</formula>
    </cfRule>
  </conditionalFormatting>
  <conditionalFormatting sqref="C1:C2">
    <cfRule type="containsBlanks" dxfId="33" priority="3">
      <formula>LEN(TRIM(C1))=0</formula>
    </cfRule>
  </conditionalFormatting>
  <conditionalFormatting sqref="H31:H130">
    <cfRule type="expression" dxfId="32" priority="1">
      <formula>AND($G31="",H31&lt;&gt;"")</formula>
    </cfRule>
    <cfRule type="expression" dxfId="31" priority="2">
      <formula>$F31&lt;&gt;""</formula>
    </cfRule>
  </conditionalFormatting>
  <conditionalFormatting sqref="I31:K130">
    <cfRule type="containsBlanks" dxfId="30" priority="5">
      <formula>LEN(TRIM(I31))=0</formula>
    </cfRule>
  </conditionalFormatting>
  <dataValidations count="1">
    <dataValidation type="whole" operator="greaterThanOrEqual" allowBlank="1" showInputMessage="1" showErrorMessage="1" error="יש להזין מספר שאינו שלילי" sqref="H31:H130" xr:uid="{00000000-0002-0000-10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-0.249977111117893"/>
  </sheetPr>
  <dimension ref="A1:GR131"/>
  <sheetViews>
    <sheetView rightToLeft="1" view="pageBreakPreview" zoomScale="85" zoomScaleNormal="80" zoomScaleSheetLayoutView="85" workbookViewId="0">
      <pane xSplit="1" ySplit="30" topLeftCell="B31" activePane="bottomRight" state="frozen"/>
      <selection pane="topRight" activeCell="G35" sqref="G35"/>
      <selection pane="bottomLeft" activeCell="G35" sqref="G35"/>
      <selection pane="bottomRight" activeCell="B31" sqref="B31"/>
    </sheetView>
  </sheetViews>
  <sheetFormatPr defaultColWidth="8" defaultRowHeight="21" x14ac:dyDescent="0.35"/>
  <cols>
    <col min="1" max="1" width="8" style="76" hidden="1" customWidth="1"/>
    <col min="2" max="2" width="11.28515625" style="76" customWidth="1"/>
    <col min="3" max="3" width="15" style="76" bestFit="1" customWidth="1"/>
    <col min="4" max="4" width="14.7109375" style="76" bestFit="1" customWidth="1"/>
    <col min="5" max="5" width="11.28515625" style="76" customWidth="1"/>
    <col min="6" max="6" width="37.42578125" style="76" bestFit="1" customWidth="1"/>
    <col min="7" max="7" width="13.7109375" style="76" customWidth="1"/>
    <col min="8" max="8" width="10.140625" style="76" customWidth="1"/>
    <col min="9" max="9" width="14" style="76" customWidth="1"/>
    <col min="10" max="10" width="13.28515625" style="76" customWidth="1"/>
    <col min="11" max="12" width="8" style="76" hidden="1" customWidth="1"/>
    <col min="13" max="13" width="19.42578125" style="76" hidden="1" customWidth="1"/>
    <col min="14" max="14" width="18.85546875" style="76" hidden="1" customWidth="1"/>
    <col min="15" max="200" width="8" style="76" hidden="1" customWidth="1"/>
    <col min="201" max="16384" width="8" style="76"/>
  </cols>
  <sheetData>
    <row r="1" spans="2:17" x14ac:dyDescent="0.35">
      <c r="B1" s="31" t="s">
        <v>84</v>
      </c>
      <c r="C1" s="7">
        <f>'פרמטרים לעקרונות חישוב התמיכה'!$C$1</f>
        <v>2025</v>
      </c>
      <c r="D1" s="82"/>
      <c r="E1" s="82"/>
      <c r="F1" s="82"/>
      <c r="G1" s="296" t="str">
        <f>IF(AND($J$131&lt;&gt;0,$C$2&lt;&gt;$J$131),"בדוק חישובים","")</f>
        <v>בדוק חישובים</v>
      </c>
      <c r="Q1" s="82" t="s">
        <v>87</v>
      </c>
    </row>
    <row r="2" spans="2:17" ht="30.75" thickBot="1" x14ac:dyDescent="0.4">
      <c r="B2" s="33" t="s">
        <v>192</v>
      </c>
      <c r="C2" s="13">
        <f>'פרמטרים לעקרונות חישוב התמיכה'!$C$2</f>
        <v>700000</v>
      </c>
      <c r="D2" s="82"/>
      <c r="E2" s="82"/>
      <c r="F2" s="82"/>
      <c r="M2" s="382" t="s">
        <v>307</v>
      </c>
      <c r="N2" s="382" t="s">
        <v>308</v>
      </c>
    </row>
    <row r="3" spans="2:17" x14ac:dyDescent="0.35">
      <c r="F3" s="53"/>
      <c r="G3" s="53"/>
      <c r="H3" s="53"/>
      <c r="I3" s="53"/>
      <c r="J3" s="53"/>
      <c r="L3" s="53"/>
      <c r="M3" s="298"/>
      <c r="N3" s="298"/>
      <c r="O3" s="53"/>
    </row>
    <row r="4" spans="2:17" hidden="1" x14ac:dyDescent="0.35">
      <c r="M4" s="297"/>
      <c r="N4" s="297"/>
    </row>
    <row r="5" spans="2:17" hidden="1" x14ac:dyDescent="0.35">
      <c r="F5" s="53"/>
      <c r="M5" s="297"/>
      <c r="N5" s="297"/>
    </row>
    <row r="6" spans="2:17" hidden="1" x14ac:dyDescent="0.35">
      <c r="M6" s="297"/>
      <c r="N6" s="297"/>
    </row>
    <row r="7" spans="2:17" hidden="1" x14ac:dyDescent="0.35">
      <c r="M7" s="297"/>
      <c r="N7" s="297"/>
    </row>
    <row r="8" spans="2:17" hidden="1" x14ac:dyDescent="0.35">
      <c r="M8" s="297"/>
      <c r="N8" s="297"/>
    </row>
    <row r="9" spans="2:17" ht="21" hidden="1" customHeight="1" x14ac:dyDescent="0.35">
      <c r="M9" s="297"/>
      <c r="N9" s="297"/>
    </row>
    <row r="10" spans="2:17" hidden="1" x14ac:dyDescent="0.35">
      <c r="M10" s="297"/>
      <c r="N10" s="297"/>
    </row>
    <row r="11" spans="2:17" hidden="1" x14ac:dyDescent="0.35">
      <c r="M11" s="297"/>
      <c r="N11" s="297"/>
    </row>
    <row r="12" spans="2:17" hidden="1" x14ac:dyDescent="0.35">
      <c r="M12" s="297"/>
      <c r="N12" s="297"/>
    </row>
    <row r="13" spans="2:17" hidden="1" x14ac:dyDescent="0.35">
      <c r="M13" s="297"/>
      <c r="N13" s="297"/>
    </row>
    <row r="14" spans="2:17" hidden="1" x14ac:dyDescent="0.35">
      <c r="M14" s="297"/>
      <c r="N14" s="297"/>
    </row>
    <row r="15" spans="2:17" hidden="1" x14ac:dyDescent="0.35">
      <c r="M15" s="297"/>
      <c r="N15" s="297"/>
    </row>
    <row r="16" spans="2:17" hidden="1" x14ac:dyDescent="0.35">
      <c r="M16" s="297"/>
      <c r="N16" s="297"/>
    </row>
    <row r="17" spans="2:15" hidden="1" x14ac:dyDescent="0.35">
      <c r="M17" s="297"/>
      <c r="N17" s="297"/>
    </row>
    <row r="18" spans="2:15" hidden="1" x14ac:dyDescent="0.35">
      <c r="M18" s="297"/>
      <c r="N18" s="297"/>
    </row>
    <row r="19" spans="2:15" hidden="1" x14ac:dyDescent="0.35">
      <c r="M19" s="297"/>
      <c r="N19" s="297"/>
    </row>
    <row r="20" spans="2:15" hidden="1" x14ac:dyDescent="0.35">
      <c r="M20" s="297"/>
      <c r="N20" s="297"/>
    </row>
    <row r="21" spans="2:15" hidden="1" x14ac:dyDescent="0.35">
      <c r="M21" s="297"/>
      <c r="N21" s="297"/>
    </row>
    <row r="22" spans="2:15" hidden="1" x14ac:dyDescent="0.35">
      <c r="M22" s="297"/>
      <c r="N22" s="297"/>
    </row>
    <row r="23" spans="2:15" hidden="1" x14ac:dyDescent="0.35">
      <c r="M23" s="297"/>
      <c r="N23" s="297"/>
    </row>
    <row r="24" spans="2:15" hidden="1" x14ac:dyDescent="0.35">
      <c r="M24" s="297"/>
      <c r="N24" s="297"/>
    </row>
    <row r="25" spans="2:15" hidden="1" x14ac:dyDescent="0.35">
      <c r="M25" s="297"/>
      <c r="N25" s="297"/>
    </row>
    <row r="26" spans="2:15" hidden="1" x14ac:dyDescent="0.35">
      <c r="M26" s="297"/>
      <c r="N26" s="297"/>
    </row>
    <row r="27" spans="2:15" ht="21.75" thickBot="1" x14ac:dyDescent="0.4">
      <c r="M27" s="383">
        <f>SUMIF(N31:N130,0,G31:G130)</f>
        <v>655000</v>
      </c>
      <c r="N27" s="384">
        <f>SUM(H31:H130)</f>
        <v>0</v>
      </c>
    </row>
    <row r="28" spans="2:15" ht="21" customHeight="1" thickBot="1" x14ac:dyDescent="0.4">
      <c r="B28" s="510" t="str">
        <f ca="1">MID(CELL("filename",B30),FIND("]",CELL("filename",F30),1)+1,99)</f>
        <v>קיזוזים- החלטות ועדה</v>
      </c>
      <c r="C28" s="511"/>
      <c r="D28" s="511"/>
      <c r="E28" s="511"/>
      <c r="F28" s="511"/>
      <c r="G28" s="511"/>
      <c r="H28" s="511"/>
      <c r="I28" s="511"/>
      <c r="J28" s="512"/>
    </row>
    <row r="29" spans="2:15" ht="21" customHeight="1" x14ac:dyDescent="0.35">
      <c r="B29" s="513" t="s">
        <v>189</v>
      </c>
      <c r="C29" s="434" t="s">
        <v>127</v>
      </c>
      <c r="D29" s="434" t="s">
        <v>128</v>
      </c>
      <c r="E29" s="440" t="s">
        <v>129</v>
      </c>
      <c r="F29" s="519" t="s">
        <v>130</v>
      </c>
      <c r="G29" s="513" t="s">
        <v>318</v>
      </c>
      <c r="H29" s="513" t="s">
        <v>311</v>
      </c>
      <c r="I29" s="513" t="s">
        <v>312</v>
      </c>
      <c r="J29" s="521" t="s">
        <v>313</v>
      </c>
      <c r="L29" s="515" t="s">
        <v>314</v>
      </c>
      <c r="M29" s="515" t="s">
        <v>315</v>
      </c>
      <c r="N29" s="515" t="s">
        <v>316</v>
      </c>
      <c r="O29" s="515" t="s">
        <v>317</v>
      </c>
    </row>
    <row r="30" spans="2:15" ht="42.75" customHeight="1" thickBot="1" x14ac:dyDescent="0.4">
      <c r="B30" s="514"/>
      <c r="C30" s="435"/>
      <c r="D30" s="435"/>
      <c r="E30" s="441"/>
      <c r="F30" s="520"/>
      <c r="G30" s="514"/>
      <c r="H30" s="514"/>
      <c r="I30" s="514"/>
      <c r="J30" s="522"/>
      <c r="L30" s="516"/>
      <c r="M30" s="516"/>
      <c r="N30" s="516"/>
      <c r="O30" s="516"/>
    </row>
    <row r="31" spans="2:15" x14ac:dyDescent="0.35">
      <c r="B31" s="77">
        <f>IF(F31="","",ROW()-30)</f>
        <v>1</v>
      </c>
      <c r="C31" s="359">
        <f>'קיזוזים בגין איחורים'!C31</f>
        <v>580538015</v>
      </c>
      <c r="D31" s="359">
        <f>'קיזוזים בגין איחורים'!D31</f>
        <v>1001829429</v>
      </c>
      <c r="E31" s="359" t="str">
        <f>'קיזוזים בגין איחורים'!E31</f>
        <v>בקשת תמיכה 2025 פרויקט התחרות אהבי</v>
      </c>
      <c r="F31" s="359" t="str">
        <f>'קיזוזים בגין איחורים'!F31</f>
        <v>אהב"י - העמותה לקידום אמנות העם ביש</v>
      </c>
      <c r="G31" s="386">
        <f>'קיזוזים בגין איחורים'!K31</f>
        <v>175000</v>
      </c>
      <c r="H31" s="78"/>
      <c r="I31" s="387">
        <f>IF($F31="","",IF(H31&gt;G31,$Q$1,G31-H31))</f>
        <v>175000</v>
      </c>
      <c r="J31" s="387">
        <f>IF($F31="","",I31+O31)</f>
        <v>175000</v>
      </c>
      <c r="L31" s="383">
        <f>IF($F31="","",IFERROR(IF(H31=0,0,1),0))</f>
        <v>0</v>
      </c>
      <c r="M31" s="383">
        <f>IF($F31="","",IFERROR(IF('קיזוזים בגין איחורים'!H31=0,0,1),0))</f>
        <v>0</v>
      </c>
      <c r="N31" s="383">
        <f>IF($F31="","",IF(OR(M31=1,L31=1),1,0))</f>
        <v>0</v>
      </c>
      <c r="O31" s="383">
        <f t="shared" ref="O31:O94" si="0">IF($F31="","",IF(N31=1,0,$N$27*$G31/$M$27))</f>
        <v>0</v>
      </c>
    </row>
    <row r="32" spans="2:15" x14ac:dyDescent="0.35">
      <c r="B32" s="77">
        <f t="shared" ref="B32:B95" si="1">IF(F32="","",ROW()-30)</f>
        <v>2</v>
      </c>
      <c r="C32" s="359">
        <f>'קיזוזים בגין איחורים'!C32</f>
        <v>510662190</v>
      </c>
      <c r="D32" s="359">
        <f>'קיזוזים בגין איחורים'!D32</f>
        <v>1001844093</v>
      </c>
      <c r="E32" s="359" t="str">
        <f>'קיזוזים בגין איחורים'!E32</f>
        <v>כנס חבורות זמר</v>
      </c>
      <c r="F32" s="359" t="str">
        <f>'קיזוזים בגין איחורים'!F32</f>
        <v>מרכז קהילתי בטירת כרמל עש פרסט בע"מ</v>
      </c>
      <c r="G32" s="386">
        <f>'קיזוזים בגין איחורים'!K32</f>
        <v>130000</v>
      </c>
      <c r="H32" s="78"/>
      <c r="I32" s="387">
        <f t="shared" ref="I32:I95" si="2">IF($F32="","",IF(H32&gt;G32,$Q$1,G32-H32))</f>
        <v>130000</v>
      </c>
      <c r="J32" s="387">
        <f t="shared" ref="J32:J95" si="3">IF($F32="","",I32+O32)</f>
        <v>130000</v>
      </c>
      <c r="L32" s="383">
        <f t="shared" ref="L32:L95" si="4">IF($F32="","",IFERROR(IF(H32=0,0,1),0))</f>
        <v>0</v>
      </c>
      <c r="M32" s="383">
        <f>IF($F32="","",IFERROR(IF('קיזוזים בגין איחורים'!H32=0,0,1),0))</f>
        <v>0</v>
      </c>
      <c r="N32" s="383">
        <f t="shared" ref="N32:N95" si="5">IF($F32="","",IF(OR(M32=1,L32=1),1,0))</f>
        <v>0</v>
      </c>
      <c r="O32" s="383">
        <f t="shared" si="0"/>
        <v>0</v>
      </c>
    </row>
    <row r="33" spans="2:15" x14ac:dyDescent="0.35">
      <c r="B33" s="77">
        <f t="shared" si="1"/>
        <v>3</v>
      </c>
      <c r="C33" s="359">
        <f>'קיזוזים בגין איחורים'!C33</f>
        <v>580350841</v>
      </c>
      <c r="D33" s="359">
        <f>'קיזוזים בגין איחורים'!D33</f>
        <v>1001844060</v>
      </c>
      <c r="E33" s="359" t="str">
        <f>'קיזוזים בגין איחורים'!E33</f>
        <v>תמיכה בפעילויות עמותת מיל"ה ברחבי הארץ</v>
      </c>
      <c r="F33" s="359" t="str">
        <f>'קיזוזים בגין איחורים'!F33</f>
        <v>מרכז ישראלי למקהלות ולחבורות זמר (ע</v>
      </c>
      <c r="G33" s="386">
        <f>'קיזוזים בגין איחורים'!K33</f>
        <v>175000</v>
      </c>
      <c r="H33" s="78"/>
      <c r="I33" s="387">
        <f t="shared" si="2"/>
        <v>175000</v>
      </c>
      <c r="J33" s="387">
        <f t="shared" si="3"/>
        <v>175000</v>
      </c>
      <c r="L33" s="383">
        <f t="shared" si="4"/>
        <v>0</v>
      </c>
      <c r="M33" s="383">
        <f>IF($F33="","",IFERROR(IF('קיזוזים בגין איחורים'!H33=0,0,1),0))</f>
        <v>0</v>
      </c>
      <c r="N33" s="383">
        <f t="shared" si="5"/>
        <v>0</v>
      </c>
      <c r="O33" s="383">
        <f t="shared" si="0"/>
        <v>0</v>
      </c>
    </row>
    <row r="34" spans="2:15" x14ac:dyDescent="0.35">
      <c r="B34" s="77" t="str">
        <f t="shared" si="1"/>
        <v/>
      </c>
      <c r="C34" s="359" t="str">
        <f>'קיזוזים בגין איחורים'!C34</f>
        <v/>
      </c>
      <c r="D34" s="359" t="str">
        <f>'קיזוזים בגין איחורים'!D34</f>
        <v/>
      </c>
      <c r="E34" s="359" t="str">
        <f>'קיזוזים בגין איחורים'!E34</f>
        <v/>
      </c>
      <c r="F34" s="359" t="str">
        <f>'קיזוזים בגין איחורים'!F34</f>
        <v/>
      </c>
      <c r="G34" s="386" t="str">
        <f>'קיזוזים בגין איחורים'!K34</f>
        <v/>
      </c>
      <c r="H34" s="78"/>
      <c r="I34" s="387" t="str">
        <f t="shared" si="2"/>
        <v/>
      </c>
      <c r="J34" s="387" t="str">
        <f t="shared" si="3"/>
        <v/>
      </c>
      <c r="L34" s="383" t="str">
        <f t="shared" si="4"/>
        <v/>
      </c>
      <c r="M34" s="383" t="str">
        <f>IF($F34="","",IFERROR(IF('קיזוזים בגין איחורים'!H34=0,0,1),0))</f>
        <v/>
      </c>
      <c r="N34" s="383" t="str">
        <f t="shared" si="5"/>
        <v/>
      </c>
      <c r="O34" s="383" t="str">
        <f t="shared" si="0"/>
        <v/>
      </c>
    </row>
    <row r="35" spans="2:15" x14ac:dyDescent="0.35">
      <c r="B35" s="77" t="str">
        <f t="shared" si="1"/>
        <v/>
      </c>
      <c r="C35" s="359" t="str">
        <f>'קיזוזים בגין איחורים'!C35</f>
        <v/>
      </c>
      <c r="D35" s="359" t="str">
        <f>'קיזוזים בגין איחורים'!D35</f>
        <v/>
      </c>
      <c r="E35" s="359" t="str">
        <f>'קיזוזים בגין איחורים'!E35</f>
        <v/>
      </c>
      <c r="F35" s="359" t="str">
        <f>'קיזוזים בגין איחורים'!F35</f>
        <v/>
      </c>
      <c r="G35" s="386" t="str">
        <f>'קיזוזים בגין איחורים'!K35</f>
        <v/>
      </c>
      <c r="H35" s="78"/>
      <c r="I35" s="387" t="str">
        <f t="shared" si="2"/>
        <v/>
      </c>
      <c r="J35" s="387" t="str">
        <f t="shared" si="3"/>
        <v/>
      </c>
      <c r="L35" s="383" t="str">
        <f t="shared" si="4"/>
        <v/>
      </c>
      <c r="M35" s="383" t="str">
        <f>IF($F35="","",IFERROR(IF('קיזוזים בגין איחורים'!H35=0,0,1),0))</f>
        <v/>
      </c>
      <c r="N35" s="383" t="str">
        <f t="shared" si="5"/>
        <v/>
      </c>
      <c r="O35" s="383" t="str">
        <f t="shared" si="0"/>
        <v/>
      </c>
    </row>
    <row r="36" spans="2:15" x14ac:dyDescent="0.35">
      <c r="B36" s="77">
        <f t="shared" si="1"/>
        <v>6</v>
      </c>
      <c r="C36" s="359">
        <f>'קיזוזים בגין איחורים'!C36</f>
        <v>510632219</v>
      </c>
      <c r="D36" s="359">
        <f>'קיזוזים בגין איחורים'!D36</f>
        <v>1001842024</v>
      </c>
      <c r="E36" s="359" t="str">
        <f>'קיזוזים בגין איחורים'!E36</f>
        <v>כנס תיאטרון קהילתי נווה יוסף</v>
      </c>
      <c r="F36" s="359" t="str">
        <f>'קיזוזים בגין איחורים'!F36</f>
        <v>חברת מוסדות חנוך ותרבות בחיפה מיסוד</v>
      </c>
      <c r="G36" s="386">
        <f>'קיזוזים בגין איחורים'!K36</f>
        <v>175000</v>
      </c>
      <c r="H36" s="78"/>
      <c r="I36" s="387">
        <f t="shared" si="2"/>
        <v>175000</v>
      </c>
      <c r="J36" s="387">
        <f t="shared" si="3"/>
        <v>175000</v>
      </c>
      <c r="L36" s="383">
        <f t="shared" si="4"/>
        <v>0</v>
      </c>
      <c r="M36" s="383">
        <f>IF($F36="","",IFERROR(IF('קיזוזים בגין איחורים'!H36=0,0,1),0))</f>
        <v>0</v>
      </c>
      <c r="N36" s="383">
        <f t="shared" si="5"/>
        <v>0</v>
      </c>
      <c r="O36" s="383">
        <f t="shared" si="0"/>
        <v>0</v>
      </c>
    </row>
    <row r="37" spans="2:15" x14ac:dyDescent="0.35">
      <c r="B37" s="77" t="str">
        <f t="shared" si="1"/>
        <v/>
      </c>
      <c r="C37" s="359" t="str">
        <f>'קיזוזים בגין איחורים'!C37</f>
        <v/>
      </c>
      <c r="D37" s="359" t="str">
        <f>'קיזוזים בגין איחורים'!D37</f>
        <v/>
      </c>
      <c r="E37" s="359" t="str">
        <f>'קיזוזים בגין איחורים'!E37</f>
        <v/>
      </c>
      <c r="F37" s="359" t="str">
        <f>'קיזוזים בגין איחורים'!F37</f>
        <v/>
      </c>
      <c r="G37" s="386" t="str">
        <f>'קיזוזים בגין איחורים'!K37</f>
        <v/>
      </c>
      <c r="H37" s="78"/>
      <c r="I37" s="387" t="str">
        <f t="shared" si="2"/>
        <v/>
      </c>
      <c r="J37" s="387" t="str">
        <f t="shared" si="3"/>
        <v/>
      </c>
      <c r="L37" s="383" t="str">
        <f t="shared" si="4"/>
        <v/>
      </c>
      <c r="M37" s="383" t="str">
        <f>IF($F37="","",IFERROR(IF('קיזוזים בגין איחורים'!H37=0,0,1),0))</f>
        <v/>
      </c>
      <c r="N37" s="383" t="str">
        <f t="shared" si="5"/>
        <v/>
      </c>
      <c r="O37" s="383" t="str">
        <f t="shared" si="0"/>
        <v/>
      </c>
    </row>
    <row r="38" spans="2:15" x14ac:dyDescent="0.35">
      <c r="B38" s="77" t="str">
        <f t="shared" si="1"/>
        <v/>
      </c>
      <c r="C38" s="359" t="str">
        <f>'קיזוזים בגין איחורים'!C38</f>
        <v/>
      </c>
      <c r="D38" s="359" t="str">
        <f>'קיזוזים בגין איחורים'!D38</f>
        <v/>
      </c>
      <c r="E38" s="359" t="str">
        <f>'קיזוזים בגין איחורים'!E38</f>
        <v/>
      </c>
      <c r="F38" s="359" t="str">
        <f>'קיזוזים בגין איחורים'!F38</f>
        <v/>
      </c>
      <c r="G38" s="386" t="str">
        <f>'קיזוזים בגין איחורים'!K38</f>
        <v/>
      </c>
      <c r="H38" s="78"/>
      <c r="I38" s="387" t="str">
        <f t="shared" si="2"/>
        <v/>
      </c>
      <c r="J38" s="387" t="str">
        <f t="shared" si="3"/>
        <v/>
      </c>
      <c r="L38" s="383" t="str">
        <f t="shared" si="4"/>
        <v/>
      </c>
      <c r="M38" s="383" t="str">
        <f>IF($F38="","",IFERROR(IF('קיזוזים בגין איחורים'!H38=0,0,1),0))</f>
        <v/>
      </c>
      <c r="N38" s="383" t="str">
        <f t="shared" si="5"/>
        <v/>
      </c>
      <c r="O38" s="383" t="str">
        <f t="shared" si="0"/>
        <v/>
      </c>
    </row>
    <row r="39" spans="2:15" x14ac:dyDescent="0.35">
      <c r="B39" s="77" t="str">
        <f t="shared" si="1"/>
        <v/>
      </c>
      <c r="C39" s="359" t="str">
        <f>'קיזוזים בגין איחורים'!C39</f>
        <v/>
      </c>
      <c r="D39" s="359" t="str">
        <f>'קיזוזים בגין איחורים'!D39</f>
        <v/>
      </c>
      <c r="E39" s="359" t="str">
        <f>'קיזוזים בגין איחורים'!E39</f>
        <v/>
      </c>
      <c r="F39" s="359" t="str">
        <f>'קיזוזים בגין איחורים'!F39</f>
        <v/>
      </c>
      <c r="G39" s="386" t="str">
        <f>'קיזוזים בגין איחורים'!K39</f>
        <v/>
      </c>
      <c r="H39" s="78"/>
      <c r="I39" s="387" t="str">
        <f t="shared" si="2"/>
        <v/>
      </c>
      <c r="J39" s="387" t="str">
        <f t="shared" si="3"/>
        <v/>
      </c>
      <c r="L39" s="383" t="str">
        <f t="shared" si="4"/>
        <v/>
      </c>
      <c r="M39" s="383" t="str">
        <f>IF($F39="","",IFERROR(IF('קיזוזים בגין איחורים'!H39=0,0,1),0))</f>
        <v/>
      </c>
      <c r="N39" s="383" t="str">
        <f t="shared" si="5"/>
        <v/>
      </c>
      <c r="O39" s="383" t="str">
        <f t="shared" si="0"/>
        <v/>
      </c>
    </row>
    <row r="40" spans="2:15" x14ac:dyDescent="0.35">
      <c r="B40" s="77" t="str">
        <f t="shared" si="1"/>
        <v/>
      </c>
      <c r="C40" s="359" t="str">
        <f>'קיזוזים בגין איחורים'!C40</f>
        <v/>
      </c>
      <c r="D40" s="359" t="str">
        <f>'קיזוזים בגין איחורים'!D40</f>
        <v/>
      </c>
      <c r="E40" s="359" t="str">
        <f>'קיזוזים בגין איחורים'!E40</f>
        <v/>
      </c>
      <c r="F40" s="359" t="str">
        <f>'קיזוזים בגין איחורים'!F40</f>
        <v/>
      </c>
      <c r="G40" s="386" t="str">
        <f>'קיזוזים בגין איחורים'!K40</f>
        <v/>
      </c>
      <c r="H40" s="78"/>
      <c r="I40" s="387" t="str">
        <f t="shared" si="2"/>
        <v/>
      </c>
      <c r="J40" s="387" t="str">
        <f t="shared" si="3"/>
        <v/>
      </c>
      <c r="L40" s="383" t="str">
        <f t="shared" si="4"/>
        <v/>
      </c>
      <c r="M40" s="383" t="str">
        <f>IF($F40="","",IFERROR(IF('קיזוזים בגין איחורים'!H40=0,0,1),0))</f>
        <v/>
      </c>
      <c r="N40" s="383" t="str">
        <f t="shared" si="5"/>
        <v/>
      </c>
      <c r="O40" s="383" t="str">
        <f t="shared" si="0"/>
        <v/>
      </c>
    </row>
    <row r="41" spans="2:15" x14ac:dyDescent="0.35">
      <c r="B41" s="77" t="str">
        <f t="shared" si="1"/>
        <v/>
      </c>
      <c r="C41" s="359" t="str">
        <f>'קיזוזים בגין איחורים'!C41</f>
        <v/>
      </c>
      <c r="D41" s="359" t="str">
        <f>'קיזוזים בגין איחורים'!D41</f>
        <v/>
      </c>
      <c r="E41" s="359" t="str">
        <f>'קיזוזים בגין איחורים'!E41</f>
        <v/>
      </c>
      <c r="F41" s="359" t="str">
        <f>'קיזוזים בגין איחורים'!F41</f>
        <v/>
      </c>
      <c r="G41" s="386" t="str">
        <f>'קיזוזים בגין איחורים'!K41</f>
        <v/>
      </c>
      <c r="H41" s="78"/>
      <c r="I41" s="387" t="str">
        <f t="shared" si="2"/>
        <v/>
      </c>
      <c r="J41" s="387" t="str">
        <f t="shared" si="3"/>
        <v/>
      </c>
      <c r="L41" s="383" t="str">
        <f t="shared" si="4"/>
        <v/>
      </c>
      <c r="M41" s="383" t="str">
        <f>IF($F41="","",IFERROR(IF('קיזוזים בגין איחורים'!H41=0,0,1),0))</f>
        <v/>
      </c>
      <c r="N41" s="383" t="str">
        <f t="shared" si="5"/>
        <v/>
      </c>
      <c r="O41" s="383" t="str">
        <f t="shared" si="0"/>
        <v/>
      </c>
    </row>
    <row r="42" spans="2:15" x14ac:dyDescent="0.35">
      <c r="B42" s="77" t="str">
        <f t="shared" si="1"/>
        <v/>
      </c>
      <c r="C42" s="359" t="str">
        <f>'קיזוזים בגין איחורים'!C42</f>
        <v/>
      </c>
      <c r="D42" s="359" t="str">
        <f>'קיזוזים בגין איחורים'!D42</f>
        <v/>
      </c>
      <c r="E42" s="359" t="str">
        <f>'קיזוזים בגין איחורים'!E42</f>
        <v/>
      </c>
      <c r="F42" s="359" t="str">
        <f>'קיזוזים בגין איחורים'!F42</f>
        <v/>
      </c>
      <c r="G42" s="386" t="str">
        <f>'קיזוזים בגין איחורים'!K42</f>
        <v/>
      </c>
      <c r="H42" s="78"/>
      <c r="I42" s="387" t="str">
        <f t="shared" si="2"/>
        <v/>
      </c>
      <c r="J42" s="387" t="str">
        <f t="shared" si="3"/>
        <v/>
      </c>
      <c r="L42" s="383" t="str">
        <f t="shared" si="4"/>
        <v/>
      </c>
      <c r="M42" s="383" t="str">
        <f>IF($F42="","",IFERROR(IF('קיזוזים בגין איחורים'!H42=0,0,1),0))</f>
        <v/>
      </c>
      <c r="N42" s="383" t="str">
        <f t="shared" si="5"/>
        <v/>
      </c>
      <c r="O42" s="383" t="str">
        <f t="shared" si="0"/>
        <v/>
      </c>
    </row>
    <row r="43" spans="2:15" x14ac:dyDescent="0.35">
      <c r="B43" s="77" t="str">
        <f t="shared" si="1"/>
        <v/>
      </c>
      <c r="C43" s="359" t="str">
        <f>'קיזוזים בגין איחורים'!C43</f>
        <v/>
      </c>
      <c r="D43" s="359" t="str">
        <f>'קיזוזים בגין איחורים'!D43</f>
        <v/>
      </c>
      <c r="E43" s="359" t="str">
        <f>'קיזוזים בגין איחורים'!E43</f>
        <v/>
      </c>
      <c r="F43" s="359" t="str">
        <f>'קיזוזים בגין איחורים'!F43</f>
        <v/>
      </c>
      <c r="G43" s="386" t="str">
        <f>'קיזוזים בגין איחורים'!K43</f>
        <v/>
      </c>
      <c r="H43" s="78"/>
      <c r="I43" s="387" t="str">
        <f t="shared" si="2"/>
        <v/>
      </c>
      <c r="J43" s="387" t="str">
        <f t="shared" si="3"/>
        <v/>
      </c>
      <c r="L43" s="383" t="str">
        <f t="shared" si="4"/>
        <v/>
      </c>
      <c r="M43" s="383" t="str">
        <f>IF($F43="","",IFERROR(IF('קיזוזים בגין איחורים'!H43=0,0,1),0))</f>
        <v/>
      </c>
      <c r="N43" s="383" t="str">
        <f t="shared" si="5"/>
        <v/>
      </c>
      <c r="O43" s="383" t="str">
        <f t="shared" si="0"/>
        <v/>
      </c>
    </row>
    <row r="44" spans="2:15" x14ac:dyDescent="0.35">
      <c r="B44" s="77" t="str">
        <f t="shared" si="1"/>
        <v/>
      </c>
      <c r="C44" s="359" t="str">
        <f>'קיזוזים בגין איחורים'!C44</f>
        <v/>
      </c>
      <c r="D44" s="359" t="str">
        <f>'קיזוזים בגין איחורים'!D44</f>
        <v/>
      </c>
      <c r="E44" s="359" t="str">
        <f>'קיזוזים בגין איחורים'!E44</f>
        <v/>
      </c>
      <c r="F44" s="359" t="str">
        <f>'קיזוזים בגין איחורים'!F44</f>
        <v/>
      </c>
      <c r="G44" s="386" t="str">
        <f>'קיזוזים בגין איחורים'!K44</f>
        <v/>
      </c>
      <c r="H44" s="78"/>
      <c r="I44" s="387" t="str">
        <f t="shared" si="2"/>
        <v/>
      </c>
      <c r="J44" s="387" t="str">
        <f t="shared" si="3"/>
        <v/>
      </c>
      <c r="L44" s="383" t="str">
        <f t="shared" si="4"/>
        <v/>
      </c>
      <c r="M44" s="383" t="str">
        <f>IF($F44="","",IFERROR(IF('קיזוזים בגין איחורים'!H44=0,0,1),0))</f>
        <v/>
      </c>
      <c r="N44" s="383" t="str">
        <f t="shared" si="5"/>
        <v/>
      </c>
      <c r="O44" s="383" t="str">
        <f t="shared" si="0"/>
        <v/>
      </c>
    </row>
    <row r="45" spans="2:15" x14ac:dyDescent="0.35">
      <c r="B45" s="77" t="str">
        <f t="shared" si="1"/>
        <v/>
      </c>
      <c r="C45" s="359" t="str">
        <f>'קיזוזים בגין איחורים'!C45</f>
        <v/>
      </c>
      <c r="D45" s="359" t="str">
        <f>'קיזוזים בגין איחורים'!D45</f>
        <v/>
      </c>
      <c r="E45" s="359" t="str">
        <f>'קיזוזים בגין איחורים'!E45</f>
        <v/>
      </c>
      <c r="F45" s="359" t="str">
        <f>'קיזוזים בגין איחורים'!F45</f>
        <v/>
      </c>
      <c r="G45" s="386" t="str">
        <f>'קיזוזים בגין איחורים'!K45</f>
        <v/>
      </c>
      <c r="H45" s="78"/>
      <c r="I45" s="387" t="str">
        <f t="shared" si="2"/>
        <v/>
      </c>
      <c r="J45" s="387" t="str">
        <f t="shared" si="3"/>
        <v/>
      </c>
      <c r="L45" s="383" t="str">
        <f t="shared" si="4"/>
        <v/>
      </c>
      <c r="M45" s="383" t="str">
        <f>IF($F45="","",IFERROR(IF('קיזוזים בגין איחורים'!H45=0,0,1),0))</f>
        <v/>
      </c>
      <c r="N45" s="383" t="str">
        <f t="shared" si="5"/>
        <v/>
      </c>
      <c r="O45" s="383" t="str">
        <f t="shared" si="0"/>
        <v/>
      </c>
    </row>
    <row r="46" spans="2:15" x14ac:dyDescent="0.35">
      <c r="B46" s="77" t="str">
        <f t="shared" si="1"/>
        <v/>
      </c>
      <c r="C46" s="359" t="str">
        <f>'קיזוזים בגין איחורים'!C46</f>
        <v/>
      </c>
      <c r="D46" s="359" t="str">
        <f>'קיזוזים בגין איחורים'!D46</f>
        <v/>
      </c>
      <c r="E46" s="359" t="str">
        <f>'קיזוזים בגין איחורים'!E46</f>
        <v/>
      </c>
      <c r="F46" s="359" t="str">
        <f>'קיזוזים בגין איחורים'!F46</f>
        <v/>
      </c>
      <c r="G46" s="386" t="str">
        <f>'קיזוזים בגין איחורים'!K46</f>
        <v/>
      </c>
      <c r="H46" s="78"/>
      <c r="I46" s="387" t="str">
        <f t="shared" si="2"/>
        <v/>
      </c>
      <c r="J46" s="387" t="str">
        <f t="shared" si="3"/>
        <v/>
      </c>
      <c r="L46" s="383" t="str">
        <f t="shared" si="4"/>
        <v/>
      </c>
      <c r="M46" s="383" t="str">
        <f>IF($F46="","",IFERROR(IF('קיזוזים בגין איחורים'!H46=0,0,1),0))</f>
        <v/>
      </c>
      <c r="N46" s="383" t="str">
        <f t="shared" si="5"/>
        <v/>
      </c>
      <c r="O46" s="383" t="str">
        <f t="shared" si="0"/>
        <v/>
      </c>
    </row>
    <row r="47" spans="2:15" x14ac:dyDescent="0.35">
      <c r="B47" s="77" t="str">
        <f t="shared" si="1"/>
        <v/>
      </c>
      <c r="C47" s="359" t="str">
        <f>'קיזוזים בגין איחורים'!C47</f>
        <v/>
      </c>
      <c r="D47" s="359" t="str">
        <f>'קיזוזים בגין איחורים'!D47</f>
        <v/>
      </c>
      <c r="E47" s="359" t="str">
        <f>'קיזוזים בגין איחורים'!E47</f>
        <v/>
      </c>
      <c r="F47" s="359" t="str">
        <f>'קיזוזים בגין איחורים'!F47</f>
        <v/>
      </c>
      <c r="G47" s="386" t="str">
        <f>'קיזוזים בגין איחורים'!K47</f>
        <v/>
      </c>
      <c r="H47" s="78"/>
      <c r="I47" s="387" t="str">
        <f t="shared" si="2"/>
        <v/>
      </c>
      <c r="J47" s="387" t="str">
        <f t="shared" si="3"/>
        <v/>
      </c>
      <c r="L47" s="383" t="str">
        <f t="shared" si="4"/>
        <v/>
      </c>
      <c r="M47" s="383" t="str">
        <f>IF($F47="","",IFERROR(IF('קיזוזים בגין איחורים'!H47=0,0,1),0))</f>
        <v/>
      </c>
      <c r="N47" s="383" t="str">
        <f t="shared" si="5"/>
        <v/>
      </c>
      <c r="O47" s="383" t="str">
        <f t="shared" si="0"/>
        <v/>
      </c>
    </row>
    <row r="48" spans="2:15" x14ac:dyDescent="0.35">
      <c r="B48" s="77" t="str">
        <f t="shared" si="1"/>
        <v/>
      </c>
      <c r="C48" s="359" t="str">
        <f>'קיזוזים בגין איחורים'!C48</f>
        <v/>
      </c>
      <c r="D48" s="359" t="str">
        <f>'קיזוזים בגין איחורים'!D48</f>
        <v/>
      </c>
      <c r="E48" s="359" t="str">
        <f>'קיזוזים בגין איחורים'!E48</f>
        <v/>
      </c>
      <c r="F48" s="359" t="str">
        <f>'קיזוזים בגין איחורים'!F48</f>
        <v/>
      </c>
      <c r="G48" s="386" t="str">
        <f>'קיזוזים בגין איחורים'!K48</f>
        <v/>
      </c>
      <c r="H48" s="78"/>
      <c r="I48" s="387" t="str">
        <f t="shared" si="2"/>
        <v/>
      </c>
      <c r="J48" s="387" t="str">
        <f t="shared" si="3"/>
        <v/>
      </c>
      <c r="L48" s="383" t="str">
        <f t="shared" si="4"/>
        <v/>
      </c>
      <c r="M48" s="383" t="str">
        <f>IF($F48="","",IFERROR(IF('קיזוזים בגין איחורים'!H48=0,0,1),0))</f>
        <v/>
      </c>
      <c r="N48" s="383" t="str">
        <f t="shared" si="5"/>
        <v/>
      </c>
      <c r="O48" s="383" t="str">
        <f t="shared" si="0"/>
        <v/>
      </c>
    </row>
    <row r="49" spans="2:15" x14ac:dyDescent="0.35">
      <c r="B49" s="77" t="str">
        <f t="shared" si="1"/>
        <v/>
      </c>
      <c r="C49" s="359" t="str">
        <f>'קיזוזים בגין איחורים'!C49</f>
        <v/>
      </c>
      <c r="D49" s="359" t="str">
        <f>'קיזוזים בגין איחורים'!D49</f>
        <v/>
      </c>
      <c r="E49" s="359" t="str">
        <f>'קיזוזים בגין איחורים'!E49</f>
        <v/>
      </c>
      <c r="F49" s="359" t="str">
        <f>'קיזוזים בגין איחורים'!F49</f>
        <v/>
      </c>
      <c r="G49" s="386" t="str">
        <f>'קיזוזים בגין איחורים'!K49</f>
        <v/>
      </c>
      <c r="H49" s="78"/>
      <c r="I49" s="387" t="str">
        <f t="shared" si="2"/>
        <v/>
      </c>
      <c r="J49" s="387" t="str">
        <f t="shared" si="3"/>
        <v/>
      </c>
      <c r="L49" s="383" t="str">
        <f t="shared" si="4"/>
        <v/>
      </c>
      <c r="M49" s="383" t="str">
        <f>IF($F49="","",IFERROR(IF('קיזוזים בגין איחורים'!H49=0,0,1),0))</f>
        <v/>
      </c>
      <c r="N49" s="383" t="str">
        <f t="shared" si="5"/>
        <v/>
      </c>
      <c r="O49" s="383" t="str">
        <f t="shared" si="0"/>
        <v/>
      </c>
    </row>
    <row r="50" spans="2:15" x14ac:dyDescent="0.35">
      <c r="B50" s="77" t="str">
        <f t="shared" si="1"/>
        <v/>
      </c>
      <c r="C50" s="359" t="str">
        <f>'קיזוזים בגין איחורים'!C50</f>
        <v/>
      </c>
      <c r="D50" s="359" t="str">
        <f>'קיזוזים בגין איחורים'!D50</f>
        <v/>
      </c>
      <c r="E50" s="359" t="str">
        <f>'קיזוזים בגין איחורים'!E50</f>
        <v/>
      </c>
      <c r="F50" s="359" t="str">
        <f>'קיזוזים בגין איחורים'!F50</f>
        <v/>
      </c>
      <c r="G50" s="386" t="str">
        <f>'קיזוזים בגין איחורים'!K50</f>
        <v/>
      </c>
      <c r="H50" s="78"/>
      <c r="I50" s="387" t="str">
        <f t="shared" si="2"/>
        <v/>
      </c>
      <c r="J50" s="387" t="str">
        <f t="shared" si="3"/>
        <v/>
      </c>
      <c r="L50" s="383" t="str">
        <f t="shared" si="4"/>
        <v/>
      </c>
      <c r="M50" s="383" t="str">
        <f>IF($F50="","",IFERROR(IF('קיזוזים בגין איחורים'!H50=0,0,1),0))</f>
        <v/>
      </c>
      <c r="N50" s="383" t="str">
        <f t="shared" si="5"/>
        <v/>
      </c>
      <c r="O50" s="383" t="str">
        <f t="shared" si="0"/>
        <v/>
      </c>
    </row>
    <row r="51" spans="2:15" x14ac:dyDescent="0.35">
      <c r="B51" s="77" t="str">
        <f t="shared" si="1"/>
        <v/>
      </c>
      <c r="C51" s="359" t="str">
        <f>'קיזוזים בגין איחורים'!C51</f>
        <v/>
      </c>
      <c r="D51" s="359" t="str">
        <f>'קיזוזים בגין איחורים'!D51</f>
        <v/>
      </c>
      <c r="E51" s="359" t="str">
        <f>'קיזוזים בגין איחורים'!E51</f>
        <v/>
      </c>
      <c r="F51" s="359" t="str">
        <f>'קיזוזים בגין איחורים'!F51</f>
        <v/>
      </c>
      <c r="G51" s="386" t="str">
        <f>'קיזוזים בגין איחורים'!K51</f>
        <v/>
      </c>
      <c r="H51" s="78"/>
      <c r="I51" s="387" t="str">
        <f t="shared" si="2"/>
        <v/>
      </c>
      <c r="J51" s="387" t="str">
        <f t="shared" si="3"/>
        <v/>
      </c>
      <c r="L51" s="383" t="str">
        <f t="shared" si="4"/>
        <v/>
      </c>
      <c r="M51" s="383" t="str">
        <f>IF($F51="","",IFERROR(IF('קיזוזים בגין איחורים'!H51=0,0,1),0))</f>
        <v/>
      </c>
      <c r="N51" s="383" t="str">
        <f t="shared" si="5"/>
        <v/>
      </c>
      <c r="O51" s="383" t="str">
        <f t="shared" si="0"/>
        <v/>
      </c>
    </row>
    <row r="52" spans="2:15" x14ac:dyDescent="0.35">
      <c r="B52" s="77" t="str">
        <f t="shared" si="1"/>
        <v/>
      </c>
      <c r="C52" s="359" t="str">
        <f>'קיזוזים בגין איחורים'!C52</f>
        <v/>
      </c>
      <c r="D52" s="359" t="str">
        <f>'קיזוזים בגין איחורים'!D52</f>
        <v/>
      </c>
      <c r="E52" s="359" t="str">
        <f>'קיזוזים בגין איחורים'!E52</f>
        <v/>
      </c>
      <c r="F52" s="359" t="str">
        <f>'קיזוזים בגין איחורים'!F52</f>
        <v/>
      </c>
      <c r="G52" s="386" t="str">
        <f>'קיזוזים בגין איחורים'!K52</f>
        <v/>
      </c>
      <c r="H52" s="78"/>
      <c r="I52" s="387" t="str">
        <f t="shared" si="2"/>
        <v/>
      </c>
      <c r="J52" s="387" t="str">
        <f t="shared" si="3"/>
        <v/>
      </c>
      <c r="L52" s="383" t="str">
        <f t="shared" si="4"/>
        <v/>
      </c>
      <c r="M52" s="383" t="str">
        <f>IF($F52="","",IFERROR(IF('קיזוזים בגין איחורים'!H52=0,0,1),0))</f>
        <v/>
      </c>
      <c r="N52" s="383" t="str">
        <f t="shared" si="5"/>
        <v/>
      </c>
      <c r="O52" s="383" t="str">
        <f t="shared" si="0"/>
        <v/>
      </c>
    </row>
    <row r="53" spans="2:15" x14ac:dyDescent="0.35">
      <c r="B53" s="77" t="str">
        <f t="shared" si="1"/>
        <v/>
      </c>
      <c r="C53" s="359" t="str">
        <f>'קיזוזים בגין איחורים'!C53</f>
        <v/>
      </c>
      <c r="D53" s="359" t="str">
        <f>'קיזוזים בגין איחורים'!D53</f>
        <v/>
      </c>
      <c r="E53" s="359" t="str">
        <f>'קיזוזים בגין איחורים'!E53</f>
        <v/>
      </c>
      <c r="F53" s="359" t="str">
        <f>'קיזוזים בגין איחורים'!F53</f>
        <v/>
      </c>
      <c r="G53" s="386" t="str">
        <f>'קיזוזים בגין איחורים'!K53</f>
        <v/>
      </c>
      <c r="H53" s="78"/>
      <c r="I53" s="387" t="str">
        <f t="shared" si="2"/>
        <v/>
      </c>
      <c r="J53" s="387" t="str">
        <f t="shared" si="3"/>
        <v/>
      </c>
      <c r="L53" s="383" t="str">
        <f t="shared" si="4"/>
        <v/>
      </c>
      <c r="M53" s="383" t="str">
        <f>IF($F53="","",IFERROR(IF('קיזוזים בגין איחורים'!H53=0,0,1),0))</f>
        <v/>
      </c>
      <c r="N53" s="383" t="str">
        <f t="shared" si="5"/>
        <v/>
      </c>
      <c r="O53" s="383" t="str">
        <f t="shared" si="0"/>
        <v/>
      </c>
    </row>
    <row r="54" spans="2:15" x14ac:dyDescent="0.35">
      <c r="B54" s="77" t="str">
        <f t="shared" si="1"/>
        <v/>
      </c>
      <c r="C54" s="359" t="str">
        <f>'קיזוזים בגין איחורים'!C54</f>
        <v/>
      </c>
      <c r="D54" s="359" t="str">
        <f>'קיזוזים בגין איחורים'!D54</f>
        <v/>
      </c>
      <c r="E54" s="359" t="str">
        <f>'קיזוזים בגין איחורים'!E54</f>
        <v/>
      </c>
      <c r="F54" s="359" t="str">
        <f>'קיזוזים בגין איחורים'!F54</f>
        <v/>
      </c>
      <c r="G54" s="386" t="str">
        <f>'קיזוזים בגין איחורים'!K54</f>
        <v/>
      </c>
      <c r="H54" s="78"/>
      <c r="I54" s="387" t="str">
        <f t="shared" si="2"/>
        <v/>
      </c>
      <c r="J54" s="387" t="str">
        <f t="shared" si="3"/>
        <v/>
      </c>
      <c r="L54" s="383" t="str">
        <f t="shared" si="4"/>
        <v/>
      </c>
      <c r="M54" s="383" t="str">
        <f>IF($F54="","",IFERROR(IF('קיזוזים בגין איחורים'!H54=0,0,1),0))</f>
        <v/>
      </c>
      <c r="N54" s="383" t="str">
        <f t="shared" si="5"/>
        <v/>
      </c>
      <c r="O54" s="383" t="str">
        <f t="shared" si="0"/>
        <v/>
      </c>
    </row>
    <row r="55" spans="2:15" x14ac:dyDescent="0.35">
      <c r="B55" s="77" t="str">
        <f t="shared" si="1"/>
        <v/>
      </c>
      <c r="C55" s="359" t="str">
        <f>'קיזוזים בגין איחורים'!C55</f>
        <v/>
      </c>
      <c r="D55" s="359" t="str">
        <f>'קיזוזים בגין איחורים'!D55</f>
        <v/>
      </c>
      <c r="E55" s="359" t="str">
        <f>'קיזוזים בגין איחורים'!E55</f>
        <v/>
      </c>
      <c r="F55" s="359" t="str">
        <f>'קיזוזים בגין איחורים'!F55</f>
        <v/>
      </c>
      <c r="G55" s="386" t="str">
        <f>'קיזוזים בגין איחורים'!K55</f>
        <v/>
      </c>
      <c r="H55" s="78"/>
      <c r="I55" s="387" t="str">
        <f t="shared" si="2"/>
        <v/>
      </c>
      <c r="J55" s="387" t="str">
        <f t="shared" si="3"/>
        <v/>
      </c>
      <c r="L55" s="383" t="str">
        <f t="shared" si="4"/>
        <v/>
      </c>
      <c r="M55" s="383" t="str">
        <f>IF($F55="","",IFERROR(IF('קיזוזים בגין איחורים'!H55=0,0,1),0))</f>
        <v/>
      </c>
      <c r="N55" s="383" t="str">
        <f t="shared" si="5"/>
        <v/>
      </c>
      <c r="O55" s="383" t="str">
        <f t="shared" si="0"/>
        <v/>
      </c>
    </row>
    <row r="56" spans="2:15" x14ac:dyDescent="0.35">
      <c r="B56" s="77" t="str">
        <f t="shared" si="1"/>
        <v/>
      </c>
      <c r="C56" s="359" t="str">
        <f>'קיזוזים בגין איחורים'!C56</f>
        <v/>
      </c>
      <c r="D56" s="359" t="str">
        <f>'קיזוזים בגין איחורים'!D56</f>
        <v/>
      </c>
      <c r="E56" s="359" t="str">
        <f>'קיזוזים בגין איחורים'!E56</f>
        <v/>
      </c>
      <c r="F56" s="359" t="str">
        <f>'קיזוזים בגין איחורים'!F56</f>
        <v/>
      </c>
      <c r="G56" s="386" t="str">
        <f>'קיזוזים בגין איחורים'!K56</f>
        <v/>
      </c>
      <c r="H56" s="78"/>
      <c r="I56" s="387" t="str">
        <f t="shared" si="2"/>
        <v/>
      </c>
      <c r="J56" s="387" t="str">
        <f t="shared" si="3"/>
        <v/>
      </c>
      <c r="L56" s="383" t="str">
        <f t="shared" si="4"/>
        <v/>
      </c>
      <c r="M56" s="383" t="str">
        <f>IF($F56="","",IFERROR(IF('קיזוזים בגין איחורים'!H56=0,0,1),0))</f>
        <v/>
      </c>
      <c r="N56" s="383" t="str">
        <f t="shared" si="5"/>
        <v/>
      </c>
      <c r="O56" s="383" t="str">
        <f t="shared" si="0"/>
        <v/>
      </c>
    </row>
    <row r="57" spans="2:15" x14ac:dyDescent="0.35">
      <c r="B57" s="77" t="str">
        <f t="shared" si="1"/>
        <v/>
      </c>
      <c r="C57" s="359" t="str">
        <f>'קיזוזים בגין איחורים'!C57</f>
        <v/>
      </c>
      <c r="D57" s="359" t="str">
        <f>'קיזוזים בגין איחורים'!D57</f>
        <v/>
      </c>
      <c r="E57" s="359" t="str">
        <f>'קיזוזים בגין איחורים'!E57</f>
        <v/>
      </c>
      <c r="F57" s="359" t="str">
        <f>'קיזוזים בגין איחורים'!F57</f>
        <v/>
      </c>
      <c r="G57" s="386" t="str">
        <f>'קיזוזים בגין איחורים'!K57</f>
        <v/>
      </c>
      <c r="H57" s="78"/>
      <c r="I57" s="387" t="str">
        <f t="shared" si="2"/>
        <v/>
      </c>
      <c r="J57" s="387" t="str">
        <f t="shared" si="3"/>
        <v/>
      </c>
      <c r="L57" s="383" t="str">
        <f t="shared" si="4"/>
        <v/>
      </c>
      <c r="M57" s="383" t="str">
        <f>IF($F57="","",IFERROR(IF('קיזוזים בגין איחורים'!H57=0,0,1),0))</f>
        <v/>
      </c>
      <c r="N57" s="383" t="str">
        <f t="shared" si="5"/>
        <v/>
      </c>
      <c r="O57" s="383" t="str">
        <f t="shared" si="0"/>
        <v/>
      </c>
    </row>
    <row r="58" spans="2:15" x14ac:dyDescent="0.35">
      <c r="B58" s="77" t="str">
        <f t="shared" si="1"/>
        <v/>
      </c>
      <c r="C58" s="359" t="str">
        <f>'קיזוזים בגין איחורים'!C58</f>
        <v/>
      </c>
      <c r="D58" s="359" t="str">
        <f>'קיזוזים בגין איחורים'!D58</f>
        <v/>
      </c>
      <c r="E58" s="359" t="str">
        <f>'קיזוזים בגין איחורים'!E58</f>
        <v/>
      </c>
      <c r="F58" s="359" t="str">
        <f>'קיזוזים בגין איחורים'!F58</f>
        <v/>
      </c>
      <c r="G58" s="386" t="str">
        <f>'קיזוזים בגין איחורים'!K58</f>
        <v/>
      </c>
      <c r="H58" s="78"/>
      <c r="I58" s="387" t="str">
        <f t="shared" si="2"/>
        <v/>
      </c>
      <c r="J58" s="387" t="str">
        <f t="shared" si="3"/>
        <v/>
      </c>
      <c r="L58" s="383" t="str">
        <f t="shared" si="4"/>
        <v/>
      </c>
      <c r="M58" s="383" t="str">
        <f>IF($F58="","",IFERROR(IF('קיזוזים בגין איחורים'!H58=0,0,1),0))</f>
        <v/>
      </c>
      <c r="N58" s="383" t="str">
        <f t="shared" si="5"/>
        <v/>
      </c>
      <c r="O58" s="383" t="str">
        <f t="shared" si="0"/>
        <v/>
      </c>
    </row>
    <row r="59" spans="2:15" x14ac:dyDescent="0.35">
      <c r="B59" s="77" t="str">
        <f t="shared" si="1"/>
        <v/>
      </c>
      <c r="C59" s="359" t="str">
        <f>'קיזוזים בגין איחורים'!C59</f>
        <v/>
      </c>
      <c r="D59" s="359" t="str">
        <f>'קיזוזים בגין איחורים'!D59</f>
        <v/>
      </c>
      <c r="E59" s="359" t="str">
        <f>'קיזוזים בגין איחורים'!E59</f>
        <v/>
      </c>
      <c r="F59" s="359" t="str">
        <f>'קיזוזים בגין איחורים'!F59</f>
        <v/>
      </c>
      <c r="G59" s="386" t="str">
        <f>'קיזוזים בגין איחורים'!K59</f>
        <v/>
      </c>
      <c r="H59" s="78"/>
      <c r="I59" s="387" t="str">
        <f t="shared" si="2"/>
        <v/>
      </c>
      <c r="J59" s="387" t="str">
        <f t="shared" si="3"/>
        <v/>
      </c>
      <c r="L59" s="383" t="str">
        <f t="shared" si="4"/>
        <v/>
      </c>
      <c r="M59" s="383" t="str">
        <f>IF($F59="","",IFERROR(IF('קיזוזים בגין איחורים'!H59=0,0,1),0))</f>
        <v/>
      </c>
      <c r="N59" s="383" t="str">
        <f t="shared" si="5"/>
        <v/>
      </c>
      <c r="O59" s="383" t="str">
        <f t="shared" si="0"/>
        <v/>
      </c>
    </row>
    <row r="60" spans="2:15" x14ac:dyDescent="0.35">
      <c r="B60" s="77" t="str">
        <f t="shared" si="1"/>
        <v/>
      </c>
      <c r="C60" s="359" t="str">
        <f>'קיזוזים בגין איחורים'!C60</f>
        <v/>
      </c>
      <c r="D60" s="359" t="str">
        <f>'קיזוזים בגין איחורים'!D60</f>
        <v/>
      </c>
      <c r="E60" s="359" t="str">
        <f>'קיזוזים בגין איחורים'!E60</f>
        <v/>
      </c>
      <c r="F60" s="359" t="str">
        <f>'קיזוזים בגין איחורים'!F60</f>
        <v/>
      </c>
      <c r="G60" s="386" t="str">
        <f>'קיזוזים בגין איחורים'!K60</f>
        <v/>
      </c>
      <c r="H60" s="78"/>
      <c r="I60" s="387" t="str">
        <f t="shared" si="2"/>
        <v/>
      </c>
      <c r="J60" s="387" t="str">
        <f t="shared" si="3"/>
        <v/>
      </c>
      <c r="L60" s="383" t="str">
        <f t="shared" si="4"/>
        <v/>
      </c>
      <c r="M60" s="383" t="str">
        <f>IF($F60="","",IFERROR(IF('קיזוזים בגין איחורים'!H60=0,0,1),0))</f>
        <v/>
      </c>
      <c r="N60" s="383" t="str">
        <f t="shared" si="5"/>
        <v/>
      </c>
      <c r="O60" s="383" t="str">
        <f t="shared" si="0"/>
        <v/>
      </c>
    </row>
    <row r="61" spans="2:15" x14ac:dyDescent="0.35">
      <c r="B61" s="77" t="str">
        <f t="shared" si="1"/>
        <v/>
      </c>
      <c r="C61" s="359" t="str">
        <f>'קיזוזים בגין איחורים'!C61</f>
        <v/>
      </c>
      <c r="D61" s="359" t="str">
        <f>'קיזוזים בגין איחורים'!D61</f>
        <v/>
      </c>
      <c r="E61" s="359" t="str">
        <f>'קיזוזים בגין איחורים'!E61</f>
        <v/>
      </c>
      <c r="F61" s="359" t="str">
        <f>'קיזוזים בגין איחורים'!F61</f>
        <v/>
      </c>
      <c r="G61" s="386" t="str">
        <f>'קיזוזים בגין איחורים'!K61</f>
        <v/>
      </c>
      <c r="H61" s="78"/>
      <c r="I61" s="387" t="str">
        <f t="shared" si="2"/>
        <v/>
      </c>
      <c r="J61" s="387" t="str">
        <f t="shared" si="3"/>
        <v/>
      </c>
      <c r="L61" s="383" t="str">
        <f t="shared" si="4"/>
        <v/>
      </c>
      <c r="M61" s="383" t="str">
        <f>IF($F61="","",IFERROR(IF('קיזוזים בגין איחורים'!H61=0,0,1),0))</f>
        <v/>
      </c>
      <c r="N61" s="383" t="str">
        <f t="shared" si="5"/>
        <v/>
      </c>
      <c r="O61" s="383" t="str">
        <f t="shared" si="0"/>
        <v/>
      </c>
    </row>
    <row r="62" spans="2:15" x14ac:dyDescent="0.35">
      <c r="B62" s="77" t="str">
        <f t="shared" si="1"/>
        <v/>
      </c>
      <c r="C62" s="359" t="str">
        <f>'קיזוזים בגין איחורים'!C62</f>
        <v/>
      </c>
      <c r="D62" s="359" t="str">
        <f>'קיזוזים בגין איחורים'!D62</f>
        <v/>
      </c>
      <c r="E62" s="359" t="str">
        <f>'קיזוזים בגין איחורים'!E62</f>
        <v/>
      </c>
      <c r="F62" s="359" t="str">
        <f>'קיזוזים בגין איחורים'!F62</f>
        <v/>
      </c>
      <c r="G62" s="386" t="str">
        <f>'קיזוזים בגין איחורים'!K62</f>
        <v/>
      </c>
      <c r="H62" s="78"/>
      <c r="I62" s="387" t="str">
        <f t="shared" si="2"/>
        <v/>
      </c>
      <c r="J62" s="387" t="str">
        <f t="shared" si="3"/>
        <v/>
      </c>
      <c r="L62" s="383" t="str">
        <f t="shared" si="4"/>
        <v/>
      </c>
      <c r="M62" s="383" t="str">
        <f>IF($F62="","",IFERROR(IF('קיזוזים בגין איחורים'!H62=0,0,1),0))</f>
        <v/>
      </c>
      <c r="N62" s="383" t="str">
        <f t="shared" si="5"/>
        <v/>
      </c>
      <c r="O62" s="383" t="str">
        <f t="shared" si="0"/>
        <v/>
      </c>
    </row>
    <row r="63" spans="2:15" x14ac:dyDescent="0.35">
      <c r="B63" s="77" t="str">
        <f t="shared" si="1"/>
        <v/>
      </c>
      <c r="C63" s="359" t="str">
        <f>'קיזוזים בגין איחורים'!C63</f>
        <v/>
      </c>
      <c r="D63" s="359" t="str">
        <f>'קיזוזים בגין איחורים'!D63</f>
        <v/>
      </c>
      <c r="E63" s="359" t="str">
        <f>'קיזוזים בגין איחורים'!E63</f>
        <v/>
      </c>
      <c r="F63" s="359" t="str">
        <f>'קיזוזים בגין איחורים'!F63</f>
        <v/>
      </c>
      <c r="G63" s="386" t="str">
        <f>'קיזוזים בגין איחורים'!K63</f>
        <v/>
      </c>
      <c r="H63" s="78"/>
      <c r="I63" s="387" t="str">
        <f t="shared" si="2"/>
        <v/>
      </c>
      <c r="J63" s="387" t="str">
        <f t="shared" si="3"/>
        <v/>
      </c>
      <c r="L63" s="383" t="str">
        <f t="shared" si="4"/>
        <v/>
      </c>
      <c r="M63" s="383" t="str">
        <f>IF($F63="","",IFERROR(IF('קיזוזים בגין איחורים'!H63=0,0,1),0))</f>
        <v/>
      </c>
      <c r="N63" s="383" t="str">
        <f t="shared" si="5"/>
        <v/>
      </c>
      <c r="O63" s="383" t="str">
        <f t="shared" si="0"/>
        <v/>
      </c>
    </row>
    <row r="64" spans="2:15" x14ac:dyDescent="0.35">
      <c r="B64" s="77" t="str">
        <f t="shared" si="1"/>
        <v/>
      </c>
      <c r="C64" s="359" t="str">
        <f>'קיזוזים בגין איחורים'!C64</f>
        <v/>
      </c>
      <c r="D64" s="359" t="str">
        <f>'קיזוזים בגין איחורים'!D64</f>
        <v/>
      </c>
      <c r="E64" s="359" t="str">
        <f>'קיזוזים בגין איחורים'!E64</f>
        <v/>
      </c>
      <c r="F64" s="359" t="str">
        <f>'קיזוזים בגין איחורים'!F64</f>
        <v/>
      </c>
      <c r="G64" s="386" t="str">
        <f>'קיזוזים בגין איחורים'!K64</f>
        <v/>
      </c>
      <c r="H64" s="78"/>
      <c r="I64" s="387" t="str">
        <f t="shared" si="2"/>
        <v/>
      </c>
      <c r="J64" s="387" t="str">
        <f t="shared" si="3"/>
        <v/>
      </c>
      <c r="L64" s="383" t="str">
        <f t="shared" si="4"/>
        <v/>
      </c>
      <c r="M64" s="383" t="str">
        <f>IF($F64="","",IFERROR(IF('קיזוזים בגין איחורים'!H64=0,0,1),0))</f>
        <v/>
      </c>
      <c r="N64" s="383" t="str">
        <f t="shared" si="5"/>
        <v/>
      </c>
      <c r="O64" s="383" t="str">
        <f t="shared" si="0"/>
        <v/>
      </c>
    </row>
    <row r="65" spans="2:15" x14ac:dyDescent="0.35">
      <c r="B65" s="77" t="str">
        <f t="shared" si="1"/>
        <v/>
      </c>
      <c r="C65" s="359" t="str">
        <f>'קיזוזים בגין איחורים'!C65</f>
        <v/>
      </c>
      <c r="D65" s="359" t="str">
        <f>'קיזוזים בגין איחורים'!D65</f>
        <v/>
      </c>
      <c r="E65" s="359" t="str">
        <f>'קיזוזים בגין איחורים'!E65</f>
        <v/>
      </c>
      <c r="F65" s="359" t="str">
        <f>'קיזוזים בגין איחורים'!F65</f>
        <v/>
      </c>
      <c r="G65" s="386" t="str">
        <f>'קיזוזים בגין איחורים'!K65</f>
        <v/>
      </c>
      <c r="H65" s="78"/>
      <c r="I65" s="387" t="str">
        <f t="shared" si="2"/>
        <v/>
      </c>
      <c r="J65" s="387" t="str">
        <f t="shared" si="3"/>
        <v/>
      </c>
      <c r="L65" s="383" t="str">
        <f t="shared" si="4"/>
        <v/>
      </c>
      <c r="M65" s="383" t="str">
        <f>IF($F65="","",IFERROR(IF('קיזוזים בגין איחורים'!H65=0,0,1),0))</f>
        <v/>
      </c>
      <c r="N65" s="383" t="str">
        <f t="shared" si="5"/>
        <v/>
      </c>
      <c r="O65" s="383" t="str">
        <f t="shared" si="0"/>
        <v/>
      </c>
    </row>
    <row r="66" spans="2:15" x14ac:dyDescent="0.35">
      <c r="B66" s="77" t="str">
        <f t="shared" si="1"/>
        <v/>
      </c>
      <c r="C66" s="359" t="str">
        <f>'קיזוזים בגין איחורים'!C66</f>
        <v/>
      </c>
      <c r="D66" s="359" t="str">
        <f>'קיזוזים בגין איחורים'!D66</f>
        <v/>
      </c>
      <c r="E66" s="359" t="str">
        <f>'קיזוזים בגין איחורים'!E66</f>
        <v/>
      </c>
      <c r="F66" s="359" t="str">
        <f>'קיזוזים בגין איחורים'!F66</f>
        <v/>
      </c>
      <c r="G66" s="386" t="str">
        <f>'קיזוזים בגין איחורים'!K66</f>
        <v/>
      </c>
      <c r="H66" s="78"/>
      <c r="I66" s="387" t="str">
        <f t="shared" si="2"/>
        <v/>
      </c>
      <c r="J66" s="387" t="str">
        <f t="shared" si="3"/>
        <v/>
      </c>
      <c r="L66" s="383" t="str">
        <f t="shared" si="4"/>
        <v/>
      </c>
      <c r="M66" s="383" t="str">
        <f>IF($F66="","",IFERROR(IF('קיזוזים בגין איחורים'!H66=0,0,1),0))</f>
        <v/>
      </c>
      <c r="N66" s="383" t="str">
        <f t="shared" si="5"/>
        <v/>
      </c>
      <c r="O66" s="383" t="str">
        <f t="shared" si="0"/>
        <v/>
      </c>
    </row>
    <row r="67" spans="2:15" x14ac:dyDescent="0.35">
      <c r="B67" s="77" t="str">
        <f t="shared" si="1"/>
        <v/>
      </c>
      <c r="C67" s="359" t="str">
        <f>'קיזוזים בגין איחורים'!C67</f>
        <v/>
      </c>
      <c r="D67" s="359" t="str">
        <f>'קיזוזים בגין איחורים'!D67</f>
        <v/>
      </c>
      <c r="E67" s="359" t="str">
        <f>'קיזוזים בגין איחורים'!E67</f>
        <v/>
      </c>
      <c r="F67" s="359" t="str">
        <f>'קיזוזים בגין איחורים'!F67</f>
        <v/>
      </c>
      <c r="G67" s="386" t="str">
        <f>'קיזוזים בגין איחורים'!K67</f>
        <v/>
      </c>
      <c r="H67" s="78"/>
      <c r="I67" s="387" t="str">
        <f t="shared" si="2"/>
        <v/>
      </c>
      <c r="J67" s="387" t="str">
        <f t="shared" si="3"/>
        <v/>
      </c>
      <c r="L67" s="383" t="str">
        <f t="shared" si="4"/>
        <v/>
      </c>
      <c r="M67" s="383" t="str">
        <f>IF($F67="","",IFERROR(IF('קיזוזים בגין איחורים'!H67=0,0,1),0))</f>
        <v/>
      </c>
      <c r="N67" s="383" t="str">
        <f t="shared" si="5"/>
        <v/>
      </c>
      <c r="O67" s="383" t="str">
        <f t="shared" si="0"/>
        <v/>
      </c>
    </row>
    <row r="68" spans="2:15" x14ac:dyDescent="0.35">
      <c r="B68" s="77" t="str">
        <f t="shared" si="1"/>
        <v/>
      </c>
      <c r="C68" s="359" t="str">
        <f>'קיזוזים בגין איחורים'!C68</f>
        <v/>
      </c>
      <c r="D68" s="359" t="str">
        <f>'קיזוזים בגין איחורים'!D68</f>
        <v/>
      </c>
      <c r="E68" s="359" t="str">
        <f>'קיזוזים בגין איחורים'!E68</f>
        <v/>
      </c>
      <c r="F68" s="359" t="str">
        <f>'קיזוזים בגין איחורים'!F68</f>
        <v/>
      </c>
      <c r="G68" s="386" t="str">
        <f>'קיזוזים בגין איחורים'!K68</f>
        <v/>
      </c>
      <c r="H68" s="78"/>
      <c r="I68" s="387" t="str">
        <f t="shared" si="2"/>
        <v/>
      </c>
      <c r="J68" s="387" t="str">
        <f t="shared" si="3"/>
        <v/>
      </c>
      <c r="L68" s="383" t="str">
        <f t="shared" si="4"/>
        <v/>
      </c>
      <c r="M68" s="383" t="str">
        <f>IF($F68="","",IFERROR(IF('קיזוזים בגין איחורים'!H68=0,0,1),0))</f>
        <v/>
      </c>
      <c r="N68" s="383" t="str">
        <f t="shared" si="5"/>
        <v/>
      </c>
      <c r="O68" s="383" t="str">
        <f t="shared" si="0"/>
        <v/>
      </c>
    </row>
    <row r="69" spans="2:15" x14ac:dyDescent="0.35">
      <c r="B69" s="77" t="str">
        <f t="shared" si="1"/>
        <v/>
      </c>
      <c r="C69" s="359" t="str">
        <f>'קיזוזים בגין איחורים'!C69</f>
        <v/>
      </c>
      <c r="D69" s="359" t="str">
        <f>'קיזוזים בגין איחורים'!D69</f>
        <v/>
      </c>
      <c r="E69" s="359" t="str">
        <f>'קיזוזים בגין איחורים'!E69</f>
        <v/>
      </c>
      <c r="F69" s="359" t="str">
        <f>'קיזוזים בגין איחורים'!F69</f>
        <v/>
      </c>
      <c r="G69" s="386" t="str">
        <f>'קיזוזים בגין איחורים'!K69</f>
        <v/>
      </c>
      <c r="H69" s="78"/>
      <c r="I69" s="387" t="str">
        <f t="shared" si="2"/>
        <v/>
      </c>
      <c r="J69" s="387" t="str">
        <f t="shared" si="3"/>
        <v/>
      </c>
      <c r="L69" s="383" t="str">
        <f t="shared" si="4"/>
        <v/>
      </c>
      <c r="M69" s="383" t="str">
        <f>IF($F69="","",IFERROR(IF('קיזוזים בגין איחורים'!H69=0,0,1),0))</f>
        <v/>
      </c>
      <c r="N69" s="383" t="str">
        <f t="shared" si="5"/>
        <v/>
      </c>
      <c r="O69" s="383" t="str">
        <f t="shared" si="0"/>
        <v/>
      </c>
    </row>
    <row r="70" spans="2:15" x14ac:dyDescent="0.35">
      <c r="B70" s="77" t="str">
        <f t="shared" si="1"/>
        <v/>
      </c>
      <c r="C70" s="359" t="str">
        <f>'קיזוזים בגין איחורים'!C70</f>
        <v/>
      </c>
      <c r="D70" s="359" t="str">
        <f>'קיזוזים בגין איחורים'!D70</f>
        <v/>
      </c>
      <c r="E70" s="359" t="str">
        <f>'קיזוזים בגין איחורים'!E70</f>
        <v/>
      </c>
      <c r="F70" s="359" t="str">
        <f>'קיזוזים בגין איחורים'!F70</f>
        <v/>
      </c>
      <c r="G70" s="386" t="str">
        <f>'קיזוזים בגין איחורים'!K70</f>
        <v/>
      </c>
      <c r="H70" s="78"/>
      <c r="I70" s="387" t="str">
        <f t="shared" si="2"/>
        <v/>
      </c>
      <c r="J70" s="387" t="str">
        <f t="shared" si="3"/>
        <v/>
      </c>
      <c r="L70" s="383" t="str">
        <f t="shared" si="4"/>
        <v/>
      </c>
      <c r="M70" s="383" t="str">
        <f>IF($F70="","",IFERROR(IF('קיזוזים בגין איחורים'!H70=0,0,1),0))</f>
        <v/>
      </c>
      <c r="N70" s="383" t="str">
        <f t="shared" si="5"/>
        <v/>
      </c>
      <c r="O70" s="383" t="str">
        <f t="shared" si="0"/>
        <v/>
      </c>
    </row>
    <row r="71" spans="2:15" x14ac:dyDescent="0.35">
      <c r="B71" s="77" t="str">
        <f t="shared" si="1"/>
        <v/>
      </c>
      <c r="C71" s="359" t="str">
        <f>'קיזוזים בגין איחורים'!C71</f>
        <v/>
      </c>
      <c r="D71" s="359" t="str">
        <f>'קיזוזים בגין איחורים'!D71</f>
        <v/>
      </c>
      <c r="E71" s="359" t="str">
        <f>'קיזוזים בגין איחורים'!E71</f>
        <v/>
      </c>
      <c r="F71" s="359" t="str">
        <f>'קיזוזים בגין איחורים'!F71</f>
        <v/>
      </c>
      <c r="G71" s="386" t="str">
        <f>'קיזוזים בגין איחורים'!K71</f>
        <v/>
      </c>
      <c r="H71" s="78"/>
      <c r="I71" s="387" t="str">
        <f t="shared" si="2"/>
        <v/>
      </c>
      <c r="J71" s="387" t="str">
        <f t="shared" si="3"/>
        <v/>
      </c>
      <c r="L71" s="383" t="str">
        <f t="shared" si="4"/>
        <v/>
      </c>
      <c r="M71" s="383" t="str">
        <f>IF($F71="","",IFERROR(IF('קיזוזים בגין איחורים'!H71=0,0,1),0))</f>
        <v/>
      </c>
      <c r="N71" s="383" t="str">
        <f t="shared" si="5"/>
        <v/>
      </c>
      <c r="O71" s="383" t="str">
        <f t="shared" si="0"/>
        <v/>
      </c>
    </row>
    <row r="72" spans="2:15" x14ac:dyDescent="0.35">
      <c r="B72" s="77" t="str">
        <f t="shared" si="1"/>
        <v/>
      </c>
      <c r="C72" s="359" t="str">
        <f>'קיזוזים בגין איחורים'!C72</f>
        <v/>
      </c>
      <c r="D72" s="359" t="str">
        <f>'קיזוזים בגין איחורים'!D72</f>
        <v/>
      </c>
      <c r="E72" s="359" t="str">
        <f>'קיזוזים בגין איחורים'!E72</f>
        <v/>
      </c>
      <c r="F72" s="359" t="str">
        <f>'קיזוזים בגין איחורים'!F72</f>
        <v/>
      </c>
      <c r="G72" s="386" t="str">
        <f>'קיזוזים בגין איחורים'!K72</f>
        <v/>
      </c>
      <c r="H72" s="78"/>
      <c r="I72" s="387" t="str">
        <f t="shared" si="2"/>
        <v/>
      </c>
      <c r="J72" s="387" t="str">
        <f t="shared" si="3"/>
        <v/>
      </c>
      <c r="L72" s="383" t="str">
        <f t="shared" si="4"/>
        <v/>
      </c>
      <c r="M72" s="383" t="str">
        <f>IF($F72="","",IFERROR(IF('קיזוזים בגין איחורים'!H72=0,0,1),0))</f>
        <v/>
      </c>
      <c r="N72" s="383" t="str">
        <f t="shared" si="5"/>
        <v/>
      </c>
      <c r="O72" s="383" t="str">
        <f t="shared" si="0"/>
        <v/>
      </c>
    </row>
    <row r="73" spans="2:15" x14ac:dyDescent="0.35">
      <c r="B73" s="77" t="str">
        <f t="shared" si="1"/>
        <v/>
      </c>
      <c r="C73" s="359" t="str">
        <f>'קיזוזים בגין איחורים'!C73</f>
        <v/>
      </c>
      <c r="D73" s="359" t="str">
        <f>'קיזוזים בגין איחורים'!D73</f>
        <v/>
      </c>
      <c r="E73" s="359" t="str">
        <f>'קיזוזים בגין איחורים'!E73</f>
        <v/>
      </c>
      <c r="F73" s="359" t="str">
        <f>'קיזוזים בגין איחורים'!F73</f>
        <v/>
      </c>
      <c r="G73" s="386" t="str">
        <f>'קיזוזים בגין איחורים'!K73</f>
        <v/>
      </c>
      <c r="H73" s="78"/>
      <c r="I73" s="387" t="str">
        <f t="shared" si="2"/>
        <v/>
      </c>
      <c r="J73" s="387" t="str">
        <f t="shared" si="3"/>
        <v/>
      </c>
      <c r="L73" s="383" t="str">
        <f t="shared" si="4"/>
        <v/>
      </c>
      <c r="M73" s="383" t="str">
        <f>IF($F73="","",IFERROR(IF('קיזוזים בגין איחורים'!H73=0,0,1),0))</f>
        <v/>
      </c>
      <c r="N73" s="383" t="str">
        <f t="shared" si="5"/>
        <v/>
      </c>
      <c r="O73" s="383" t="str">
        <f t="shared" si="0"/>
        <v/>
      </c>
    </row>
    <row r="74" spans="2:15" x14ac:dyDescent="0.35">
      <c r="B74" s="77" t="str">
        <f t="shared" si="1"/>
        <v/>
      </c>
      <c r="C74" s="359" t="str">
        <f>'קיזוזים בגין איחורים'!C74</f>
        <v/>
      </c>
      <c r="D74" s="359" t="str">
        <f>'קיזוזים בגין איחורים'!D74</f>
        <v/>
      </c>
      <c r="E74" s="359" t="str">
        <f>'קיזוזים בגין איחורים'!E74</f>
        <v/>
      </c>
      <c r="F74" s="359" t="str">
        <f>'קיזוזים בגין איחורים'!F74</f>
        <v/>
      </c>
      <c r="G74" s="386" t="str">
        <f>'קיזוזים בגין איחורים'!K74</f>
        <v/>
      </c>
      <c r="H74" s="78"/>
      <c r="I74" s="387" t="str">
        <f t="shared" si="2"/>
        <v/>
      </c>
      <c r="J74" s="387" t="str">
        <f t="shared" si="3"/>
        <v/>
      </c>
      <c r="L74" s="383" t="str">
        <f t="shared" si="4"/>
        <v/>
      </c>
      <c r="M74" s="383" t="str">
        <f>IF($F74="","",IFERROR(IF('קיזוזים בגין איחורים'!H74=0,0,1),0))</f>
        <v/>
      </c>
      <c r="N74" s="383" t="str">
        <f t="shared" si="5"/>
        <v/>
      </c>
      <c r="O74" s="383" t="str">
        <f t="shared" si="0"/>
        <v/>
      </c>
    </row>
    <row r="75" spans="2:15" x14ac:dyDescent="0.35">
      <c r="B75" s="77" t="str">
        <f t="shared" si="1"/>
        <v/>
      </c>
      <c r="C75" s="359" t="str">
        <f>'קיזוזים בגין איחורים'!C75</f>
        <v/>
      </c>
      <c r="D75" s="359" t="str">
        <f>'קיזוזים בגין איחורים'!D75</f>
        <v/>
      </c>
      <c r="E75" s="359" t="str">
        <f>'קיזוזים בגין איחורים'!E75</f>
        <v/>
      </c>
      <c r="F75" s="359" t="str">
        <f>'קיזוזים בגין איחורים'!F75</f>
        <v/>
      </c>
      <c r="G75" s="386" t="str">
        <f>'קיזוזים בגין איחורים'!K75</f>
        <v/>
      </c>
      <c r="H75" s="78"/>
      <c r="I75" s="387" t="str">
        <f t="shared" si="2"/>
        <v/>
      </c>
      <c r="J75" s="387" t="str">
        <f t="shared" si="3"/>
        <v/>
      </c>
      <c r="L75" s="383" t="str">
        <f t="shared" si="4"/>
        <v/>
      </c>
      <c r="M75" s="383" t="str">
        <f>IF($F75="","",IFERROR(IF('קיזוזים בגין איחורים'!H75=0,0,1),0))</f>
        <v/>
      </c>
      <c r="N75" s="383" t="str">
        <f t="shared" si="5"/>
        <v/>
      </c>
      <c r="O75" s="383" t="str">
        <f t="shared" si="0"/>
        <v/>
      </c>
    </row>
    <row r="76" spans="2:15" x14ac:dyDescent="0.35">
      <c r="B76" s="77" t="str">
        <f t="shared" si="1"/>
        <v/>
      </c>
      <c r="C76" s="359" t="str">
        <f>'קיזוזים בגין איחורים'!C76</f>
        <v/>
      </c>
      <c r="D76" s="359" t="str">
        <f>'קיזוזים בגין איחורים'!D76</f>
        <v/>
      </c>
      <c r="E76" s="359" t="str">
        <f>'קיזוזים בגין איחורים'!E76</f>
        <v/>
      </c>
      <c r="F76" s="359" t="str">
        <f>'קיזוזים בגין איחורים'!F76</f>
        <v/>
      </c>
      <c r="G76" s="386" t="str">
        <f>'קיזוזים בגין איחורים'!K76</f>
        <v/>
      </c>
      <c r="H76" s="78"/>
      <c r="I76" s="387" t="str">
        <f t="shared" si="2"/>
        <v/>
      </c>
      <c r="J76" s="387" t="str">
        <f t="shared" si="3"/>
        <v/>
      </c>
      <c r="L76" s="383" t="str">
        <f t="shared" si="4"/>
        <v/>
      </c>
      <c r="M76" s="383" t="str">
        <f>IF($F76="","",IFERROR(IF('קיזוזים בגין איחורים'!H76=0,0,1),0))</f>
        <v/>
      </c>
      <c r="N76" s="383" t="str">
        <f t="shared" si="5"/>
        <v/>
      </c>
      <c r="O76" s="383" t="str">
        <f t="shared" si="0"/>
        <v/>
      </c>
    </row>
    <row r="77" spans="2:15" x14ac:dyDescent="0.35">
      <c r="B77" s="77" t="str">
        <f t="shared" si="1"/>
        <v/>
      </c>
      <c r="C77" s="359" t="str">
        <f>'קיזוזים בגין איחורים'!C77</f>
        <v/>
      </c>
      <c r="D77" s="359" t="str">
        <f>'קיזוזים בגין איחורים'!D77</f>
        <v/>
      </c>
      <c r="E77" s="359" t="str">
        <f>'קיזוזים בגין איחורים'!E77</f>
        <v/>
      </c>
      <c r="F77" s="359" t="str">
        <f>'קיזוזים בגין איחורים'!F77</f>
        <v/>
      </c>
      <c r="G77" s="386" t="str">
        <f>'קיזוזים בגין איחורים'!K77</f>
        <v/>
      </c>
      <c r="H77" s="78"/>
      <c r="I77" s="387" t="str">
        <f t="shared" si="2"/>
        <v/>
      </c>
      <c r="J77" s="387" t="str">
        <f t="shared" si="3"/>
        <v/>
      </c>
      <c r="L77" s="383" t="str">
        <f t="shared" si="4"/>
        <v/>
      </c>
      <c r="M77" s="383" t="str">
        <f>IF($F77="","",IFERROR(IF('קיזוזים בגין איחורים'!H77=0,0,1),0))</f>
        <v/>
      </c>
      <c r="N77" s="383" t="str">
        <f t="shared" si="5"/>
        <v/>
      </c>
      <c r="O77" s="383" t="str">
        <f t="shared" si="0"/>
        <v/>
      </c>
    </row>
    <row r="78" spans="2:15" x14ac:dyDescent="0.35">
      <c r="B78" s="77" t="str">
        <f t="shared" si="1"/>
        <v/>
      </c>
      <c r="C78" s="359" t="str">
        <f>'קיזוזים בגין איחורים'!C78</f>
        <v/>
      </c>
      <c r="D78" s="359" t="str">
        <f>'קיזוזים בגין איחורים'!D78</f>
        <v/>
      </c>
      <c r="E78" s="359" t="str">
        <f>'קיזוזים בגין איחורים'!E78</f>
        <v/>
      </c>
      <c r="F78" s="359" t="str">
        <f>'קיזוזים בגין איחורים'!F78</f>
        <v/>
      </c>
      <c r="G78" s="386" t="str">
        <f>'קיזוזים בגין איחורים'!K78</f>
        <v/>
      </c>
      <c r="H78" s="78"/>
      <c r="I78" s="387" t="str">
        <f t="shared" si="2"/>
        <v/>
      </c>
      <c r="J78" s="387" t="str">
        <f t="shared" si="3"/>
        <v/>
      </c>
      <c r="L78" s="383" t="str">
        <f t="shared" si="4"/>
        <v/>
      </c>
      <c r="M78" s="383" t="str">
        <f>IF($F78="","",IFERROR(IF('קיזוזים בגין איחורים'!H78=0,0,1),0))</f>
        <v/>
      </c>
      <c r="N78" s="383" t="str">
        <f t="shared" si="5"/>
        <v/>
      </c>
      <c r="O78" s="383" t="str">
        <f t="shared" si="0"/>
        <v/>
      </c>
    </row>
    <row r="79" spans="2:15" x14ac:dyDescent="0.35">
      <c r="B79" s="77" t="str">
        <f t="shared" si="1"/>
        <v/>
      </c>
      <c r="C79" s="359" t="str">
        <f>'קיזוזים בגין איחורים'!C79</f>
        <v/>
      </c>
      <c r="D79" s="359" t="str">
        <f>'קיזוזים בגין איחורים'!D79</f>
        <v/>
      </c>
      <c r="E79" s="359" t="str">
        <f>'קיזוזים בגין איחורים'!E79</f>
        <v/>
      </c>
      <c r="F79" s="359" t="str">
        <f>'קיזוזים בגין איחורים'!F79</f>
        <v/>
      </c>
      <c r="G79" s="386" t="str">
        <f>'קיזוזים בגין איחורים'!K79</f>
        <v/>
      </c>
      <c r="H79" s="78"/>
      <c r="I79" s="387" t="str">
        <f t="shared" si="2"/>
        <v/>
      </c>
      <c r="J79" s="387" t="str">
        <f t="shared" si="3"/>
        <v/>
      </c>
      <c r="L79" s="383" t="str">
        <f t="shared" si="4"/>
        <v/>
      </c>
      <c r="M79" s="383" t="str">
        <f>IF($F79="","",IFERROR(IF('קיזוזים בגין איחורים'!H79=0,0,1),0))</f>
        <v/>
      </c>
      <c r="N79" s="383" t="str">
        <f t="shared" si="5"/>
        <v/>
      </c>
      <c r="O79" s="383" t="str">
        <f t="shared" si="0"/>
        <v/>
      </c>
    </row>
    <row r="80" spans="2:15" x14ac:dyDescent="0.35">
      <c r="B80" s="77" t="str">
        <f t="shared" si="1"/>
        <v/>
      </c>
      <c r="C80" s="359" t="str">
        <f>'קיזוזים בגין איחורים'!C80</f>
        <v/>
      </c>
      <c r="D80" s="359" t="str">
        <f>'קיזוזים בגין איחורים'!D80</f>
        <v/>
      </c>
      <c r="E80" s="359" t="str">
        <f>'קיזוזים בגין איחורים'!E80</f>
        <v/>
      </c>
      <c r="F80" s="359" t="str">
        <f>'קיזוזים בגין איחורים'!F80</f>
        <v/>
      </c>
      <c r="G80" s="386" t="str">
        <f>'קיזוזים בגין איחורים'!K80</f>
        <v/>
      </c>
      <c r="H80" s="78"/>
      <c r="I80" s="387" t="str">
        <f t="shared" si="2"/>
        <v/>
      </c>
      <c r="J80" s="387" t="str">
        <f t="shared" si="3"/>
        <v/>
      </c>
      <c r="L80" s="383" t="str">
        <f t="shared" si="4"/>
        <v/>
      </c>
      <c r="M80" s="383" t="str">
        <f>IF($F80="","",IFERROR(IF('קיזוזים בגין איחורים'!H80=0,0,1),0))</f>
        <v/>
      </c>
      <c r="N80" s="383" t="str">
        <f t="shared" si="5"/>
        <v/>
      </c>
      <c r="O80" s="383" t="str">
        <f t="shared" si="0"/>
        <v/>
      </c>
    </row>
    <row r="81" spans="2:15" x14ac:dyDescent="0.35">
      <c r="B81" s="77" t="str">
        <f t="shared" si="1"/>
        <v/>
      </c>
      <c r="C81" s="359" t="str">
        <f>'קיזוזים בגין איחורים'!C81</f>
        <v/>
      </c>
      <c r="D81" s="359" t="str">
        <f>'קיזוזים בגין איחורים'!D81</f>
        <v/>
      </c>
      <c r="E81" s="359" t="str">
        <f>'קיזוזים בגין איחורים'!E81</f>
        <v/>
      </c>
      <c r="F81" s="359" t="str">
        <f>'קיזוזים בגין איחורים'!F81</f>
        <v/>
      </c>
      <c r="G81" s="386" t="str">
        <f>'קיזוזים בגין איחורים'!K81</f>
        <v/>
      </c>
      <c r="H81" s="78"/>
      <c r="I81" s="387" t="str">
        <f t="shared" si="2"/>
        <v/>
      </c>
      <c r="J81" s="387" t="str">
        <f t="shared" si="3"/>
        <v/>
      </c>
      <c r="L81" s="383" t="str">
        <f t="shared" si="4"/>
        <v/>
      </c>
      <c r="M81" s="383" t="str">
        <f>IF($F81="","",IFERROR(IF('קיזוזים בגין איחורים'!H81=0,0,1),0))</f>
        <v/>
      </c>
      <c r="N81" s="383" t="str">
        <f t="shared" si="5"/>
        <v/>
      </c>
      <c r="O81" s="383" t="str">
        <f t="shared" si="0"/>
        <v/>
      </c>
    </row>
    <row r="82" spans="2:15" x14ac:dyDescent="0.35">
      <c r="B82" s="77" t="str">
        <f t="shared" si="1"/>
        <v/>
      </c>
      <c r="C82" s="359" t="str">
        <f>'קיזוזים בגין איחורים'!C82</f>
        <v/>
      </c>
      <c r="D82" s="359" t="str">
        <f>'קיזוזים בגין איחורים'!D82</f>
        <v/>
      </c>
      <c r="E82" s="359" t="str">
        <f>'קיזוזים בגין איחורים'!E82</f>
        <v/>
      </c>
      <c r="F82" s="359" t="str">
        <f>'קיזוזים בגין איחורים'!F82</f>
        <v/>
      </c>
      <c r="G82" s="386" t="str">
        <f>'קיזוזים בגין איחורים'!K82</f>
        <v/>
      </c>
      <c r="H82" s="78"/>
      <c r="I82" s="387" t="str">
        <f t="shared" si="2"/>
        <v/>
      </c>
      <c r="J82" s="387" t="str">
        <f t="shared" si="3"/>
        <v/>
      </c>
      <c r="L82" s="383" t="str">
        <f t="shared" si="4"/>
        <v/>
      </c>
      <c r="M82" s="383" t="str">
        <f>IF($F82="","",IFERROR(IF('קיזוזים בגין איחורים'!H82=0,0,1),0))</f>
        <v/>
      </c>
      <c r="N82" s="383" t="str">
        <f t="shared" si="5"/>
        <v/>
      </c>
      <c r="O82" s="383" t="str">
        <f t="shared" si="0"/>
        <v/>
      </c>
    </row>
    <row r="83" spans="2:15" x14ac:dyDescent="0.35">
      <c r="B83" s="77" t="str">
        <f t="shared" si="1"/>
        <v/>
      </c>
      <c r="C83" s="359" t="str">
        <f>'קיזוזים בגין איחורים'!C83</f>
        <v/>
      </c>
      <c r="D83" s="359" t="str">
        <f>'קיזוזים בגין איחורים'!D83</f>
        <v/>
      </c>
      <c r="E83" s="359" t="str">
        <f>'קיזוזים בגין איחורים'!E83</f>
        <v/>
      </c>
      <c r="F83" s="359" t="str">
        <f>'קיזוזים בגין איחורים'!F83</f>
        <v/>
      </c>
      <c r="G83" s="386" t="str">
        <f>'קיזוזים בגין איחורים'!K83</f>
        <v/>
      </c>
      <c r="H83" s="78"/>
      <c r="I83" s="387" t="str">
        <f t="shared" si="2"/>
        <v/>
      </c>
      <c r="J83" s="387" t="str">
        <f t="shared" si="3"/>
        <v/>
      </c>
      <c r="L83" s="383" t="str">
        <f t="shared" si="4"/>
        <v/>
      </c>
      <c r="M83" s="383" t="str">
        <f>IF($F83="","",IFERROR(IF('קיזוזים בגין איחורים'!H83=0,0,1),0))</f>
        <v/>
      </c>
      <c r="N83" s="383" t="str">
        <f t="shared" si="5"/>
        <v/>
      </c>
      <c r="O83" s="383" t="str">
        <f t="shared" si="0"/>
        <v/>
      </c>
    </row>
    <row r="84" spans="2:15" x14ac:dyDescent="0.35">
      <c r="B84" s="77" t="str">
        <f t="shared" si="1"/>
        <v/>
      </c>
      <c r="C84" s="359" t="str">
        <f>'קיזוזים בגין איחורים'!C84</f>
        <v/>
      </c>
      <c r="D84" s="359" t="str">
        <f>'קיזוזים בגין איחורים'!D84</f>
        <v/>
      </c>
      <c r="E84" s="359" t="str">
        <f>'קיזוזים בגין איחורים'!E84</f>
        <v/>
      </c>
      <c r="F84" s="359" t="str">
        <f>'קיזוזים בגין איחורים'!F84</f>
        <v/>
      </c>
      <c r="G84" s="386" t="str">
        <f>'קיזוזים בגין איחורים'!K84</f>
        <v/>
      </c>
      <c r="H84" s="78"/>
      <c r="I84" s="387" t="str">
        <f t="shared" si="2"/>
        <v/>
      </c>
      <c r="J84" s="387" t="str">
        <f t="shared" si="3"/>
        <v/>
      </c>
      <c r="L84" s="383" t="str">
        <f t="shared" si="4"/>
        <v/>
      </c>
      <c r="M84" s="383" t="str">
        <f>IF($F84="","",IFERROR(IF('קיזוזים בגין איחורים'!H84=0,0,1),0))</f>
        <v/>
      </c>
      <c r="N84" s="383" t="str">
        <f t="shared" si="5"/>
        <v/>
      </c>
      <c r="O84" s="383" t="str">
        <f t="shared" si="0"/>
        <v/>
      </c>
    </row>
    <row r="85" spans="2:15" x14ac:dyDescent="0.35">
      <c r="B85" s="77" t="str">
        <f t="shared" si="1"/>
        <v/>
      </c>
      <c r="C85" s="359" t="str">
        <f>'קיזוזים בגין איחורים'!C85</f>
        <v/>
      </c>
      <c r="D85" s="359" t="str">
        <f>'קיזוזים בגין איחורים'!D85</f>
        <v/>
      </c>
      <c r="E85" s="359" t="str">
        <f>'קיזוזים בגין איחורים'!E85</f>
        <v/>
      </c>
      <c r="F85" s="359" t="str">
        <f>'קיזוזים בגין איחורים'!F85</f>
        <v/>
      </c>
      <c r="G85" s="386" t="str">
        <f>'קיזוזים בגין איחורים'!K85</f>
        <v/>
      </c>
      <c r="H85" s="78"/>
      <c r="I85" s="387" t="str">
        <f t="shared" si="2"/>
        <v/>
      </c>
      <c r="J85" s="387" t="str">
        <f t="shared" si="3"/>
        <v/>
      </c>
      <c r="L85" s="383" t="str">
        <f t="shared" si="4"/>
        <v/>
      </c>
      <c r="M85" s="383" t="str">
        <f>IF($F85="","",IFERROR(IF('קיזוזים בגין איחורים'!H85=0,0,1),0))</f>
        <v/>
      </c>
      <c r="N85" s="383" t="str">
        <f t="shared" si="5"/>
        <v/>
      </c>
      <c r="O85" s="383" t="str">
        <f t="shared" si="0"/>
        <v/>
      </c>
    </row>
    <row r="86" spans="2:15" x14ac:dyDescent="0.35">
      <c r="B86" s="77" t="str">
        <f t="shared" si="1"/>
        <v/>
      </c>
      <c r="C86" s="359" t="str">
        <f>'קיזוזים בגין איחורים'!C86</f>
        <v/>
      </c>
      <c r="D86" s="359" t="str">
        <f>'קיזוזים בגין איחורים'!D86</f>
        <v/>
      </c>
      <c r="E86" s="359" t="str">
        <f>'קיזוזים בגין איחורים'!E86</f>
        <v/>
      </c>
      <c r="F86" s="359" t="str">
        <f>'קיזוזים בגין איחורים'!F86</f>
        <v/>
      </c>
      <c r="G86" s="386" t="str">
        <f>'קיזוזים בגין איחורים'!K86</f>
        <v/>
      </c>
      <c r="H86" s="78"/>
      <c r="I86" s="387" t="str">
        <f t="shared" si="2"/>
        <v/>
      </c>
      <c r="J86" s="387" t="str">
        <f t="shared" si="3"/>
        <v/>
      </c>
      <c r="L86" s="383" t="str">
        <f t="shared" si="4"/>
        <v/>
      </c>
      <c r="M86" s="383" t="str">
        <f>IF($F86="","",IFERROR(IF('קיזוזים בגין איחורים'!H86=0,0,1),0))</f>
        <v/>
      </c>
      <c r="N86" s="383" t="str">
        <f t="shared" si="5"/>
        <v/>
      </c>
      <c r="O86" s="383" t="str">
        <f t="shared" si="0"/>
        <v/>
      </c>
    </row>
    <row r="87" spans="2:15" x14ac:dyDescent="0.35">
      <c r="B87" s="77" t="str">
        <f t="shared" si="1"/>
        <v/>
      </c>
      <c r="C87" s="359" t="str">
        <f>'קיזוזים בגין איחורים'!C87</f>
        <v/>
      </c>
      <c r="D87" s="359" t="str">
        <f>'קיזוזים בגין איחורים'!D87</f>
        <v/>
      </c>
      <c r="E87" s="359" t="str">
        <f>'קיזוזים בגין איחורים'!E87</f>
        <v/>
      </c>
      <c r="F87" s="359" t="str">
        <f>'קיזוזים בגין איחורים'!F87</f>
        <v/>
      </c>
      <c r="G87" s="386" t="str">
        <f>'קיזוזים בגין איחורים'!K87</f>
        <v/>
      </c>
      <c r="H87" s="78"/>
      <c r="I87" s="387" t="str">
        <f t="shared" si="2"/>
        <v/>
      </c>
      <c r="J87" s="387" t="str">
        <f t="shared" si="3"/>
        <v/>
      </c>
      <c r="L87" s="383" t="str">
        <f t="shared" si="4"/>
        <v/>
      </c>
      <c r="M87" s="383" t="str">
        <f>IF($F87="","",IFERROR(IF('קיזוזים בגין איחורים'!H87=0,0,1),0))</f>
        <v/>
      </c>
      <c r="N87" s="383" t="str">
        <f t="shared" si="5"/>
        <v/>
      </c>
      <c r="O87" s="383" t="str">
        <f t="shared" si="0"/>
        <v/>
      </c>
    </row>
    <row r="88" spans="2:15" x14ac:dyDescent="0.35">
      <c r="B88" s="77" t="str">
        <f t="shared" si="1"/>
        <v/>
      </c>
      <c r="C88" s="359" t="str">
        <f>'קיזוזים בגין איחורים'!C88</f>
        <v/>
      </c>
      <c r="D88" s="359" t="str">
        <f>'קיזוזים בגין איחורים'!D88</f>
        <v/>
      </c>
      <c r="E88" s="359" t="str">
        <f>'קיזוזים בגין איחורים'!E88</f>
        <v/>
      </c>
      <c r="F88" s="359" t="str">
        <f>'קיזוזים בגין איחורים'!F88</f>
        <v/>
      </c>
      <c r="G88" s="386" t="str">
        <f>'קיזוזים בגין איחורים'!K88</f>
        <v/>
      </c>
      <c r="H88" s="78"/>
      <c r="I88" s="387" t="str">
        <f t="shared" si="2"/>
        <v/>
      </c>
      <c r="J88" s="387" t="str">
        <f t="shared" si="3"/>
        <v/>
      </c>
      <c r="L88" s="383" t="str">
        <f t="shared" si="4"/>
        <v/>
      </c>
      <c r="M88" s="383" t="str">
        <f>IF($F88="","",IFERROR(IF('קיזוזים בגין איחורים'!H88=0,0,1),0))</f>
        <v/>
      </c>
      <c r="N88" s="383" t="str">
        <f t="shared" si="5"/>
        <v/>
      </c>
      <c r="O88" s="383" t="str">
        <f t="shared" si="0"/>
        <v/>
      </c>
    </row>
    <row r="89" spans="2:15" x14ac:dyDescent="0.35">
      <c r="B89" s="77" t="str">
        <f t="shared" si="1"/>
        <v/>
      </c>
      <c r="C89" s="359" t="str">
        <f>'קיזוזים בגין איחורים'!C89</f>
        <v/>
      </c>
      <c r="D89" s="359" t="str">
        <f>'קיזוזים בגין איחורים'!D89</f>
        <v/>
      </c>
      <c r="E89" s="359" t="str">
        <f>'קיזוזים בגין איחורים'!E89</f>
        <v/>
      </c>
      <c r="F89" s="359" t="str">
        <f>'קיזוזים בגין איחורים'!F89</f>
        <v/>
      </c>
      <c r="G89" s="386" t="str">
        <f>'קיזוזים בגין איחורים'!K89</f>
        <v/>
      </c>
      <c r="H89" s="78"/>
      <c r="I89" s="387" t="str">
        <f t="shared" si="2"/>
        <v/>
      </c>
      <c r="J89" s="387" t="str">
        <f t="shared" si="3"/>
        <v/>
      </c>
      <c r="L89" s="383" t="str">
        <f t="shared" si="4"/>
        <v/>
      </c>
      <c r="M89" s="383" t="str">
        <f>IF($F89="","",IFERROR(IF('קיזוזים בגין איחורים'!H89=0,0,1),0))</f>
        <v/>
      </c>
      <c r="N89" s="383" t="str">
        <f t="shared" si="5"/>
        <v/>
      </c>
      <c r="O89" s="383" t="str">
        <f t="shared" si="0"/>
        <v/>
      </c>
    </row>
    <row r="90" spans="2:15" x14ac:dyDescent="0.35">
      <c r="B90" s="77" t="str">
        <f t="shared" si="1"/>
        <v/>
      </c>
      <c r="C90" s="359" t="str">
        <f>'קיזוזים בגין איחורים'!C90</f>
        <v/>
      </c>
      <c r="D90" s="359" t="str">
        <f>'קיזוזים בגין איחורים'!D90</f>
        <v/>
      </c>
      <c r="E90" s="359" t="str">
        <f>'קיזוזים בגין איחורים'!E90</f>
        <v/>
      </c>
      <c r="F90" s="359" t="str">
        <f>'קיזוזים בגין איחורים'!F90</f>
        <v/>
      </c>
      <c r="G90" s="386" t="str">
        <f>'קיזוזים בגין איחורים'!K90</f>
        <v/>
      </c>
      <c r="H90" s="78"/>
      <c r="I90" s="387" t="str">
        <f t="shared" si="2"/>
        <v/>
      </c>
      <c r="J90" s="387" t="str">
        <f t="shared" si="3"/>
        <v/>
      </c>
      <c r="L90" s="383" t="str">
        <f t="shared" si="4"/>
        <v/>
      </c>
      <c r="M90" s="383" t="str">
        <f>IF($F90="","",IFERROR(IF('קיזוזים בגין איחורים'!H90=0,0,1),0))</f>
        <v/>
      </c>
      <c r="N90" s="383" t="str">
        <f t="shared" si="5"/>
        <v/>
      </c>
      <c r="O90" s="383" t="str">
        <f t="shared" si="0"/>
        <v/>
      </c>
    </row>
    <row r="91" spans="2:15" x14ac:dyDescent="0.35">
      <c r="B91" s="77" t="str">
        <f t="shared" si="1"/>
        <v/>
      </c>
      <c r="C91" s="359" t="str">
        <f>'קיזוזים בגין איחורים'!C91</f>
        <v/>
      </c>
      <c r="D91" s="359" t="str">
        <f>'קיזוזים בגין איחורים'!D91</f>
        <v/>
      </c>
      <c r="E91" s="359" t="str">
        <f>'קיזוזים בגין איחורים'!E91</f>
        <v/>
      </c>
      <c r="F91" s="359" t="str">
        <f>'קיזוזים בגין איחורים'!F91</f>
        <v/>
      </c>
      <c r="G91" s="386" t="str">
        <f>'קיזוזים בגין איחורים'!K91</f>
        <v/>
      </c>
      <c r="H91" s="78"/>
      <c r="I91" s="387" t="str">
        <f t="shared" si="2"/>
        <v/>
      </c>
      <c r="J91" s="387" t="str">
        <f t="shared" si="3"/>
        <v/>
      </c>
      <c r="L91" s="383" t="str">
        <f t="shared" si="4"/>
        <v/>
      </c>
      <c r="M91" s="383" t="str">
        <f>IF($F91="","",IFERROR(IF('קיזוזים בגין איחורים'!H91=0,0,1),0))</f>
        <v/>
      </c>
      <c r="N91" s="383" t="str">
        <f t="shared" si="5"/>
        <v/>
      </c>
      <c r="O91" s="383" t="str">
        <f t="shared" si="0"/>
        <v/>
      </c>
    </row>
    <row r="92" spans="2:15" x14ac:dyDescent="0.35">
      <c r="B92" s="77" t="str">
        <f t="shared" si="1"/>
        <v/>
      </c>
      <c r="C92" s="359" t="str">
        <f>'קיזוזים בגין איחורים'!C92</f>
        <v/>
      </c>
      <c r="D92" s="359" t="str">
        <f>'קיזוזים בגין איחורים'!D92</f>
        <v/>
      </c>
      <c r="E92" s="359" t="str">
        <f>'קיזוזים בגין איחורים'!E92</f>
        <v/>
      </c>
      <c r="F92" s="359" t="str">
        <f>'קיזוזים בגין איחורים'!F92</f>
        <v/>
      </c>
      <c r="G92" s="386" t="str">
        <f>'קיזוזים בגין איחורים'!K92</f>
        <v/>
      </c>
      <c r="H92" s="78"/>
      <c r="I92" s="387" t="str">
        <f t="shared" si="2"/>
        <v/>
      </c>
      <c r="J92" s="387" t="str">
        <f t="shared" si="3"/>
        <v/>
      </c>
      <c r="L92" s="383" t="str">
        <f t="shared" si="4"/>
        <v/>
      </c>
      <c r="M92" s="383" t="str">
        <f>IF($F92="","",IFERROR(IF('קיזוזים בגין איחורים'!H92=0,0,1),0))</f>
        <v/>
      </c>
      <c r="N92" s="383" t="str">
        <f t="shared" si="5"/>
        <v/>
      </c>
      <c r="O92" s="383" t="str">
        <f t="shared" si="0"/>
        <v/>
      </c>
    </row>
    <row r="93" spans="2:15" x14ac:dyDescent="0.35">
      <c r="B93" s="77" t="str">
        <f t="shared" si="1"/>
        <v/>
      </c>
      <c r="C93" s="359" t="str">
        <f>'קיזוזים בגין איחורים'!C93</f>
        <v/>
      </c>
      <c r="D93" s="359" t="str">
        <f>'קיזוזים בגין איחורים'!D93</f>
        <v/>
      </c>
      <c r="E93" s="359" t="str">
        <f>'קיזוזים בגין איחורים'!E93</f>
        <v/>
      </c>
      <c r="F93" s="359" t="str">
        <f>'קיזוזים בגין איחורים'!F93</f>
        <v/>
      </c>
      <c r="G93" s="386" t="str">
        <f>'קיזוזים בגין איחורים'!K93</f>
        <v/>
      </c>
      <c r="H93" s="78"/>
      <c r="I93" s="387" t="str">
        <f t="shared" si="2"/>
        <v/>
      </c>
      <c r="J93" s="387" t="str">
        <f t="shared" si="3"/>
        <v/>
      </c>
      <c r="L93" s="383" t="str">
        <f t="shared" si="4"/>
        <v/>
      </c>
      <c r="M93" s="383" t="str">
        <f>IF($F93="","",IFERROR(IF('קיזוזים בגין איחורים'!H93=0,0,1),0))</f>
        <v/>
      </c>
      <c r="N93" s="383" t="str">
        <f t="shared" si="5"/>
        <v/>
      </c>
      <c r="O93" s="383" t="str">
        <f t="shared" si="0"/>
        <v/>
      </c>
    </row>
    <row r="94" spans="2:15" x14ac:dyDescent="0.35">
      <c r="B94" s="77" t="str">
        <f t="shared" si="1"/>
        <v/>
      </c>
      <c r="C94" s="359" t="str">
        <f>'קיזוזים בגין איחורים'!C94</f>
        <v/>
      </c>
      <c r="D94" s="359" t="str">
        <f>'קיזוזים בגין איחורים'!D94</f>
        <v/>
      </c>
      <c r="E94" s="359" t="str">
        <f>'קיזוזים בגין איחורים'!E94</f>
        <v/>
      </c>
      <c r="F94" s="359" t="str">
        <f>'קיזוזים בגין איחורים'!F94</f>
        <v/>
      </c>
      <c r="G94" s="386" t="str">
        <f>'קיזוזים בגין איחורים'!K94</f>
        <v/>
      </c>
      <c r="H94" s="78"/>
      <c r="I94" s="387" t="str">
        <f t="shared" si="2"/>
        <v/>
      </c>
      <c r="J94" s="387" t="str">
        <f t="shared" si="3"/>
        <v/>
      </c>
      <c r="L94" s="383" t="str">
        <f t="shared" si="4"/>
        <v/>
      </c>
      <c r="M94" s="383" t="str">
        <f>IF($F94="","",IFERROR(IF('קיזוזים בגין איחורים'!H94=0,0,1),0))</f>
        <v/>
      </c>
      <c r="N94" s="383" t="str">
        <f t="shared" si="5"/>
        <v/>
      </c>
      <c r="O94" s="383" t="str">
        <f t="shared" si="0"/>
        <v/>
      </c>
    </row>
    <row r="95" spans="2:15" x14ac:dyDescent="0.35">
      <c r="B95" s="77" t="str">
        <f t="shared" si="1"/>
        <v/>
      </c>
      <c r="C95" s="359" t="str">
        <f>'קיזוזים בגין איחורים'!C95</f>
        <v/>
      </c>
      <c r="D95" s="359" t="str">
        <f>'קיזוזים בגין איחורים'!D95</f>
        <v/>
      </c>
      <c r="E95" s="359" t="str">
        <f>'קיזוזים בגין איחורים'!E95</f>
        <v/>
      </c>
      <c r="F95" s="359" t="str">
        <f>'קיזוזים בגין איחורים'!F95</f>
        <v/>
      </c>
      <c r="G95" s="386" t="str">
        <f>'קיזוזים בגין איחורים'!K95</f>
        <v/>
      </c>
      <c r="H95" s="78"/>
      <c r="I95" s="387" t="str">
        <f t="shared" si="2"/>
        <v/>
      </c>
      <c r="J95" s="387" t="str">
        <f t="shared" si="3"/>
        <v/>
      </c>
      <c r="L95" s="383" t="str">
        <f t="shared" si="4"/>
        <v/>
      </c>
      <c r="M95" s="383" t="str">
        <f>IF($F95="","",IFERROR(IF('קיזוזים בגין איחורים'!H95=0,0,1),0))</f>
        <v/>
      </c>
      <c r="N95" s="383" t="str">
        <f t="shared" si="5"/>
        <v/>
      </c>
      <c r="O95" s="383" t="str">
        <f t="shared" ref="O95:O130" si="6">IF($F95="","",IF(N95=1,0,$N$27*$G95/$M$27))</f>
        <v/>
      </c>
    </row>
    <row r="96" spans="2:15" x14ac:dyDescent="0.35">
      <c r="B96" s="77" t="str">
        <f t="shared" ref="B96:B130" si="7">IF(F96="","",ROW()-30)</f>
        <v/>
      </c>
      <c r="C96" s="359" t="str">
        <f>'קיזוזים בגין איחורים'!C96</f>
        <v/>
      </c>
      <c r="D96" s="359" t="str">
        <f>'קיזוזים בגין איחורים'!D96</f>
        <v/>
      </c>
      <c r="E96" s="359" t="str">
        <f>'קיזוזים בגין איחורים'!E96</f>
        <v/>
      </c>
      <c r="F96" s="359" t="str">
        <f>'קיזוזים בגין איחורים'!F96</f>
        <v/>
      </c>
      <c r="G96" s="386" t="str">
        <f>'קיזוזים בגין איחורים'!K96</f>
        <v/>
      </c>
      <c r="H96" s="78"/>
      <c r="I96" s="387" t="str">
        <f t="shared" ref="I96:I130" si="8">IF($F96="","",IF(H96&gt;G96,$Q$1,G96-H96))</f>
        <v/>
      </c>
      <c r="J96" s="387" t="str">
        <f t="shared" ref="J96:J130" si="9">IF($F96="","",I96+O96)</f>
        <v/>
      </c>
      <c r="L96" s="383" t="str">
        <f t="shared" ref="L96:L130" si="10">IF($F96="","",IFERROR(IF(H96=0,0,1),0))</f>
        <v/>
      </c>
      <c r="M96" s="383" t="str">
        <f>IF($F96="","",IFERROR(IF('קיזוזים בגין איחורים'!H96=0,0,1),0))</f>
        <v/>
      </c>
      <c r="N96" s="383" t="str">
        <f t="shared" ref="N96:N130" si="11">IF($F96="","",IF(OR(M96=1,L96=1),1,0))</f>
        <v/>
      </c>
      <c r="O96" s="383" t="str">
        <f t="shared" si="6"/>
        <v/>
      </c>
    </row>
    <row r="97" spans="2:15" x14ac:dyDescent="0.35">
      <c r="B97" s="77" t="str">
        <f t="shared" si="7"/>
        <v/>
      </c>
      <c r="C97" s="359" t="str">
        <f>'קיזוזים בגין איחורים'!C97</f>
        <v/>
      </c>
      <c r="D97" s="359" t="str">
        <f>'קיזוזים בגין איחורים'!D97</f>
        <v/>
      </c>
      <c r="E97" s="359" t="str">
        <f>'קיזוזים בגין איחורים'!E97</f>
        <v/>
      </c>
      <c r="F97" s="359" t="str">
        <f>'קיזוזים בגין איחורים'!F97</f>
        <v/>
      </c>
      <c r="G97" s="386" t="str">
        <f>'קיזוזים בגין איחורים'!K97</f>
        <v/>
      </c>
      <c r="H97" s="78"/>
      <c r="I97" s="387" t="str">
        <f t="shared" si="8"/>
        <v/>
      </c>
      <c r="J97" s="387" t="str">
        <f t="shared" si="9"/>
        <v/>
      </c>
      <c r="L97" s="383" t="str">
        <f t="shared" si="10"/>
        <v/>
      </c>
      <c r="M97" s="383" t="str">
        <f>IF($F97="","",IFERROR(IF('קיזוזים בגין איחורים'!H97=0,0,1),0))</f>
        <v/>
      </c>
      <c r="N97" s="383" t="str">
        <f t="shared" si="11"/>
        <v/>
      </c>
      <c r="O97" s="383" t="str">
        <f t="shared" si="6"/>
        <v/>
      </c>
    </row>
    <row r="98" spans="2:15" x14ac:dyDescent="0.35">
      <c r="B98" s="77" t="str">
        <f t="shared" si="7"/>
        <v/>
      </c>
      <c r="C98" s="359" t="str">
        <f>'קיזוזים בגין איחורים'!C98</f>
        <v/>
      </c>
      <c r="D98" s="359" t="str">
        <f>'קיזוזים בגין איחורים'!D98</f>
        <v/>
      </c>
      <c r="E98" s="359" t="str">
        <f>'קיזוזים בגין איחורים'!E98</f>
        <v/>
      </c>
      <c r="F98" s="359" t="str">
        <f>'קיזוזים בגין איחורים'!F98</f>
        <v/>
      </c>
      <c r="G98" s="386" t="str">
        <f>'קיזוזים בגין איחורים'!K98</f>
        <v/>
      </c>
      <c r="H98" s="78"/>
      <c r="I98" s="387" t="str">
        <f t="shared" si="8"/>
        <v/>
      </c>
      <c r="J98" s="387" t="str">
        <f t="shared" si="9"/>
        <v/>
      </c>
      <c r="L98" s="383" t="str">
        <f t="shared" si="10"/>
        <v/>
      </c>
      <c r="M98" s="383" t="str">
        <f>IF($F98="","",IFERROR(IF('קיזוזים בגין איחורים'!H98=0,0,1),0))</f>
        <v/>
      </c>
      <c r="N98" s="383" t="str">
        <f t="shared" si="11"/>
        <v/>
      </c>
      <c r="O98" s="383" t="str">
        <f t="shared" si="6"/>
        <v/>
      </c>
    </row>
    <row r="99" spans="2:15" x14ac:dyDescent="0.35">
      <c r="B99" s="77" t="str">
        <f t="shared" si="7"/>
        <v/>
      </c>
      <c r="C99" s="359" t="str">
        <f>'קיזוזים בגין איחורים'!C99</f>
        <v/>
      </c>
      <c r="D99" s="359" t="str">
        <f>'קיזוזים בגין איחורים'!D99</f>
        <v/>
      </c>
      <c r="E99" s="359" t="str">
        <f>'קיזוזים בגין איחורים'!E99</f>
        <v/>
      </c>
      <c r="F99" s="359" t="str">
        <f>'קיזוזים בגין איחורים'!F99</f>
        <v/>
      </c>
      <c r="G99" s="386" t="str">
        <f>'קיזוזים בגין איחורים'!K99</f>
        <v/>
      </c>
      <c r="H99" s="78"/>
      <c r="I99" s="387" t="str">
        <f t="shared" si="8"/>
        <v/>
      </c>
      <c r="J99" s="387" t="str">
        <f t="shared" si="9"/>
        <v/>
      </c>
      <c r="L99" s="383" t="str">
        <f t="shared" si="10"/>
        <v/>
      </c>
      <c r="M99" s="383" t="str">
        <f>IF($F99="","",IFERROR(IF('קיזוזים בגין איחורים'!H99=0,0,1),0))</f>
        <v/>
      </c>
      <c r="N99" s="383" t="str">
        <f t="shared" si="11"/>
        <v/>
      </c>
      <c r="O99" s="383" t="str">
        <f t="shared" si="6"/>
        <v/>
      </c>
    </row>
    <row r="100" spans="2:15" x14ac:dyDescent="0.35">
      <c r="B100" s="77" t="str">
        <f t="shared" si="7"/>
        <v/>
      </c>
      <c r="C100" s="359" t="str">
        <f>'קיזוזים בגין איחורים'!C100</f>
        <v/>
      </c>
      <c r="D100" s="359" t="str">
        <f>'קיזוזים בגין איחורים'!D100</f>
        <v/>
      </c>
      <c r="E100" s="359" t="str">
        <f>'קיזוזים בגין איחורים'!E100</f>
        <v/>
      </c>
      <c r="F100" s="359" t="str">
        <f>'קיזוזים בגין איחורים'!F100</f>
        <v/>
      </c>
      <c r="G100" s="386" t="str">
        <f>'קיזוזים בגין איחורים'!K100</f>
        <v/>
      </c>
      <c r="H100" s="78"/>
      <c r="I100" s="387" t="str">
        <f t="shared" si="8"/>
        <v/>
      </c>
      <c r="J100" s="387" t="str">
        <f t="shared" si="9"/>
        <v/>
      </c>
      <c r="L100" s="383" t="str">
        <f t="shared" si="10"/>
        <v/>
      </c>
      <c r="M100" s="383" t="str">
        <f>IF($F100="","",IFERROR(IF('קיזוזים בגין איחורים'!H100=0,0,1),0))</f>
        <v/>
      </c>
      <c r="N100" s="383" t="str">
        <f t="shared" si="11"/>
        <v/>
      </c>
      <c r="O100" s="383" t="str">
        <f t="shared" si="6"/>
        <v/>
      </c>
    </row>
    <row r="101" spans="2:15" x14ac:dyDescent="0.35">
      <c r="B101" s="77" t="str">
        <f t="shared" si="7"/>
        <v/>
      </c>
      <c r="C101" s="359" t="str">
        <f>'קיזוזים בגין איחורים'!C101</f>
        <v/>
      </c>
      <c r="D101" s="359" t="str">
        <f>'קיזוזים בגין איחורים'!D101</f>
        <v/>
      </c>
      <c r="E101" s="359" t="str">
        <f>'קיזוזים בגין איחורים'!E101</f>
        <v/>
      </c>
      <c r="F101" s="359" t="str">
        <f>'קיזוזים בגין איחורים'!F101</f>
        <v/>
      </c>
      <c r="G101" s="386" t="str">
        <f>'קיזוזים בגין איחורים'!K101</f>
        <v/>
      </c>
      <c r="H101" s="78"/>
      <c r="I101" s="387" t="str">
        <f t="shared" si="8"/>
        <v/>
      </c>
      <c r="J101" s="387" t="str">
        <f t="shared" si="9"/>
        <v/>
      </c>
      <c r="L101" s="383" t="str">
        <f t="shared" si="10"/>
        <v/>
      </c>
      <c r="M101" s="383" t="str">
        <f>IF($F101="","",IFERROR(IF('קיזוזים בגין איחורים'!H101=0,0,1),0))</f>
        <v/>
      </c>
      <c r="N101" s="383" t="str">
        <f t="shared" si="11"/>
        <v/>
      </c>
      <c r="O101" s="383" t="str">
        <f t="shared" si="6"/>
        <v/>
      </c>
    </row>
    <row r="102" spans="2:15" x14ac:dyDescent="0.35">
      <c r="B102" s="77" t="str">
        <f t="shared" si="7"/>
        <v/>
      </c>
      <c r="C102" s="359" t="str">
        <f>'קיזוזים בגין איחורים'!C102</f>
        <v/>
      </c>
      <c r="D102" s="359" t="str">
        <f>'קיזוזים בגין איחורים'!D102</f>
        <v/>
      </c>
      <c r="E102" s="359" t="str">
        <f>'קיזוזים בגין איחורים'!E102</f>
        <v/>
      </c>
      <c r="F102" s="359" t="str">
        <f>'קיזוזים בגין איחורים'!F102</f>
        <v/>
      </c>
      <c r="G102" s="386" t="str">
        <f>'קיזוזים בגין איחורים'!K102</f>
        <v/>
      </c>
      <c r="H102" s="78"/>
      <c r="I102" s="387" t="str">
        <f t="shared" si="8"/>
        <v/>
      </c>
      <c r="J102" s="387" t="str">
        <f t="shared" si="9"/>
        <v/>
      </c>
      <c r="L102" s="383" t="str">
        <f t="shared" si="10"/>
        <v/>
      </c>
      <c r="M102" s="383" t="str">
        <f>IF($F102="","",IFERROR(IF('קיזוזים בגין איחורים'!H102=0,0,1),0))</f>
        <v/>
      </c>
      <c r="N102" s="383" t="str">
        <f t="shared" si="11"/>
        <v/>
      </c>
      <c r="O102" s="383" t="str">
        <f t="shared" si="6"/>
        <v/>
      </c>
    </row>
    <row r="103" spans="2:15" x14ac:dyDescent="0.35">
      <c r="B103" s="77" t="str">
        <f t="shared" si="7"/>
        <v/>
      </c>
      <c r="C103" s="359" t="str">
        <f>'קיזוזים בגין איחורים'!C103</f>
        <v/>
      </c>
      <c r="D103" s="359" t="str">
        <f>'קיזוזים בגין איחורים'!D103</f>
        <v/>
      </c>
      <c r="E103" s="359" t="str">
        <f>'קיזוזים בגין איחורים'!E103</f>
        <v/>
      </c>
      <c r="F103" s="359" t="str">
        <f>'קיזוזים בגין איחורים'!F103</f>
        <v/>
      </c>
      <c r="G103" s="386" t="str">
        <f>'קיזוזים בגין איחורים'!K103</f>
        <v/>
      </c>
      <c r="H103" s="78"/>
      <c r="I103" s="387" t="str">
        <f t="shared" si="8"/>
        <v/>
      </c>
      <c r="J103" s="387" t="str">
        <f t="shared" si="9"/>
        <v/>
      </c>
      <c r="L103" s="383" t="str">
        <f t="shared" si="10"/>
        <v/>
      </c>
      <c r="M103" s="383" t="str">
        <f>IF($F103="","",IFERROR(IF('קיזוזים בגין איחורים'!H103=0,0,1),0))</f>
        <v/>
      </c>
      <c r="N103" s="383" t="str">
        <f t="shared" si="11"/>
        <v/>
      </c>
      <c r="O103" s="383" t="str">
        <f t="shared" si="6"/>
        <v/>
      </c>
    </row>
    <row r="104" spans="2:15" x14ac:dyDescent="0.35">
      <c r="B104" s="77" t="str">
        <f t="shared" si="7"/>
        <v/>
      </c>
      <c r="C104" s="359" t="str">
        <f>'קיזוזים בגין איחורים'!C104</f>
        <v/>
      </c>
      <c r="D104" s="359" t="str">
        <f>'קיזוזים בגין איחורים'!D104</f>
        <v/>
      </c>
      <c r="E104" s="359" t="str">
        <f>'קיזוזים בגין איחורים'!E104</f>
        <v/>
      </c>
      <c r="F104" s="359" t="str">
        <f>'קיזוזים בגין איחורים'!F104</f>
        <v/>
      </c>
      <c r="G104" s="386" t="str">
        <f>'קיזוזים בגין איחורים'!K104</f>
        <v/>
      </c>
      <c r="H104" s="78"/>
      <c r="I104" s="387" t="str">
        <f t="shared" si="8"/>
        <v/>
      </c>
      <c r="J104" s="387" t="str">
        <f t="shared" si="9"/>
        <v/>
      </c>
      <c r="L104" s="383" t="str">
        <f t="shared" si="10"/>
        <v/>
      </c>
      <c r="M104" s="383" t="str">
        <f>IF($F104="","",IFERROR(IF('קיזוזים בגין איחורים'!H104=0,0,1),0))</f>
        <v/>
      </c>
      <c r="N104" s="383" t="str">
        <f t="shared" si="11"/>
        <v/>
      </c>
      <c r="O104" s="383" t="str">
        <f t="shared" si="6"/>
        <v/>
      </c>
    </row>
    <row r="105" spans="2:15" x14ac:dyDescent="0.35">
      <c r="B105" s="77" t="str">
        <f t="shared" si="7"/>
        <v/>
      </c>
      <c r="C105" s="359" t="str">
        <f>'קיזוזים בגין איחורים'!C105</f>
        <v/>
      </c>
      <c r="D105" s="359" t="str">
        <f>'קיזוזים בגין איחורים'!D105</f>
        <v/>
      </c>
      <c r="E105" s="359" t="str">
        <f>'קיזוזים בגין איחורים'!E105</f>
        <v/>
      </c>
      <c r="F105" s="359" t="str">
        <f>'קיזוזים בגין איחורים'!F105</f>
        <v/>
      </c>
      <c r="G105" s="386" t="str">
        <f>'קיזוזים בגין איחורים'!K105</f>
        <v/>
      </c>
      <c r="H105" s="78"/>
      <c r="I105" s="387" t="str">
        <f t="shared" si="8"/>
        <v/>
      </c>
      <c r="J105" s="387" t="str">
        <f t="shared" si="9"/>
        <v/>
      </c>
      <c r="L105" s="383" t="str">
        <f t="shared" si="10"/>
        <v/>
      </c>
      <c r="M105" s="383" t="str">
        <f>IF($F105="","",IFERROR(IF('קיזוזים בגין איחורים'!H105=0,0,1),0))</f>
        <v/>
      </c>
      <c r="N105" s="383" t="str">
        <f t="shared" si="11"/>
        <v/>
      </c>
      <c r="O105" s="383" t="str">
        <f t="shared" si="6"/>
        <v/>
      </c>
    </row>
    <row r="106" spans="2:15" ht="21" customHeight="1" x14ac:dyDescent="0.35">
      <c r="B106" s="77" t="str">
        <f t="shared" si="7"/>
        <v/>
      </c>
      <c r="C106" s="359" t="str">
        <f>'קיזוזים בגין איחורים'!C106</f>
        <v/>
      </c>
      <c r="D106" s="359" t="str">
        <f>'קיזוזים בגין איחורים'!D106</f>
        <v/>
      </c>
      <c r="E106" s="359" t="str">
        <f>'קיזוזים בגין איחורים'!E106</f>
        <v/>
      </c>
      <c r="F106" s="359" t="str">
        <f>'קיזוזים בגין איחורים'!F106</f>
        <v/>
      </c>
      <c r="G106" s="386" t="str">
        <f>'קיזוזים בגין איחורים'!K106</f>
        <v/>
      </c>
      <c r="H106" s="78"/>
      <c r="I106" s="387" t="str">
        <f t="shared" si="8"/>
        <v/>
      </c>
      <c r="J106" s="387" t="str">
        <f t="shared" si="9"/>
        <v/>
      </c>
      <c r="L106" s="383" t="str">
        <f t="shared" si="10"/>
        <v/>
      </c>
      <c r="M106" s="383" t="str">
        <f>IF($F106="","",IFERROR(IF('קיזוזים בגין איחורים'!H106=0,0,1),0))</f>
        <v/>
      </c>
      <c r="N106" s="383" t="str">
        <f t="shared" si="11"/>
        <v/>
      </c>
      <c r="O106" s="383" t="str">
        <f t="shared" si="6"/>
        <v/>
      </c>
    </row>
    <row r="107" spans="2:15" x14ac:dyDescent="0.35">
      <c r="B107" s="77" t="str">
        <f t="shared" si="7"/>
        <v/>
      </c>
      <c r="C107" s="359" t="str">
        <f>'קיזוזים בגין איחורים'!C107</f>
        <v/>
      </c>
      <c r="D107" s="359" t="str">
        <f>'קיזוזים בגין איחורים'!D107</f>
        <v/>
      </c>
      <c r="E107" s="359" t="str">
        <f>'קיזוזים בגין איחורים'!E107</f>
        <v/>
      </c>
      <c r="F107" s="359" t="str">
        <f>'קיזוזים בגין איחורים'!F107</f>
        <v/>
      </c>
      <c r="G107" s="386" t="str">
        <f>'קיזוזים בגין איחורים'!K107</f>
        <v/>
      </c>
      <c r="H107" s="78"/>
      <c r="I107" s="387" t="str">
        <f t="shared" si="8"/>
        <v/>
      </c>
      <c r="J107" s="387" t="str">
        <f t="shared" si="9"/>
        <v/>
      </c>
      <c r="L107" s="383" t="str">
        <f t="shared" si="10"/>
        <v/>
      </c>
      <c r="M107" s="383" t="str">
        <f>IF($F107="","",IFERROR(IF('קיזוזים בגין איחורים'!H107=0,0,1),0))</f>
        <v/>
      </c>
      <c r="N107" s="383" t="str">
        <f t="shared" si="11"/>
        <v/>
      </c>
      <c r="O107" s="383" t="str">
        <f t="shared" si="6"/>
        <v/>
      </c>
    </row>
    <row r="108" spans="2:15" x14ac:dyDescent="0.35">
      <c r="B108" s="77" t="str">
        <f t="shared" si="7"/>
        <v/>
      </c>
      <c r="C108" s="359" t="str">
        <f>'קיזוזים בגין איחורים'!C108</f>
        <v/>
      </c>
      <c r="D108" s="359" t="str">
        <f>'קיזוזים בגין איחורים'!D108</f>
        <v/>
      </c>
      <c r="E108" s="359" t="str">
        <f>'קיזוזים בגין איחורים'!E108</f>
        <v/>
      </c>
      <c r="F108" s="359" t="str">
        <f>'קיזוזים בגין איחורים'!F108</f>
        <v/>
      </c>
      <c r="G108" s="386" t="str">
        <f>'קיזוזים בגין איחורים'!K108</f>
        <v/>
      </c>
      <c r="H108" s="78"/>
      <c r="I108" s="387" t="str">
        <f t="shared" si="8"/>
        <v/>
      </c>
      <c r="J108" s="387" t="str">
        <f t="shared" si="9"/>
        <v/>
      </c>
      <c r="L108" s="383" t="str">
        <f t="shared" si="10"/>
        <v/>
      </c>
      <c r="M108" s="383" t="str">
        <f>IF($F108="","",IFERROR(IF('קיזוזים בגין איחורים'!H108=0,0,1),0))</f>
        <v/>
      </c>
      <c r="N108" s="383" t="str">
        <f t="shared" si="11"/>
        <v/>
      </c>
      <c r="O108" s="383" t="str">
        <f t="shared" si="6"/>
        <v/>
      </c>
    </row>
    <row r="109" spans="2:15" x14ac:dyDescent="0.35">
      <c r="B109" s="77" t="str">
        <f t="shared" si="7"/>
        <v/>
      </c>
      <c r="C109" s="359" t="str">
        <f>'קיזוזים בגין איחורים'!C109</f>
        <v/>
      </c>
      <c r="D109" s="359" t="str">
        <f>'קיזוזים בגין איחורים'!D109</f>
        <v/>
      </c>
      <c r="E109" s="359" t="str">
        <f>'קיזוזים בגין איחורים'!E109</f>
        <v/>
      </c>
      <c r="F109" s="359" t="str">
        <f>'קיזוזים בגין איחורים'!F109</f>
        <v/>
      </c>
      <c r="G109" s="386" t="str">
        <f>'קיזוזים בגין איחורים'!K109</f>
        <v/>
      </c>
      <c r="H109" s="78"/>
      <c r="I109" s="387" t="str">
        <f t="shared" si="8"/>
        <v/>
      </c>
      <c r="J109" s="387" t="str">
        <f t="shared" si="9"/>
        <v/>
      </c>
      <c r="L109" s="383" t="str">
        <f t="shared" si="10"/>
        <v/>
      </c>
      <c r="M109" s="383" t="str">
        <f>IF($F109="","",IFERROR(IF('קיזוזים בגין איחורים'!H109=0,0,1),0))</f>
        <v/>
      </c>
      <c r="N109" s="383" t="str">
        <f t="shared" si="11"/>
        <v/>
      </c>
      <c r="O109" s="383" t="str">
        <f t="shared" si="6"/>
        <v/>
      </c>
    </row>
    <row r="110" spans="2:15" x14ac:dyDescent="0.35">
      <c r="B110" s="77" t="str">
        <f t="shared" si="7"/>
        <v/>
      </c>
      <c r="C110" s="359" t="str">
        <f>'קיזוזים בגין איחורים'!C110</f>
        <v/>
      </c>
      <c r="D110" s="359" t="str">
        <f>'קיזוזים בגין איחורים'!D110</f>
        <v/>
      </c>
      <c r="E110" s="359" t="str">
        <f>'קיזוזים בגין איחורים'!E110</f>
        <v/>
      </c>
      <c r="F110" s="359" t="str">
        <f>'קיזוזים בגין איחורים'!F110</f>
        <v/>
      </c>
      <c r="G110" s="386" t="str">
        <f>'קיזוזים בגין איחורים'!K110</f>
        <v/>
      </c>
      <c r="H110" s="78"/>
      <c r="I110" s="387" t="str">
        <f t="shared" si="8"/>
        <v/>
      </c>
      <c r="J110" s="387" t="str">
        <f t="shared" si="9"/>
        <v/>
      </c>
      <c r="L110" s="383" t="str">
        <f t="shared" si="10"/>
        <v/>
      </c>
      <c r="M110" s="383" t="str">
        <f>IF($F110="","",IFERROR(IF('קיזוזים בגין איחורים'!H110=0,0,1),0))</f>
        <v/>
      </c>
      <c r="N110" s="383" t="str">
        <f t="shared" si="11"/>
        <v/>
      </c>
      <c r="O110" s="383" t="str">
        <f t="shared" si="6"/>
        <v/>
      </c>
    </row>
    <row r="111" spans="2:15" x14ac:dyDescent="0.35">
      <c r="B111" s="77" t="str">
        <f t="shared" si="7"/>
        <v/>
      </c>
      <c r="C111" s="359" t="str">
        <f>'קיזוזים בגין איחורים'!C111</f>
        <v/>
      </c>
      <c r="D111" s="359" t="str">
        <f>'קיזוזים בגין איחורים'!D111</f>
        <v/>
      </c>
      <c r="E111" s="359" t="str">
        <f>'קיזוזים בגין איחורים'!E111</f>
        <v/>
      </c>
      <c r="F111" s="359" t="str">
        <f>'קיזוזים בגין איחורים'!F111</f>
        <v/>
      </c>
      <c r="G111" s="386" t="str">
        <f>'קיזוזים בגין איחורים'!K111</f>
        <v/>
      </c>
      <c r="H111" s="78"/>
      <c r="I111" s="387" t="str">
        <f t="shared" si="8"/>
        <v/>
      </c>
      <c r="J111" s="387" t="str">
        <f t="shared" si="9"/>
        <v/>
      </c>
      <c r="L111" s="383" t="str">
        <f t="shared" si="10"/>
        <v/>
      </c>
      <c r="M111" s="383" t="str">
        <f>IF($F111="","",IFERROR(IF('קיזוזים בגין איחורים'!H111=0,0,1),0))</f>
        <v/>
      </c>
      <c r="N111" s="383" t="str">
        <f t="shared" si="11"/>
        <v/>
      </c>
      <c r="O111" s="383" t="str">
        <f t="shared" si="6"/>
        <v/>
      </c>
    </row>
    <row r="112" spans="2:15" x14ac:dyDescent="0.35">
      <c r="B112" s="77" t="str">
        <f t="shared" si="7"/>
        <v/>
      </c>
      <c r="C112" s="359" t="str">
        <f>'קיזוזים בגין איחורים'!C112</f>
        <v/>
      </c>
      <c r="D112" s="359" t="str">
        <f>'קיזוזים בגין איחורים'!D112</f>
        <v/>
      </c>
      <c r="E112" s="359" t="str">
        <f>'קיזוזים בגין איחורים'!E112</f>
        <v/>
      </c>
      <c r="F112" s="359" t="str">
        <f>'קיזוזים בגין איחורים'!F112</f>
        <v/>
      </c>
      <c r="G112" s="386" t="str">
        <f>'קיזוזים בגין איחורים'!K112</f>
        <v/>
      </c>
      <c r="H112" s="78"/>
      <c r="I112" s="387" t="str">
        <f t="shared" si="8"/>
        <v/>
      </c>
      <c r="J112" s="387" t="str">
        <f t="shared" si="9"/>
        <v/>
      </c>
      <c r="L112" s="383" t="str">
        <f t="shared" si="10"/>
        <v/>
      </c>
      <c r="M112" s="383" t="str">
        <f>IF($F112="","",IFERROR(IF('קיזוזים בגין איחורים'!H112=0,0,1),0))</f>
        <v/>
      </c>
      <c r="N112" s="383" t="str">
        <f t="shared" si="11"/>
        <v/>
      </c>
      <c r="O112" s="383" t="str">
        <f t="shared" si="6"/>
        <v/>
      </c>
    </row>
    <row r="113" spans="2:15" x14ac:dyDescent="0.35">
      <c r="B113" s="77" t="str">
        <f t="shared" si="7"/>
        <v/>
      </c>
      <c r="C113" s="359" t="str">
        <f>'קיזוזים בגין איחורים'!C113</f>
        <v/>
      </c>
      <c r="D113" s="359" t="str">
        <f>'קיזוזים בגין איחורים'!D113</f>
        <v/>
      </c>
      <c r="E113" s="359" t="str">
        <f>'קיזוזים בגין איחורים'!E113</f>
        <v/>
      </c>
      <c r="F113" s="359" t="str">
        <f>'קיזוזים בגין איחורים'!F113</f>
        <v/>
      </c>
      <c r="G113" s="386" t="str">
        <f>'קיזוזים בגין איחורים'!K113</f>
        <v/>
      </c>
      <c r="H113" s="78"/>
      <c r="I113" s="387" t="str">
        <f t="shared" si="8"/>
        <v/>
      </c>
      <c r="J113" s="387" t="str">
        <f t="shared" si="9"/>
        <v/>
      </c>
      <c r="L113" s="383" t="str">
        <f t="shared" si="10"/>
        <v/>
      </c>
      <c r="M113" s="383" t="str">
        <f>IF($F113="","",IFERROR(IF('קיזוזים בגין איחורים'!H113=0,0,1),0))</f>
        <v/>
      </c>
      <c r="N113" s="383" t="str">
        <f t="shared" si="11"/>
        <v/>
      </c>
      <c r="O113" s="383" t="str">
        <f t="shared" si="6"/>
        <v/>
      </c>
    </row>
    <row r="114" spans="2:15" x14ac:dyDescent="0.35">
      <c r="B114" s="77" t="str">
        <f t="shared" si="7"/>
        <v/>
      </c>
      <c r="C114" s="359" t="str">
        <f>'קיזוזים בגין איחורים'!C114</f>
        <v/>
      </c>
      <c r="D114" s="359" t="str">
        <f>'קיזוזים בגין איחורים'!D114</f>
        <v/>
      </c>
      <c r="E114" s="359" t="str">
        <f>'קיזוזים בגין איחורים'!E114</f>
        <v/>
      </c>
      <c r="F114" s="359" t="str">
        <f>'קיזוזים בגין איחורים'!F114</f>
        <v/>
      </c>
      <c r="G114" s="386" t="str">
        <f>'קיזוזים בגין איחורים'!K114</f>
        <v/>
      </c>
      <c r="H114" s="78"/>
      <c r="I114" s="387" t="str">
        <f t="shared" si="8"/>
        <v/>
      </c>
      <c r="J114" s="387" t="str">
        <f t="shared" si="9"/>
        <v/>
      </c>
      <c r="L114" s="383" t="str">
        <f t="shared" si="10"/>
        <v/>
      </c>
      <c r="M114" s="383" t="str">
        <f>IF($F114="","",IFERROR(IF('קיזוזים בגין איחורים'!H114=0,0,1),0))</f>
        <v/>
      </c>
      <c r="N114" s="383" t="str">
        <f t="shared" si="11"/>
        <v/>
      </c>
      <c r="O114" s="383" t="str">
        <f t="shared" si="6"/>
        <v/>
      </c>
    </row>
    <row r="115" spans="2:15" x14ac:dyDescent="0.35">
      <c r="B115" s="77" t="str">
        <f t="shared" si="7"/>
        <v/>
      </c>
      <c r="C115" s="359" t="str">
        <f>'קיזוזים בגין איחורים'!C115</f>
        <v/>
      </c>
      <c r="D115" s="359" t="str">
        <f>'קיזוזים בגין איחורים'!D115</f>
        <v/>
      </c>
      <c r="E115" s="359" t="str">
        <f>'קיזוזים בגין איחורים'!E115</f>
        <v/>
      </c>
      <c r="F115" s="359" t="str">
        <f>'קיזוזים בגין איחורים'!F115</f>
        <v/>
      </c>
      <c r="G115" s="386" t="str">
        <f>'קיזוזים בגין איחורים'!K115</f>
        <v/>
      </c>
      <c r="H115" s="78"/>
      <c r="I115" s="387" t="str">
        <f t="shared" si="8"/>
        <v/>
      </c>
      <c r="J115" s="387" t="str">
        <f t="shared" si="9"/>
        <v/>
      </c>
      <c r="L115" s="383" t="str">
        <f t="shared" si="10"/>
        <v/>
      </c>
      <c r="M115" s="383" t="str">
        <f>IF($F115="","",IFERROR(IF('קיזוזים בגין איחורים'!H115=0,0,1),0))</f>
        <v/>
      </c>
      <c r="N115" s="383" t="str">
        <f t="shared" si="11"/>
        <v/>
      </c>
      <c r="O115" s="383" t="str">
        <f t="shared" si="6"/>
        <v/>
      </c>
    </row>
    <row r="116" spans="2:15" x14ac:dyDescent="0.35">
      <c r="B116" s="77" t="str">
        <f t="shared" si="7"/>
        <v/>
      </c>
      <c r="C116" s="359" t="str">
        <f>'קיזוזים בגין איחורים'!C116</f>
        <v/>
      </c>
      <c r="D116" s="359" t="str">
        <f>'קיזוזים בגין איחורים'!D116</f>
        <v/>
      </c>
      <c r="E116" s="359" t="str">
        <f>'קיזוזים בגין איחורים'!E116</f>
        <v/>
      </c>
      <c r="F116" s="359" t="str">
        <f>'קיזוזים בגין איחורים'!F116</f>
        <v/>
      </c>
      <c r="G116" s="386" t="str">
        <f>'קיזוזים בגין איחורים'!K116</f>
        <v/>
      </c>
      <c r="H116" s="78"/>
      <c r="I116" s="387" t="str">
        <f t="shared" si="8"/>
        <v/>
      </c>
      <c r="J116" s="387" t="str">
        <f t="shared" si="9"/>
        <v/>
      </c>
      <c r="L116" s="383" t="str">
        <f t="shared" si="10"/>
        <v/>
      </c>
      <c r="M116" s="383" t="str">
        <f>IF($F116="","",IFERROR(IF('קיזוזים בגין איחורים'!H116=0,0,1),0))</f>
        <v/>
      </c>
      <c r="N116" s="383" t="str">
        <f t="shared" si="11"/>
        <v/>
      </c>
      <c r="O116" s="383" t="str">
        <f t="shared" si="6"/>
        <v/>
      </c>
    </row>
    <row r="117" spans="2:15" x14ac:dyDescent="0.35">
      <c r="B117" s="77" t="str">
        <f t="shared" si="7"/>
        <v/>
      </c>
      <c r="C117" s="359" t="str">
        <f>'קיזוזים בגין איחורים'!C117</f>
        <v/>
      </c>
      <c r="D117" s="359" t="str">
        <f>'קיזוזים בגין איחורים'!D117</f>
        <v/>
      </c>
      <c r="E117" s="359" t="str">
        <f>'קיזוזים בגין איחורים'!E117</f>
        <v/>
      </c>
      <c r="F117" s="359" t="str">
        <f>'קיזוזים בגין איחורים'!F117</f>
        <v/>
      </c>
      <c r="G117" s="386" t="str">
        <f>'קיזוזים בגין איחורים'!K117</f>
        <v/>
      </c>
      <c r="H117" s="78"/>
      <c r="I117" s="387" t="str">
        <f t="shared" si="8"/>
        <v/>
      </c>
      <c r="J117" s="387" t="str">
        <f t="shared" si="9"/>
        <v/>
      </c>
      <c r="L117" s="383" t="str">
        <f t="shared" si="10"/>
        <v/>
      </c>
      <c r="M117" s="383" t="str">
        <f>IF($F117="","",IFERROR(IF('קיזוזים בגין איחורים'!H117=0,0,1),0))</f>
        <v/>
      </c>
      <c r="N117" s="383" t="str">
        <f t="shared" si="11"/>
        <v/>
      </c>
      <c r="O117" s="383" t="str">
        <f t="shared" si="6"/>
        <v/>
      </c>
    </row>
    <row r="118" spans="2:15" x14ac:dyDescent="0.35">
      <c r="B118" s="77" t="str">
        <f t="shared" si="7"/>
        <v/>
      </c>
      <c r="C118" s="359" t="str">
        <f>'קיזוזים בגין איחורים'!C118</f>
        <v/>
      </c>
      <c r="D118" s="359" t="str">
        <f>'קיזוזים בגין איחורים'!D118</f>
        <v/>
      </c>
      <c r="E118" s="359" t="str">
        <f>'קיזוזים בגין איחורים'!E118</f>
        <v/>
      </c>
      <c r="F118" s="359" t="str">
        <f>'קיזוזים בגין איחורים'!F118</f>
        <v/>
      </c>
      <c r="G118" s="386" t="str">
        <f>'קיזוזים בגין איחורים'!K118</f>
        <v/>
      </c>
      <c r="H118" s="78"/>
      <c r="I118" s="387" t="str">
        <f t="shared" si="8"/>
        <v/>
      </c>
      <c r="J118" s="387" t="str">
        <f t="shared" si="9"/>
        <v/>
      </c>
      <c r="L118" s="383" t="str">
        <f t="shared" si="10"/>
        <v/>
      </c>
      <c r="M118" s="383" t="str">
        <f>IF($F118="","",IFERROR(IF('קיזוזים בגין איחורים'!H118=0,0,1),0))</f>
        <v/>
      </c>
      <c r="N118" s="383" t="str">
        <f t="shared" si="11"/>
        <v/>
      </c>
      <c r="O118" s="383" t="str">
        <f t="shared" si="6"/>
        <v/>
      </c>
    </row>
    <row r="119" spans="2:15" x14ac:dyDescent="0.35">
      <c r="B119" s="77" t="str">
        <f t="shared" si="7"/>
        <v/>
      </c>
      <c r="C119" s="359" t="str">
        <f>'קיזוזים בגין איחורים'!C119</f>
        <v/>
      </c>
      <c r="D119" s="359" t="str">
        <f>'קיזוזים בגין איחורים'!D119</f>
        <v/>
      </c>
      <c r="E119" s="359" t="str">
        <f>'קיזוזים בגין איחורים'!E119</f>
        <v/>
      </c>
      <c r="F119" s="359" t="str">
        <f>'קיזוזים בגין איחורים'!F119</f>
        <v/>
      </c>
      <c r="G119" s="386" t="str">
        <f>'קיזוזים בגין איחורים'!K119</f>
        <v/>
      </c>
      <c r="H119" s="78"/>
      <c r="I119" s="387" t="str">
        <f t="shared" si="8"/>
        <v/>
      </c>
      <c r="J119" s="387" t="str">
        <f t="shared" si="9"/>
        <v/>
      </c>
      <c r="L119" s="383" t="str">
        <f t="shared" si="10"/>
        <v/>
      </c>
      <c r="M119" s="383" t="str">
        <f>IF($F119="","",IFERROR(IF('קיזוזים בגין איחורים'!H119=0,0,1),0))</f>
        <v/>
      </c>
      <c r="N119" s="383" t="str">
        <f t="shared" si="11"/>
        <v/>
      </c>
      <c r="O119" s="383" t="str">
        <f t="shared" si="6"/>
        <v/>
      </c>
    </row>
    <row r="120" spans="2:15" x14ac:dyDescent="0.35">
      <c r="B120" s="77" t="str">
        <f t="shared" si="7"/>
        <v/>
      </c>
      <c r="C120" s="359" t="str">
        <f>'קיזוזים בגין איחורים'!C120</f>
        <v/>
      </c>
      <c r="D120" s="359" t="str">
        <f>'קיזוזים בגין איחורים'!D120</f>
        <v/>
      </c>
      <c r="E120" s="359" t="str">
        <f>'קיזוזים בגין איחורים'!E120</f>
        <v/>
      </c>
      <c r="F120" s="359" t="str">
        <f>'קיזוזים בגין איחורים'!F120</f>
        <v/>
      </c>
      <c r="G120" s="386" t="str">
        <f>'קיזוזים בגין איחורים'!K120</f>
        <v/>
      </c>
      <c r="H120" s="78"/>
      <c r="I120" s="387" t="str">
        <f t="shared" si="8"/>
        <v/>
      </c>
      <c r="J120" s="387" t="str">
        <f t="shared" si="9"/>
        <v/>
      </c>
      <c r="L120" s="383" t="str">
        <f t="shared" si="10"/>
        <v/>
      </c>
      <c r="M120" s="383" t="str">
        <f>IF($F120="","",IFERROR(IF('קיזוזים בגין איחורים'!H120=0,0,1),0))</f>
        <v/>
      </c>
      <c r="N120" s="383" t="str">
        <f t="shared" si="11"/>
        <v/>
      </c>
      <c r="O120" s="383" t="str">
        <f t="shared" si="6"/>
        <v/>
      </c>
    </row>
    <row r="121" spans="2:15" x14ac:dyDescent="0.35">
      <c r="B121" s="77" t="str">
        <f t="shared" si="7"/>
        <v/>
      </c>
      <c r="C121" s="359" t="str">
        <f>'קיזוזים בגין איחורים'!C121</f>
        <v/>
      </c>
      <c r="D121" s="359" t="str">
        <f>'קיזוזים בגין איחורים'!D121</f>
        <v/>
      </c>
      <c r="E121" s="359" t="str">
        <f>'קיזוזים בגין איחורים'!E121</f>
        <v/>
      </c>
      <c r="F121" s="359" t="str">
        <f>'קיזוזים בגין איחורים'!F121</f>
        <v/>
      </c>
      <c r="G121" s="386" t="str">
        <f>'קיזוזים בגין איחורים'!K121</f>
        <v/>
      </c>
      <c r="H121" s="78"/>
      <c r="I121" s="387" t="str">
        <f t="shared" si="8"/>
        <v/>
      </c>
      <c r="J121" s="387" t="str">
        <f t="shared" si="9"/>
        <v/>
      </c>
      <c r="L121" s="383" t="str">
        <f t="shared" si="10"/>
        <v/>
      </c>
      <c r="M121" s="383" t="str">
        <f>IF($F121="","",IFERROR(IF('קיזוזים בגין איחורים'!H121=0,0,1),0))</f>
        <v/>
      </c>
      <c r="N121" s="383" t="str">
        <f t="shared" si="11"/>
        <v/>
      </c>
      <c r="O121" s="383" t="str">
        <f t="shared" si="6"/>
        <v/>
      </c>
    </row>
    <row r="122" spans="2:15" x14ac:dyDescent="0.35">
      <c r="B122" s="77" t="str">
        <f t="shared" si="7"/>
        <v/>
      </c>
      <c r="C122" s="359" t="str">
        <f>'קיזוזים בגין איחורים'!C122</f>
        <v/>
      </c>
      <c r="D122" s="359" t="str">
        <f>'קיזוזים בגין איחורים'!D122</f>
        <v/>
      </c>
      <c r="E122" s="359" t="str">
        <f>'קיזוזים בגין איחורים'!E122</f>
        <v/>
      </c>
      <c r="F122" s="359" t="str">
        <f>'קיזוזים בגין איחורים'!F122</f>
        <v/>
      </c>
      <c r="G122" s="386" t="str">
        <f>'קיזוזים בגין איחורים'!K122</f>
        <v/>
      </c>
      <c r="H122" s="78"/>
      <c r="I122" s="387" t="str">
        <f t="shared" si="8"/>
        <v/>
      </c>
      <c r="J122" s="387" t="str">
        <f t="shared" si="9"/>
        <v/>
      </c>
      <c r="L122" s="383" t="str">
        <f t="shared" si="10"/>
        <v/>
      </c>
      <c r="M122" s="383" t="str">
        <f>IF($F122="","",IFERROR(IF('קיזוזים בגין איחורים'!H122=0,0,1),0))</f>
        <v/>
      </c>
      <c r="N122" s="383" t="str">
        <f t="shared" si="11"/>
        <v/>
      </c>
      <c r="O122" s="383" t="str">
        <f t="shared" si="6"/>
        <v/>
      </c>
    </row>
    <row r="123" spans="2:15" x14ac:dyDescent="0.35">
      <c r="B123" s="77" t="str">
        <f t="shared" si="7"/>
        <v/>
      </c>
      <c r="C123" s="359" t="str">
        <f>'קיזוזים בגין איחורים'!C123</f>
        <v/>
      </c>
      <c r="D123" s="359" t="str">
        <f>'קיזוזים בגין איחורים'!D123</f>
        <v/>
      </c>
      <c r="E123" s="359" t="str">
        <f>'קיזוזים בגין איחורים'!E123</f>
        <v/>
      </c>
      <c r="F123" s="359" t="str">
        <f>'קיזוזים בגין איחורים'!F123</f>
        <v/>
      </c>
      <c r="G123" s="386" t="str">
        <f>'קיזוזים בגין איחורים'!K123</f>
        <v/>
      </c>
      <c r="H123" s="78"/>
      <c r="I123" s="387" t="str">
        <f t="shared" si="8"/>
        <v/>
      </c>
      <c r="J123" s="387" t="str">
        <f t="shared" si="9"/>
        <v/>
      </c>
      <c r="L123" s="383" t="str">
        <f t="shared" si="10"/>
        <v/>
      </c>
      <c r="M123" s="383" t="str">
        <f>IF($F123="","",IFERROR(IF('קיזוזים בגין איחורים'!H123=0,0,1),0))</f>
        <v/>
      </c>
      <c r="N123" s="383" t="str">
        <f t="shared" si="11"/>
        <v/>
      </c>
      <c r="O123" s="383" t="str">
        <f t="shared" si="6"/>
        <v/>
      </c>
    </row>
    <row r="124" spans="2:15" x14ac:dyDescent="0.35">
      <c r="B124" s="77" t="str">
        <f t="shared" si="7"/>
        <v/>
      </c>
      <c r="C124" s="359" t="str">
        <f>'קיזוזים בגין איחורים'!C124</f>
        <v/>
      </c>
      <c r="D124" s="359" t="str">
        <f>'קיזוזים בגין איחורים'!D124</f>
        <v/>
      </c>
      <c r="E124" s="359" t="str">
        <f>'קיזוזים בגין איחורים'!E124</f>
        <v/>
      </c>
      <c r="F124" s="359" t="str">
        <f>'קיזוזים בגין איחורים'!F124</f>
        <v/>
      </c>
      <c r="G124" s="386" t="str">
        <f>'קיזוזים בגין איחורים'!K124</f>
        <v/>
      </c>
      <c r="H124" s="78"/>
      <c r="I124" s="387" t="str">
        <f t="shared" si="8"/>
        <v/>
      </c>
      <c r="J124" s="387" t="str">
        <f t="shared" si="9"/>
        <v/>
      </c>
      <c r="L124" s="383" t="str">
        <f t="shared" si="10"/>
        <v/>
      </c>
      <c r="M124" s="383" t="str">
        <f>IF($F124="","",IFERROR(IF('קיזוזים בגין איחורים'!H124=0,0,1),0))</f>
        <v/>
      </c>
      <c r="N124" s="383" t="str">
        <f t="shared" si="11"/>
        <v/>
      </c>
      <c r="O124" s="383" t="str">
        <f t="shared" si="6"/>
        <v/>
      </c>
    </row>
    <row r="125" spans="2:15" x14ac:dyDescent="0.35">
      <c r="B125" s="77" t="str">
        <f t="shared" si="7"/>
        <v/>
      </c>
      <c r="C125" s="359" t="str">
        <f>'קיזוזים בגין איחורים'!C125</f>
        <v/>
      </c>
      <c r="D125" s="359" t="str">
        <f>'קיזוזים בגין איחורים'!D125</f>
        <v/>
      </c>
      <c r="E125" s="359" t="str">
        <f>'קיזוזים בגין איחורים'!E125</f>
        <v/>
      </c>
      <c r="F125" s="359" t="str">
        <f>'קיזוזים בגין איחורים'!F125</f>
        <v/>
      </c>
      <c r="G125" s="386" t="str">
        <f>'קיזוזים בגין איחורים'!K125</f>
        <v/>
      </c>
      <c r="H125" s="78"/>
      <c r="I125" s="387" t="str">
        <f t="shared" si="8"/>
        <v/>
      </c>
      <c r="J125" s="387" t="str">
        <f t="shared" si="9"/>
        <v/>
      </c>
      <c r="L125" s="383" t="str">
        <f t="shared" si="10"/>
        <v/>
      </c>
      <c r="M125" s="383" t="str">
        <f>IF($F125="","",IFERROR(IF('קיזוזים בגין איחורים'!H125=0,0,1),0))</f>
        <v/>
      </c>
      <c r="N125" s="383" t="str">
        <f t="shared" si="11"/>
        <v/>
      </c>
      <c r="O125" s="383" t="str">
        <f t="shared" si="6"/>
        <v/>
      </c>
    </row>
    <row r="126" spans="2:15" x14ac:dyDescent="0.35">
      <c r="B126" s="77" t="str">
        <f t="shared" si="7"/>
        <v/>
      </c>
      <c r="C126" s="359" t="str">
        <f>'קיזוזים בגין איחורים'!C126</f>
        <v/>
      </c>
      <c r="D126" s="359" t="str">
        <f>'קיזוזים בגין איחורים'!D126</f>
        <v/>
      </c>
      <c r="E126" s="359" t="str">
        <f>'קיזוזים בגין איחורים'!E126</f>
        <v/>
      </c>
      <c r="F126" s="359" t="str">
        <f>'קיזוזים בגין איחורים'!F126</f>
        <v/>
      </c>
      <c r="G126" s="386" t="str">
        <f>'קיזוזים בגין איחורים'!K126</f>
        <v/>
      </c>
      <c r="H126" s="78"/>
      <c r="I126" s="387" t="str">
        <f t="shared" si="8"/>
        <v/>
      </c>
      <c r="J126" s="387" t="str">
        <f t="shared" si="9"/>
        <v/>
      </c>
      <c r="L126" s="383" t="str">
        <f t="shared" si="10"/>
        <v/>
      </c>
      <c r="M126" s="383" t="str">
        <f>IF($F126="","",IFERROR(IF('קיזוזים בגין איחורים'!H126=0,0,1),0))</f>
        <v/>
      </c>
      <c r="N126" s="383" t="str">
        <f t="shared" si="11"/>
        <v/>
      </c>
      <c r="O126" s="383" t="str">
        <f t="shared" si="6"/>
        <v/>
      </c>
    </row>
    <row r="127" spans="2:15" x14ac:dyDescent="0.35">
      <c r="B127" s="77" t="str">
        <f t="shared" si="7"/>
        <v/>
      </c>
      <c r="C127" s="359" t="str">
        <f>'קיזוזים בגין איחורים'!C127</f>
        <v/>
      </c>
      <c r="D127" s="359" t="str">
        <f>'קיזוזים בגין איחורים'!D127</f>
        <v/>
      </c>
      <c r="E127" s="359" t="str">
        <f>'קיזוזים בגין איחורים'!E127</f>
        <v/>
      </c>
      <c r="F127" s="359" t="str">
        <f>'קיזוזים בגין איחורים'!F127</f>
        <v/>
      </c>
      <c r="G127" s="386" t="str">
        <f>'קיזוזים בגין איחורים'!K127</f>
        <v/>
      </c>
      <c r="H127" s="78"/>
      <c r="I127" s="387" t="str">
        <f t="shared" si="8"/>
        <v/>
      </c>
      <c r="J127" s="387" t="str">
        <f t="shared" si="9"/>
        <v/>
      </c>
      <c r="L127" s="383" t="str">
        <f t="shared" si="10"/>
        <v/>
      </c>
      <c r="M127" s="383" t="str">
        <f>IF($F127="","",IFERROR(IF('קיזוזים בגין איחורים'!H127=0,0,1),0))</f>
        <v/>
      </c>
      <c r="N127" s="383" t="str">
        <f t="shared" si="11"/>
        <v/>
      </c>
      <c r="O127" s="383" t="str">
        <f t="shared" si="6"/>
        <v/>
      </c>
    </row>
    <row r="128" spans="2:15" x14ac:dyDescent="0.35">
      <c r="B128" s="77" t="str">
        <f t="shared" si="7"/>
        <v/>
      </c>
      <c r="C128" s="359" t="str">
        <f>'קיזוזים בגין איחורים'!C128</f>
        <v/>
      </c>
      <c r="D128" s="359" t="str">
        <f>'קיזוזים בגין איחורים'!D128</f>
        <v/>
      </c>
      <c r="E128" s="359" t="str">
        <f>'קיזוזים בגין איחורים'!E128</f>
        <v/>
      </c>
      <c r="F128" s="359" t="str">
        <f>'קיזוזים בגין איחורים'!F128</f>
        <v/>
      </c>
      <c r="G128" s="386" t="str">
        <f>'קיזוזים בגין איחורים'!K128</f>
        <v/>
      </c>
      <c r="H128" s="78"/>
      <c r="I128" s="387" t="str">
        <f t="shared" si="8"/>
        <v/>
      </c>
      <c r="J128" s="387" t="str">
        <f t="shared" si="9"/>
        <v/>
      </c>
      <c r="L128" s="383" t="str">
        <f t="shared" si="10"/>
        <v/>
      </c>
      <c r="M128" s="383" t="str">
        <f>IF($F128="","",IFERROR(IF('קיזוזים בגין איחורים'!H128=0,0,1),0))</f>
        <v/>
      </c>
      <c r="N128" s="383" t="str">
        <f t="shared" si="11"/>
        <v/>
      </c>
      <c r="O128" s="383" t="str">
        <f t="shared" si="6"/>
        <v/>
      </c>
    </row>
    <row r="129" spans="2:15" x14ac:dyDescent="0.35">
      <c r="B129" s="77" t="str">
        <f t="shared" si="7"/>
        <v/>
      </c>
      <c r="C129" s="359" t="str">
        <f>'קיזוזים בגין איחורים'!C129</f>
        <v/>
      </c>
      <c r="D129" s="359" t="str">
        <f>'קיזוזים בגין איחורים'!D129</f>
        <v/>
      </c>
      <c r="E129" s="359" t="str">
        <f>'קיזוזים בגין איחורים'!E129</f>
        <v/>
      </c>
      <c r="F129" s="359" t="str">
        <f>'קיזוזים בגין איחורים'!F129</f>
        <v/>
      </c>
      <c r="G129" s="386" t="str">
        <f>'קיזוזים בגין איחורים'!K129</f>
        <v/>
      </c>
      <c r="H129" s="78"/>
      <c r="I129" s="387" t="str">
        <f t="shared" si="8"/>
        <v/>
      </c>
      <c r="J129" s="387" t="str">
        <f t="shared" si="9"/>
        <v/>
      </c>
      <c r="L129" s="383" t="str">
        <f t="shared" si="10"/>
        <v/>
      </c>
      <c r="M129" s="383" t="str">
        <f>IF($F129="","",IFERROR(IF('קיזוזים בגין איחורים'!H129=0,0,1),0))</f>
        <v/>
      </c>
      <c r="N129" s="383" t="str">
        <f t="shared" si="11"/>
        <v/>
      </c>
      <c r="O129" s="383" t="str">
        <f t="shared" si="6"/>
        <v/>
      </c>
    </row>
    <row r="130" spans="2:15" ht="21.75" thickBot="1" x14ac:dyDescent="0.4">
      <c r="B130" s="77" t="str">
        <f t="shared" si="7"/>
        <v/>
      </c>
      <c r="C130" s="359" t="str">
        <f>'קיזוזים בגין איחורים'!C130</f>
        <v/>
      </c>
      <c r="D130" s="359" t="str">
        <f>'קיזוזים בגין איחורים'!D130</f>
        <v/>
      </c>
      <c r="E130" s="359" t="str">
        <f>'קיזוזים בגין איחורים'!E130</f>
        <v/>
      </c>
      <c r="F130" s="359" t="str">
        <f>'קיזוזים בגין איחורים'!F130</f>
        <v/>
      </c>
      <c r="G130" s="386" t="str">
        <f>'קיזוזים בגין איחורים'!K130</f>
        <v/>
      </c>
      <c r="H130" s="78"/>
      <c r="I130" s="387" t="str">
        <f t="shared" si="8"/>
        <v/>
      </c>
      <c r="J130" s="387" t="str">
        <f t="shared" si="9"/>
        <v/>
      </c>
      <c r="L130" s="383" t="str">
        <f t="shared" si="10"/>
        <v/>
      </c>
      <c r="M130" s="383" t="str">
        <f>IF($F130="","",IFERROR(IF('קיזוזים בגין איחורים'!H130=0,0,1),0))</f>
        <v/>
      </c>
      <c r="N130" s="383" t="str">
        <f t="shared" si="11"/>
        <v/>
      </c>
      <c r="O130" s="383" t="str">
        <f t="shared" si="6"/>
        <v/>
      </c>
    </row>
    <row r="131" spans="2:15" ht="21.75" thickBot="1" x14ac:dyDescent="0.4">
      <c r="B131" s="517" t="s">
        <v>64</v>
      </c>
      <c r="C131" s="443"/>
      <c r="D131" s="443"/>
      <c r="E131" s="443"/>
      <c r="F131" s="518"/>
      <c r="G131" s="74">
        <f>SUM(G31:G130)</f>
        <v>655000</v>
      </c>
      <c r="H131" s="74">
        <f>SUM(H31:H130)</f>
        <v>0</v>
      </c>
      <c r="I131" s="74">
        <f>SUM(I31:I130)</f>
        <v>655000</v>
      </c>
      <c r="J131" s="74">
        <f>SUM(J31:J130)</f>
        <v>655000</v>
      </c>
    </row>
  </sheetData>
  <sheetProtection algorithmName="SHA-512" hashValue="Fd/jD00oTOULwuqOfpnwjd2Z4Xd5ej7iKUfWHvR53DQw5itP3ex1K434zEAOk6SxoFdRxHz0MbK4bwQisOgEew==" saltValue="OoCLSDexjhi3AsFfsRS4YA==" spinCount="100000" sheet="1" scenarios="1" formatCells="0" formatColumns="0" formatRows="0" autoFilter="0"/>
  <mergeCells count="15">
    <mergeCell ref="L29:L30"/>
    <mergeCell ref="M29:M30"/>
    <mergeCell ref="N29:N30"/>
    <mergeCell ref="O29:O30"/>
    <mergeCell ref="B131:F131"/>
    <mergeCell ref="C29:C30"/>
    <mergeCell ref="D29:D30"/>
    <mergeCell ref="E29:E30"/>
    <mergeCell ref="B28:J28"/>
    <mergeCell ref="B29:B30"/>
    <mergeCell ref="F29:F30"/>
    <mergeCell ref="G29:G30"/>
    <mergeCell ref="H29:H30"/>
    <mergeCell ref="I29:I30"/>
    <mergeCell ref="J29:J30"/>
  </mergeCells>
  <conditionalFormatting sqref="B31:G130">
    <cfRule type="containsBlanks" dxfId="29" priority="8">
      <formula>LEN(TRIM(B31))=0</formula>
    </cfRule>
  </conditionalFormatting>
  <conditionalFormatting sqref="C1:C2">
    <cfRule type="containsBlanks" dxfId="28" priority="1">
      <formula>LEN(TRIM(C1))=0</formula>
    </cfRule>
  </conditionalFormatting>
  <conditionalFormatting sqref="H31:H130">
    <cfRule type="expression" dxfId="27" priority="6">
      <formula>AND($F31="",H31&lt;&gt;"")</formula>
    </cfRule>
    <cfRule type="expression" dxfId="26" priority="7">
      <formula>$F31&lt;&gt;""</formula>
    </cfRule>
  </conditionalFormatting>
  <conditionalFormatting sqref="I31:J130">
    <cfRule type="containsBlanks" dxfId="25" priority="3">
      <formula>LEN(TRIM(I31))=0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85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>
    <tabColor theme="8" tint="-0.249977111117893"/>
    <pageSetUpPr fitToPage="1"/>
  </sheetPr>
  <dimension ref="B1:AA131"/>
  <sheetViews>
    <sheetView rightToLeft="1" view="pageBreakPreview" zoomScale="90" zoomScaleNormal="100" zoomScaleSheetLayoutView="90" workbookViewId="0">
      <pane xSplit="6" ySplit="30" topLeftCell="G31" activePane="bottomRight" state="frozen"/>
      <selection pane="topRight" activeCell="G35" sqref="G35"/>
      <selection pane="bottomLeft" activeCell="G35" sqref="G35"/>
      <selection pane="bottomRight" activeCell="G31" sqref="G31"/>
    </sheetView>
  </sheetViews>
  <sheetFormatPr defaultColWidth="8" defaultRowHeight="15.75" x14ac:dyDescent="0.25"/>
  <cols>
    <col min="1" max="1" width="0" style="63" hidden="1" customWidth="1"/>
    <col min="2" max="2" width="13" style="63" customWidth="1"/>
    <col min="3" max="3" width="14.5703125" style="63" customWidth="1"/>
    <col min="4" max="4" width="14" style="63" customWidth="1"/>
    <col min="5" max="5" width="13" style="63" customWidth="1"/>
    <col min="6" max="6" width="31.28515625" style="63" customWidth="1"/>
    <col min="7" max="7" width="20" style="63" customWidth="1"/>
    <col min="8" max="8" width="16.5703125" style="63" customWidth="1"/>
    <col min="9" max="13" width="24" style="63" customWidth="1"/>
    <col min="14" max="25" width="24" style="63" hidden="1" customWidth="1"/>
    <col min="26" max="26" width="24.7109375" style="63" customWidth="1"/>
    <col min="27" max="27" width="14.28515625" style="63" customWidth="1"/>
    <col min="28" max="16384" width="8" style="63"/>
  </cols>
  <sheetData>
    <row r="1" spans="2:8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  <c r="G1" s="62"/>
      <c r="H1" s="62"/>
    </row>
    <row r="2" spans="2:8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  <c r="G2" s="34"/>
      <c r="H2" s="34"/>
    </row>
    <row r="3" spans="2:8" x14ac:dyDescent="0.25">
      <c r="B3" s="34"/>
      <c r="C3" s="34"/>
      <c r="D3" s="34"/>
      <c r="E3" s="34"/>
      <c r="F3" s="34"/>
      <c r="G3" s="34"/>
      <c r="H3" s="34"/>
    </row>
    <row r="4" spans="2:8" hidden="1" x14ac:dyDescent="0.25">
      <c r="B4" s="34"/>
      <c r="C4" s="34"/>
      <c r="D4" s="34"/>
      <c r="E4" s="34"/>
      <c r="F4" s="34"/>
      <c r="G4" s="34"/>
      <c r="H4" s="34"/>
    </row>
    <row r="5" spans="2:8" hidden="1" x14ac:dyDescent="0.25">
      <c r="B5" s="34"/>
      <c r="C5" s="34"/>
      <c r="D5" s="34"/>
      <c r="E5" s="34"/>
      <c r="F5" s="34"/>
      <c r="G5" s="34"/>
      <c r="H5" s="34"/>
    </row>
    <row r="6" spans="2:8" hidden="1" x14ac:dyDescent="0.25">
      <c r="B6" s="34"/>
      <c r="C6" s="34"/>
      <c r="D6" s="34"/>
      <c r="E6" s="34"/>
      <c r="F6" s="34"/>
      <c r="G6" s="34"/>
      <c r="H6" s="34"/>
    </row>
    <row r="7" spans="2:8" hidden="1" x14ac:dyDescent="0.25">
      <c r="B7" s="34"/>
      <c r="C7" s="34"/>
      <c r="D7" s="34"/>
      <c r="E7" s="34"/>
      <c r="F7" s="34"/>
      <c r="G7" s="34"/>
      <c r="H7" s="34"/>
    </row>
    <row r="8" spans="2:8" hidden="1" x14ac:dyDescent="0.25">
      <c r="B8" s="34"/>
      <c r="C8" s="34"/>
      <c r="D8" s="34"/>
      <c r="E8" s="34"/>
      <c r="F8" s="34"/>
      <c r="G8" s="34"/>
      <c r="H8" s="34"/>
    </row>
    <row r="9" spans="2:8" hidden="1" x14ac:dyDescent="0.25">
      <c r="B9" s="34"/>
      <c r="C9" s="34"/>
      <c r="D9" s="34"/>
      <c r="E9" s="34"/>
      <c r="F9" s="34"/>
      <c r="G9" s="34"/>
      <c r="H9" s="34"/>
    </row>
    <row r="10" spans="2:8" hidden="1" x14ac:dyDescent="0.25">
      <c r="B10" s="34"/>
      <c r="C10" s="34"/>
      <c r="D10" s="34"/>
      <c r="E10" s="34"/>
      <c r="F10" s="34"/>
      <c r="G10" s="34"/>
      <c r="H10" s="34"/>
    </row>
    <row r="11" spans="2:8" hidden="1" x14ac:dyDescent="0.25">
      <c r="B11" s="34"/>
      <c r="C11" s="34"/>
      <c r="D11" s="34"/>
      <c r="E11" s="34"/>
      <c r="F11" s="34"/>
      <c r="G11" s="34"/>
      <c r="H11" s="34"/>
    </row>
    <row r="12" spans="2:8" hidden="1" x14ac:dyDescent="0.25">
      <c r="B12" s="34"/>
      <c r="C12" s="34"/>
      <c r="D12" s="34"/>
      <c r="E12" s="34"/>
      <c r="F12" s="34"/>
      <c r="G12" s="34"/>
      <c r="H12" s="34"/>
    </row>
    <row r="13" spans="2:8" hidden="1" x14ac:dyDescent="0.25">
      <c r="B13" s="34"/>
      <c r="C13" s="34"/>
      <c r="D13" s="34"/>
      <c r="E13" s="34"/>
      <c r="F13" s="34"/>
      <c r="G13" s="34"/>
      <c r="H13" s="34"/>
    </row>
    <row r="14" spans="2:8" hidden="1" x14ac:dyDescent="0.25">
      <c r="B14" s="34"/>
      <c r="C14" s="34"/>
      <c r="D14" s="34"/>
      <c r="E14" s="34"/>
      <c r="F14" s="34"/>
      <c r="G14" s="34"/>
      <c r="H14" s="34"/>
    </row>
    <row r="15" spans="2:8" hidden="1" x14ac:dyDescent="0.25">
      <c r="B15" s="34"/>
      <c r="C15" s="34"/>
      <c r="D15" s="34"/>
      <c r="E15" s="34"/>
      <c r="F15" s="34"/>
      <c r="G15" s="34"/>
      <c r="H15" s="34"/>
    </row>
    <row r="16" spans="2:8" hidden="1" x14ac:dyDescent="0.25">
      <c r="B16" s="34"/>
      <c r="C16" s="34"/>
      <c r="D16" s="34"/>
      <c r="E16" s="34"/>
      <c r="F16" s="34"/>
      <c r="G16" s="34"/>
      <c r="H16" s="34"/>
    </row>
    <row r="17" spans="2:27" hidden="1" x14ac:dyDescent="0.25">
      <c r="B17" s="34"/>
      <c r="C17" s="34"/>
      <c r="D17" s="34"/>
      <c r="E17" s="34"/>
      <c r="F17" s="34"/>
      <c r="G17" s="34"/>
      <c r="H17" s="34"/>
    </row>
    <row r="18" spans="2:27" hidden="1" x14ac:dyDescent="0.25">
      <c r="B18" s="34"/>
      <c r="C18" s="34"/>
      <c r="D18" s="34"/>
      <c r="E18" s="34"/>
      <c r="F18" s="34"/>
      <c r="G18" s="34"/>
      <c r="H18" s="34"/>
    </row>
    <row r="19" spans="2:27" hidden="1" x14ac:dyDescent="0.25">
      <c r="B19" s="34"/>
      <c r="C19" s="34"/>
      <c r="D19" s="34"/>
      <c r="E19" s="34"/>
      <c r="F19" s="34"/>
      <c r="G19" s="34"/>
      <c r="H19" s="34"/>
    </row>
    <row r="20" spans="2:27" hidden="1" x14ac:dyDescent="0.25">
      <c r="B20" s="34"/>
      <c r="C20" s="34"/>
      <c r="D20" s="34"/>
      <c r="E20" s="34"/>
      <c r="F20" s="34"/>
      <c r="G20" s="34"/>
      <c r="H20" s="34"/>
    </row>
    <row r="21" spans="2:27" hidden="1" x14ac:dyDescent="0.25">
      <c r="B21" s="34"/>
      <c r="C21" s="34"/>
      <c r="D21" s="34"/>
      <c r="E21" s="34"/>
      <c r="F21" s="34"/>
      <c r="G21" s="34"/>
      <c r="H21" s="34"/>
    </row>
    <row r="22" spans="2:27" hidden="1" x14ac:dyDescent="0.25">
      <c r="B22" s="34"/>
      <c r="C22" s="34"/>
      <c r="D22" s="34"/>
      <c r="E22" s="34"/>
      <c r="F22" s="34"/>
      <c r="G22" s="34"/>
      <c r="H22" s="34"/>
    </row>
    <row r="23" spans="2:27" hidden="1" x14ac:dyDescent="0.25">
      <c r="B23" s="34"/>
      <c r="C23" s="34"/>
      <c r="D23" s="34"/>
      <c r="E23" s="34"/>
      <c r="F23" s="34"/>
      <c r="G23" s="34"/>
      <c r="H23" s="34"/>
    </row>
    <row r="24" spans="2:27" hidden="1" x14ac:dyDescent="0.25">
      <c r="B24" s="34"/>
      <c r="C24" s="34"/>
      <c r="D24" s="34"/>
      <c r="E24" s="34"/>
      <c r="F24" s="34"/>
      <c r="G24" s="34"/>
      <c r="H24" s="34"/>
    </row>
    <row r="25" spans="2:27" hidden="1" x14ac:dyDescent="0.25">
      <c r="B25" s="34"/>
      <c r="C25" s="34"/>
      <c r="D25" s="34"/>
      <c r="E25" s="34"/>
      <c r="F25" s="34"/>
      <c r="G25" s="34"/>
      <c r="H25" s="34"/>
    </row>
    <row r="26" spans="2:27" hidden="1" x14ac:dyDescent="0.25">
      <c r="B26" s="34"/>
      <c r="C26" s="34"/>
      <c r="D26" s="34"/>
      <c r="E26" s="34"/>
      <c r="F26" s="34"/>
      <c r="G26" s="34"/>
      <c r="H26" s="34"/>
    </row>
    <row r="27" spans="2:27" ht="16.5" thickBot="1" x14ac:dyDescent="0.3">
      <c r="B27" s="34"/>
      <c r="C27" s="34"/>
      <c r="D27" s="34"/>
      <c r="E27" s="34"/>
      <c r="F27" s="34"/>
      <c r="G27" s="34"/>
      <c r="H27" s="34"/>
    </row>
    <row r="28" spans="2:27" ht="19.5" thickBot="1" x14ac:dyDescent="0.3">
      <c r="B28" s="527" t="str">
        <f ca="1">MID(CELL("filename",B30),FIND("]",CELL("filename",F29),1)+1,99)</f>
        <v>הגבלה לסכום מבוקש (2)</v>
      </c>
      <c r="C28" s="528"/>
      <c r="D28" s="528"/>
      <c r="E28" s="528"/>
      <c r="F28" s="528"/>
      <c r="G28" s="528"/>
      <c r="H28" s="528"/>
      <c r="I28" s="52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8"/>
      <c r="AA28" s="529"/>
    </row>
    <row r="29" spans="2:27" s="65" customFormat="1" ht="19.5" customHeight="1" x14ac:dyDescent="0.25">
      <c r="B29" s="497" t="s">
        <v>189</v>
      </c>
      <c r="C29" s="434" t="s">
        <v>127</v>
      </c>
      <c r="D29" s="434" t="s">
        <v>128</v>
      </c>
      <c r="E29" s="440" t="s">
        <v>129</v>
      </c>
      <c r="F29" s="523" t="s">
        <v>130</v>
      </c>
      <c r="G29" s="523" t="s">
        <v>304</v>
      </c>
      <c r="H29" s="523" t="s">
        <v>319</v>
      </c>
      <c r="I29" s="523" t="s">
        <v>320</v>
      </c>
      <c r="J29" s="523" t="s">
        <v>277</v>
      </c>
      <c r="K29" s="523" t="s">
        <v>278</v>
      </c>
      <c r="L29" s="523" t="s">
        <v>279</v>
      </c>
      <c r="M29" s="523" t="s">
        <v>321</v>
      </c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523" t="s">
        <v>322</v>
      </c>
      <c r="AA29" s="525" t="s">
        <v>197</v>
      </c>
    </row>
    <row r="30" spans="2:27" s="65" customFormat="1" ht="54" customHeight="1" thickBot="1" x14ac:dyDescent="0.3">
      <c r="B30" s="498"/>
      <c r="C30" s="435"/>
      <c r="D30" s="435"/>
      <c r="E30" s="441"/>
      <c r="F30" s="524"/>
      <c r="G30" s="524"/>
      <c r="H30" s="524"/>
      <c r="I30" s="524"/>
      <c r="J30" s="524"/>
      <c r="K30" s="524"/>
      <c r="L30" s="524"/>
      <c r="M30" s="524"/>
      <c r="N30" s="66" t="s">
        <v>282</v>
      </c>
      <c r="O30" s="66" t="s">
        <v>283</v>
      </c>
      <c r="P30" s="66" t="s">
        <v>284</v>
      </c>
      <c r="Q30" s="66" t="s">
        <v>285</v>
      </c>
      <c r="R30" s="66" t="s">
        <v>286</v>
      </c>
      <c r="S30" s="66" t="s">
        <v>287</v>
      </c>
      <c r="T30" s="66" t="s">
        <v>288</v>
      </c>
      <c r="U30" s="66" t="s">
        <v>289</v>
      </c>
      <c r="V30" s="66" t="s">
        <v>290</v>
      </c>
      <c r="W30" s="66" t="s">
        <v>291</v>
      </c>
      <c r="X30" s="66" t="s">
        <v>292</v>
      </c>
      <c r="Y30" s="66" t="s">
        <v>293</v>
      </c>
      <c r="Z30" s="524"/>
      <c r="AA30" s="526"/>
    </row>
    <row r="31" spans="2:27" s="65" customFormat="1" x14ac:dyDescent="0.25">
      <c r="B31" s="67">
        <f>IF(F31="","",ROW()-30)</f>
        <v>1</v>
      </c>
      <c r="C31" s="359">
        <f>IF('תנאי סף'!$AF31&lt;&gt;1,"",'תנאי סף'!C31)</f>
        <v>580538015</v>
      </c>
      <c r="D31" s="359">
        <f>IF('תנאי סף'!$AF31&lt;&gt;1,"",'תנאי סף'!D31)</f>
        <v>1001829429</v>
      </c>
      <c r="E31" s="359" t="str">
        <f>IF('תנאי סף'!$AF31&lt;&gt;1,"",'תנאי סף'!E31)</f>
        <v>בקשת תמיכה 2025 פרויקט התחרות אהבי</v>
      </c>
      <c r="F31" s="68" t="str">
        <f>'קיזוזים- החלטות ועדה'!F31</f>
        <v>אהב"י - העמותה לקידום אמנות העם ביש</v>
      </c>
      <c r="G31" s="69">
        <f>IF($F31="","",'הגבלה לסכום מבוקש (1)'!G31)</f>
        <v>400000</v>
      </c>
      <c r="H31" s="69">
        <f>IF($F31="","",'קיזוזים בגין איחורים'!I31+'קיזוזים- החלטות ועדה'!H31)</f>
        <v>0</v>
      </c>
      <c r="I31" s="69">
        <f>IF($F31="","",G31-H31)</f>
        <v>400000</v>
      </c>
      <c r="J31" s="69">
        <f>'קיזוזים- החלטות ועדה'!J31</f>
        <v>175000</v>
      </c>
      <c r="K31" s="70">
        <f>IF(F31="","",IF(J31&gt;$I31,1,0))</f>
        <v>0</v>
      </c>
      <c r="L31" s="69">
        <f>IF($F31="","",MIN(I31:J31,'פרמטרים לעקרונות חישוב התמיכה'!$D$53))</f>
        <v>175000</v>
      </c>
      <c r="M31" s="69">
        <f>IF($F31="","",IF(K31=1,L31,MIN(L31,L31/SUMIF(K$31:K$130,0,L$31:L$130)*($C$2-SUMIF(K$31:K$130,1,L$31:L$130)))))</f>
        <v>175000</v>
      </c>
      <c r="N31" s="71">
        <f>IF(OR(M31&gt;$I31,$K31=1),1,0)</f>
        <v>0</v>
      </c>
      <c r="O31" s="72">
        <f>IF($F31="","",MIN(M31,$I31,'פרמטרים לעקרונות חישוב התמיכה'!$D$53))</f>
        <v>175000</v>
      </c>
      <c r="P31" s="72">
        <f>IF($F31="","",IF(N31=1,O31,MIN(L31,O31/SUMIF(N$31:N$130,0,O$31:O$130)*($C$2-SUMIF(N$31:N$130,1,O$31:O$130)))))</f>
        <v>175000</v>
      </c>
      <c r="Q31" s="71">
        <f>IF(OR(P31&gt;$I31,$K31=1,$N31=1),1,0)</f>
        <v>0</v>
      </c>
      <c r="R31" s="72">
        <f>IF($F31="","",MIN(P31,$I31,'פרמטרים לעקרונות חישוב התמיכה'!$D$53))</f>
        <v>175000</v>
      </c>
      <c r="S31" s="72">
        <f>IF($F31="","",IF(Q31=1,R31,MIN(L31,R31/SUMIF(Q$31:Q$130,0,R$31:R$130)*($C$2-SUMIF(Q$31:Q$130,1,R$31:R$130)))))</f>
        <v>175000</v>
      </c>
      <c r="T31" s="71">
        <f>IF(OR(S31&gt;$I31,$K31=1,$N31=1,$Q31=1),1,0)</f>
        <v>0</v>
      </c>
      <c r="U31" s="72">
        <f>IF($F31="","",MIN(S31,$I31,'פרמטרים לעקרונות חישוב התמיכה'!$D$53))</f>
        <v>175000</v>
      </c>
      <c r="V31" s="72">
        <f>IF($F31="","",IF(T31=2,U31,IF(T31=1,U31,MIN(L31,U31/SUMIF(T$31:T$130,0,U$31:U$130)*($C$2-SUMIF(T$31:T$130,1,U$31:U$130)-SUMIF(T$31:T$130,2,U$31:U$130))))))</f>
        <v>175000</v>
      </c>
      <c r="W31" s="71">
        <f>IF(OR(V31&gt;$I31,$K31=1,$N31=1,$Q31=1,$T31=1),1,0)</f>
        <v>0</v>
      </c>
      <c r="X31" s="72">
        <f>IF($F31="","",MIN(V31,$I31,'פרמטרים לעקרונות חישוב התמיכה'!$D$53))</f>
        <v>175000</v>
      </c>
      <c r="Y31" s="72">
        <f>IF($F31="","",IF(W31=2,X31,IF(W31=1,X31,MIN(L31,X31/SUMIF(W$31:W$130,0,X$31:X$130)*($C$2-SUMIF(W$31:W$130,1,X$31:X$130)-SUMIF(W$31:W$130,2,X$31:X$130))))))</f>
        <v>175000</v>
      </c>
      <c r="Z31" s="69">
        <f>IFERROR(Y31,0)</f>
        <v>175000</v>
      </c>
      <c r="AA31" s="73">
        <f>IF(I31="","",IFERROR(Z31/SUMIF($Z$31:$Z$130,"&lt;&gt;#DIV/0!"),0))</f>
        <v>0.26717557251908397</v>
      </c>
    </row>
    <row r="32" spans="2:27" s="65" customFormat="1" x14ac:dyDescent="0.25">
      <c r="B32" s="67">
        <f t="shared" ref="B32:B95" si="0">IF(F32="","",ROW()-30)</f>
        <v>2</v>
      </c>
      <c r="C32" s="359">
        <f>IF('תנאי סף'!$AF32&lt;&gt;1,"",'תנאי סף'!C32)</f>
        <v>510662190</v>
      </c>
      <c r="D32" s="359">
        <f>IF('תנאי סף'!$AF32&lt;&gt;1,"",'תנאי סף'!D32)</f>
        <v>1001844093</v>
      </c>
      <c r="E32" s="359" t="str">
        <f>IF('תנאי סף'!$AF32&lt;&gt;1,"",'תנאי סף'!E32)</f>
        <v>כנס חבורות זמר</v>
      </c>
      <c r="F32" s="68" t="str">
        <f>'קיזוזים- החלטות ועדה'!F32</f>
        <v>מרכז קהילתי בטירת כרמל עש פרסט בע"מ</v>
      </c>
      <c r="G32" s="386">
        <f>IF($F32="","",'הגבלה לסכום מבוקש (1)'!G32)</f>
        <v>130000</v>
      </c>
      <c r="H32" s="386">
        <f>IF($F32="","",'קיזוזים בגין איחורים'!I32+'קיזוזים- החלטות ועדה'!H32)</f>
        <v>0</v>
      </c>
      <c r="I32" s="386">
        <f t="shared" ref="I32:I95" si="1">IF($F32="","",G32-H32)</f>
        <v>130000</v>
      </c>
      <c r="J32" s="386">
        <f>'קיזוזים- החלטות ועדה'!J32</f>
        <v>130000</v>
      </c>
      <c r="K32" s="389">
        <f t="shared" ref="K32:K95" si="2">IF(F32="","",IF(J32&gt;$I32,1,0))</f>
        <v>0</v>
      </c>
      <c r="L32" s="69">
        <f>IF($F32="","",MIN(I32:J32,'פרמטרים לעקרונות חישוב התמיכה'!$D$53))</f>
        <v>130000</v>
      </c>
      <c r="M32" s="69">
        <f t="shared" ref="M32:M95" si="3">IF($F32="","",IF(K32=1,L32,MIN(L32,L32/SUMIF(K$31:K$130,0,L$31:L$130)*($C$2-SUMIF(K$31:K$130,1,L$31:L$130)))))</f>
        <v>130000</v>
      </c>
      <c r="N32" s="390">
        <f t="shared" ref="N32:N95" si="4">IF(OR(M32&gt;$I32,$K32=1),1,0)</f>
        <v>0</v>
      </c>
      <c r="O32" s="72">
        <f>IF($F32="","",MIN(M32,$I32,'פרמטרים לעקרונות חישוב התמיכה'!$D$53))</f>
        <v>130000</v>
      </c>
      <c r="P32" s="72">
        <f t="shared" ref="P32:P95" si="5">IF($F32="","",IF(N32=1,O32,MIN(L32,O32/SUMIF(N$31:N$130,0,O$31:O$130)*($C$2-SUMIF(N$31:N$130,1,O$31:O$130)))))</f>
        <v>130000</v>
      </c>
      <c r="Q32" s="390">
        <f t="shared" ref="Q32:Q95" si="6">IF(OR(P32&gt;$I32,$K32=1,$N32=1),1,0)</f>
        <v>0</v>
      </c>
      <c r="R32" s="72">
        <f>IF($F32="","",MIN(P32,$I32,'פרמטרים לעקרונות חישוב התמיכה'!$D$53))</f>
        <v>130000</v>
      </c>
      <c r="S32" s="72">
        <f t="shared" ref="S32:S95" si="7">IF($F32="","",IF(Q32=1,R32,MIN(L32,R32/SUMIF(Q$31:Q$130,0,R$31:R$130)*($C$2-SUMIF(Q$31:Q$130,1,R$31:R$130)))))</f>
        <v>130000</v>
      </c>
      <c r="T32" s="390">
        <f t="shared" ref="T32:T95" si="8">IF(OR(S32&gt;$I32,$K32=1,$N32=1,$Q32=1),1,0)</f>
        <v>0</v>
      </c>
      <c r="U32" s="72">
        <f>IF($F32="","",MIN(S32,$I32,'פרמטרים לעקרונות חישוב התמיכה'!$D$53))</f>
        <v>130000</v>
      </c>
      <c r="V32" s="72">
        <f t="shared" ref="V32:V95" si="9">IF($F32="","",IF(T32=2,U32,IF(T32=1,U32,MIN(L32,U32/SUMIF(T$31:T$130,0,U$31:U$130)*($C$2-SUMIF(T$31:T$130,1,U$31:U$130)-SUMIF(T$31:T$130,2,U$31:U$130))))))</f>
        <v>130000</v>
      </c>
      <c r="W32" s="390">
        <f t="shared" ref="W32:W95" si="10">IF(OR(V32&gt;$I32,$K32=1,$N32=1,$Q32=1,$T32=1),1,0)</f>
        <v>0</v>
      </c>
      <c r="X32" s="72">
        <f>IF($F32="","",MIN(V32,$I32,'פרמטרים לעקרונות חישוב התמיכה'!$D$53))</f>
        <v>130000</v>
      </c>
      <c r="Y32" s="72">
        <f t="shared" ref="Y32:Y95" si="11">IF($F32="","",IF(W32=2,X32,IF(W32=1,X32,MIN(L32,X32/SUMIF(W$31:W$130,0,X$31:X$130)*($C$2-SUMIF(W$31:W$130,1,X$31:X$130)-SUMIF(W$31:W$130,2,X$31:X$130))))))</f>
        <v>130000</v>
      </c>
      <c r="Z32" s="386">
        <f t="shared" ref="Z32:Z95" si="12">IFERROR(Y32,0)</f>
        <v>130000</v>
      </c>
      <c r="AA32" s="391">
        <f t="shared" ref="AA32:AA95" si="13">IF(I32="","",IFERROR(Z32/SUMIF($Z$31:$Z$130,"&lt;&gt;#DIV/0!"),0))</f>
        <v>0.19847328244274809</v>
      </c>
    </row>
    <row r="33" spans="2:27" s="65" customFormat="1" x14ac:dyDescent="0.25">
      <c r="B33" s="67">
        <f t="shared" si="0"/>
        <v>3</v>
      </c>
      <c r="C33" s="359">
        <f>IF('תנאי סף'!$AF33&lt;&gt;1,"",'תנאי סף'!C33)</f>
        <v>580350841</v>
      </c>
      <c r="D33" s="359">
        <f>IF('תנאי סף'!$AF33&lt;&gt;1,"",'תנאי סף'!D33)</f>
        <v>1001844060</v>
      </c>
      <c r="E33" s="359" t="str">
        <f>IF('תנאי סף'!$AF33&lt;&gt;1,"",'תנאי סף'!E33)</f>
        <v>תמיכה בפעילויות עמותת מיל"ה ברחבי הארץ</v>
      </c>
      <c r="F33" s="68" t="str">
        <f>'קיזוזים- החלטות ועדה'!F33</f>
        <v>מרכז ישראלי למקהלות ולחבורות זמר (ע</v>
      </c>
      <c r="G33" s="386">
        <f>IF($F33="","",'הגבלה לסכום מבוקש (1)'!G33)</f>
        <v>600000</v>
      </c>
      <c r="H33" s="386">
        <f>IF($F33="","",'קיזוזים בגין איחורים'!I33+'קיזוזים- החלטות ועדה'!H33)</f>
        <v>0</v>
      </c>
      <c r="I33" s="386">
        <f t="shared" si="1"/>
        <v>600000</v>
      </c>
      <c r="J33" s="386">
        <f>'קיזוזים- החלטות ועדה'!J33</f>
        <v>175000</v>
      </c>
      <c r="K33" s="389">
        <f t="shared" si="2"/>
        <v>0</v>
      </c>
      <c r="L33" s="69">
        <f>IF($F33="","",MIN(I33:J33,'פרמטרים לעקרונות חישוב התמיכה'!$D$53))</f>
        <v>175000</v>
      </c>
      <c r="M33" s="69">
        <f t="shared" si="3"/>
        <v>175000</v>
      </c>
      <c r="N33" s="390">
        <f t="shared" si="4"/>
        <v>0</v>
      </c>
      <c r="O33" s="72">
        <f>IF($F33="","",MIN(M33,$I33,'פרמטרים לעקרונות חישוב התמיכה'!$D$53))</f>
        <v>175000</v>
      </c>
      <c r="P33" s="72">
        <f t="shared" si="5"/>
        <v>175000</v>
      </c>
      <c r="Q33" s="390">
        <f t="shared" si="6"/>
        <v>0</v>
      </c>
      <c r="R33" s="72">
        <f>IF($F33="","",MIN(P33,$I33,'פרמטרים לעקרונות חישוב התמיכה'!$D$53))</f>
        <v>175000</v>
      </c>
      <c r="S33" s="72">
        <f t="shared" si="7"/>
        <v>175000</v>
      </c>
      <c r="T33" s="390">
        <f t="shared" si="8"/>
        <v>0</v>
      </c>
      <c r="U33" s="72">
        <f>IF($F33="","",MIN(S33,$I33,'פרמטרים לעקרונות חישוב התמיכה'!$D$53))</f>
        <v>175000</v>
      </c>
      <c r="V33" s="72">
        <f t="shared" si="9"/>
        <v>175000</v>
      </c>
      <c r="W33" s="390">
        <f t="shared" si="10"/>
        <v>0</v>
      </c>
      <c r="X33" s="72">
        <f>IF($F33="","",MIN(V33,$I33,'פרמטרים לעקרונות חישוב התמיכה'!$D$53))</f>
        <v>175000</v>
      </c>
      <c r="Y33" s="72">
        <f t="shared" si="11"/>
        <v>175000</v>
      </c>
      <c r="Z33" s="386">
        <f t="shared" si="12"/>
        <v>175000</v>
      </c>
      <c r="AA33" s="391">
        <f t="shared" si="13"/>
        <v>0.26717557251908397</v>
      </c>
    </row>
    <row r="34" spans="2:27" s="65" customFormat="1" x14ac:dyDescent="0.25">
      <c r="B34" s="67" t="str">
        <f t="shared" si="0"/>
        <v/>
      </c>
      <c r="C34" s="359" t="str">
        <f>IF('תנאי סף'!$AF34&lt;&gt;1,"",'תנאי סף'!C34)</f>
        <v/>
      </c>
      <c r="D34" s="359" t="str">
        <f>IF('תנאי סף'!$AF34&lt;&gt;1,"",'תנאי סף'!D34)</f>
        <v/>
      </c>
      <c r="E34" s="359" t="str">
        <f>IF('תנאי סף'!$AF34&lt;&gt;1,"",'תנאי סף'!E34)</f>
        <v/>
      </c>
      <c r="F34" s="68" t="str">
        <f>'קיזוזים- החלטות ועדה'!F34</f>
        <v/>
      </c>
      <c r="G34" s="386" t="str">
        <f>IF($F34="","",'הגבלה לסכום מבוקש (1)'!G34)</f>
        <v/>
      </c>
      <c r="H34" s="386" t="str">
        <f>IF($F34="","",'קיזוזים בגין איחורים'!I34+'קיזוזים- החלטות ועדה'!H34)</f>
        <v/>
      </c>
      <c r="I34" s="386" t="str">
        <f t="shared" si="1"/>
        <v/>
      </c>
      <c r="J34" s="386" t="str">
        <f>'קיזוזים- החלטות ועדה'!J34</f>
        <v/>
      </c>
      <c r="K34" s="389" t="str">
        <f t="shared" si="2"/>
        <v/>
      </c>
      <c r="L34" s="69" t="str">
        <f>IF($F34="","",MIN(I34:J34,'פרמטרים לעקרונות חישוב התמיכה'!$D$53))</f>
        <v/>
      </c>
      <c r="M34" s="69" t="str">
        <f t="shared" si="3"/>
        <v/>
      </c>
      <c r="N34" s="390">
        <f t="shared" si="4"/>
        <v>0</v>
      </c>
      <c r="O34" s="72" t="str">
        <f>IF($F34="","",MIN(M34,$I34,'פרמטרים לעקרונות חישוב התמיכה'!$D$53))</f>
        <v/>
      </c>
      <c r="P34" s="72" t="str">
        <f t="shared" si="5"/>
        <v/>
      </c>
      <c r="Q34" s="390">
        <f t="shared" si="6"/>
        <v>0</v>
      </c>
      <c r="R34" s="72" t="str">
        <f>IF($F34="","",MIN(P34,$I34,'פרמטרים לעקרונות חישוב התמיכה'!$D$53))</f>
        <v/>
      </c>
      <c r="S34" s="72" t="str">
        <f t="shared" si="7"/>
        <v/>
      </c>
      <c r="T34" s="390">
        <f t="shared" si="8"/>
        <v>0</v>
      </c>
      <c r="U34" s="72" t="str">
        <f>IF($F34="","",MIN(S34,$I34,'פרמטרים לעקרונות חישוב התמיכה'!$D$53))</f>
        <v/>
      </c>
      <c r="V34" s="72" t="str">
        <f t="shared" si="9"/>
        <v/>
      </c>
      <c r="W34" s="390">
        <f t="shared" si="10"/>
        <v>0</v>
      </c>
      <c r="X34" s="72" t="str">
        <f>IF($F34="","",MIN(V34,$I34,'פרמטרים לעקרונות חישוב התמיכה'!$D$53))</f>
        <v/>
      </c>
      <c r="Y34" s="72" t="str">
        <f t="shared" si="11"/>
        <v/>
      </c>
      <c r="Z34" s="386" t="str">
        <f t="shared" si="12"/>
        <v/>
      </c>
      <c r="AA34" s="391" t="str">
        <f t="shared" si="13"/>
        <v/>
      </c>
    </row>
    <row r="35" spans="2:27" s="65" customFormat="1" x14ac:dyDescent="0.25">
      <c r="B35" s="67" t="str">
        <f t="shared" si="0"/>
        <v/>
      </c>
      <c r="C35" s="359" t="str">
        <f>IF('תנאי סף'!$AF35&lt;&gt;1,"",'תנאי סף'!C35)</f>
        <v/>
      </c>
      <c r="D35" s="359" t="str">
        <f>IF('תנאי סף'!$AF35&lt;&gt;1,"",'תנאי סף'!D35)</f>
        <v/>
      </c>
      <c r="E35" s="359" t="str">
        <f>IF('תנאי סף'!$AF35&lt;&gt;1,"",'תנאי סף'!E35)</f>
        <v/>
      </c>
      <c r="F35" s="68" t="str">
        <f>'קיזוזים- החלטות ועדה'!F35</f>
        <v/>
      </c>
      <c r="G35" s="386" t="str">
        <f>IF($F35="","",'הגבלה לסכום מבוקש (1)'!G35)</f>
        <v/>
      </c>
      <c r="H35" s="386" t="str">
        <f>IF($F35="","",'קיזוזים בגין איחורים'!I35+'קיזוזים- החלטות ועדה'!H35)</f>
        <v/>
      </c>
      <c r="I35" s="386" t="str">
        <f t="shared" si="1"/>
        <v/>
      </c>
      <c r="J35" s="386" t="str">
        <f>'קיזוזים- החלטות ועדה'!J35</f>
        <v/>
      </c>
      <c r="K35" s="389" t="str">
        <f t="shared" si="2"/>
        <v/>
      </c>
      <c r="L35" s="69" t="str">
        <f>IF($F35="","",MIN(I35:J35,'פרמטרים לעקרונות חישוב התמיכה'!$D$53))</f>
        <v/>
      </c>
      <c r="M35" s="69" t="str">
        <f t="shared" si="3"/>
        <v/>
      </c>
      <c r="N35" s="390">
        <f t="shared" si="4"/>
        <v>0</v>
      </c>
      <c r="O35" s="72" t="str">
        <f>IF($F35="","",MIN(M35,$I35,'פרמטרים לעקרונות חישוב התמיכה'!$D$53))</f>
        <v/>
      </c>
      <c r="P35" s="72" t="str">
        <f t="shared" si="5"/>
        <v/>
      </c>
      <c r="Q35" s="390">
        <f t="shared" si="6"/>
        <v>0</v>
      </c>
      <c r="R35" s="72" t="str">
        <f>IF($F35="","",MIN(P35,$I35,'פרמטרים לעקרונות חישוב התמיכה'!$D$53))</f>
        <v/>
      </c>
      <c r="S35" s="72" t="str">
        <f t="shared" si="7"/>
        <v/>
      </c>
      <c r="T35" s="390">
        <f t="shared" si="8"/>
        <v>0</v>
      </c>
      <c r="U35" s="72" t="str">
        <f>IF($F35="","",MIN(S35,$I35,'פרמטרים לעקרונות חישוב התמיכה'!$D$53))</f>
        <v/>
      </c>
      <c r="V35" s="72" t="str">
        <f t="shared" si="9"/>
        <v/>
      </c>
      <c r="W35" s="390">
        <f t="shared" si="10"/>
        <v>0</v>
      </c>
      <c r="X35" s="72" t="str">
        <f>IF($F35="","",MIN(V35,$I35,'פרמטרים לעקרונות חישוב התמיכה'!$D$53))</f>
        <v/>
      </c>
      <c r="Y35" s="72" t="str">
        <f t="shared" si="11"/>
        <v/>
      </c>
      <c r="Z35" s="386" t="str">
        <f t="shared" si="12"/>
        <v/>
      </c>
      <c r="AA35" s="391" t="str">
        <f t="shared" si="13"/>
        <v/>
      </c>
    </row>
    <row r="36" spans="2:27" s="65" customFormat="1" x14ac:dyDescent="0.25">
      <c r="B36" s="67">
        <f t="shared" si="0"/>
        <v>6</v>
      </c>
      <c r="C36" s="359">
        <f>IF('תנאי סף'!$AF36&lt;&gt;1,"",'תנאי סף'!C36)</f>
        <v>510632219</v>
      </c>
      <c r="D36" s="359">
        <f>IF('תנאי סף'!$AF36&lt;&gt;1,"",'תנאי סף'!D36)</f>
        <v>1001842024</v>
      </c>
      <c r="E36" s="359" t="str">
        <f>IF('תנאי סף'!$AF36&lt;&gt;1,"",'תנאי סף'!E36)</f>
        <v>כנס תיאטרון קהילתי נווה יוסף</v>
      </c>
      <c r="F36" s="68" t="str">
        <f>'קיזוזים- החלטות ועדה'!F36</f>
        <v>חברת מוסדות חנוך ותרבות בחיפה מיסוד</v>
      </c>
      <c r="G36" s="386">
        <f>IF($F36="","",'הגבלה לסכום מבוקש (1)'!G36)</f>
        <v>300000</v>
      </c>
      <c r="H36" s="386">
        <f>IF($F36="","",'קיזוזים בגין איחורים'!I36+'קיזוזים- החלטות ועדה'!H36)</f>
        <v>0</v>
      </c>
      <c r="I36" s="386">
        <f t="shared" si="1"/>
        <v>300000</v>
      </c>
      <c r="J36" s="386">
        <f>'קיזוזים- החלטות ועדה'!J36</f>
        <v>175000</v>
      </c>
      <c r="K36" s="389">
        <f t="shared" si="2"/>
        <v>0</v>
      </c>
      <c r="L36" s="69">
        <f>IF($F36="","",MIN(I36:J36,'פרמטרים לעקרונות חישוב התמיכה'!$D$53))</f>
        <v>175000</v>
      </c>
      <c r="M36" s="69">
        <f t="shared" si="3"/>
        <v>175000</v>
      </c>
      <c r="N36" s="390">
        <f t="shared" si="4"/>
        <v>0</v>
      </c>
      <c r="O36" s="72">
        <f>IF($F36="","",MIN(M36,$I36,'פרמטרים לעקרונות חישוב התמיכה'!$D$53))</f>
        <v>175000</v>
      </c>
      <c r="P36" s="72">
        <f t="shared" si="5"/>
        <v>175000</v>
      </c>
      <c r="Q36" s="390">
        <f t="shared" si="6"/>
        <v>0</v>
      </c>
      <c r="R36" s="72">
        <f>IF($F36="","",MIN(P36,$I36,'פרמטרים לעקרונות חישוב התמיכה'!$D$53))</f>
        <v>175000</v>
      </c>
      <c r="S36" s="72">
        <f t="shared" si="7"/>
        <v>175000</v>
      </c>
      <c r="T36" s="390">
        <f t="shared" si="8"/>
        <v>0</v>
      </c>
      <c r="U36" s="72">
        <f>IF($F36="","",MIN(S36,$I36,'פרמטרים לעקרונות חישוב התמיכה'!$D$53))</f>
        <v>175000</v>
      </c>
      <c r="V36" s="72">
        <f t="shared" si="9"/>
        <v>175000</v>
      </c>
      <c r="W36" s="390">
        <f t="shared" si="10"/>
        <v>0</v>
      </c>
      <c r="X36" s="72">
        <f>IF($F36="","",MIN(V36,$I36,'פרמטרים לעקרונות חישוב התמיכה'!$D$53))</f>
        <v>175000</v>
      </c>
      <c r="Y36" s="72">
        <f t="shared" si="11"/>
        <v>175000</v>
      </c>
      <c r="Z36" s="386">
        <f t="shared" si="12"/>
        <v>175000</v>
      </c>
      <c r="AA36" s="391">
        <f t="shared" si="13"/>
        <v>0.26717557251908397</v>
      </c>
    </row>
    <row r="37" spans="2:27" s="65" customFormat="1" x14ac:dyDescent="0.25">
      <c r="B37" s="67" t="str">
        <f t="shared" si="0"/>
        <v/>
      </c>
      <c r="C37" s="359" t="str">
        <f>IF('תנאי סף'!$AF37&lt;&gt;1,"",'תנאי סף'!C37)</f>
        <v/>
      </c>
      <c r="D37" s="359" t="str">
        <f>IF('תנאי סף'!$AF37&lt;&gt;1,"",'תנאי סף'!D37)</f>
        <v/>
      </c>
      <c r="E37" s="359" t="str">
        <f>IF('תנאי סף'!$AF37&lt;&gt;1,"",'תנאי סף'!E37)</f>
        <v/>
      </c>
      <c r="F37" s="68" t="str">
        <f>'קיזוזים- החלטות ועדה'!F37</f>
        <v/>
      </c>
      <c r="G37" s="386" t="str">
        <f>IF($F37="","",'הגבלה לסכום מבוקש (1)'!G37)</f>
        <v/>
      </c>
      <c r="H37" s="386" t="str">
        <f>IF($F37="","",'קיזוזים בגין איחורים'!I37+'קיזוזים- החלטות ועדה'!H37)</f>
        <v/>
      </c>
      <c r="I37" s="386" t="str">
        <f t="shared" si="1"/>
        <v/>
      </c>
      <c r="J37" s="386" t="str">
        <f>'קיזוזים- החלטות ועדה'!J37</f>
        <v/>
      </c>
      <c r="K37" s="389" t="str">
        <f t="shared" si="2"/>
        <v/>
      </c>
      <c r="L37" s="69" t="str">
        <f>IF($F37="","",MIN(I37:J37,'פרמטרים לעקרונות חישוב התמיכה'!$D$53))</f>
        <v/>
      </c>
      <c r="M37" s="69" t="str">
        <f t="shared" si="3"/>
        <v/>
      </c>
      <c r="N37" s="390">
        <f t="shared" si="4"/>
        <v>0</v>
      </c>
      <c r="O37" s="72" t="str">
        <f>IF($F37="","",MIN(M37,$I37,'פרמטרים לעקרונות חישוב התמיכה'!$D$53))</f>
        <v/>
      </c>
      <c r="P37" s="72" t="str">
        <f t="shared" si="5"/>
        <v/>
      </c>
      <c r="Q37" s="390">
        <f t="shared" si="6"/>
        <v>0</v>
      </c>
      <c r="R37" s="72" t="str">
        <f>IF($F37="","",MIN(P37,$I37,'פרמטרים לעקרונות חישוב התמיכה'!$D$53))</f>
        <v/>
      </c>
      <c r="S37" s="72" t="str">
        <f t="shared" si="7"/>
        <v/>
      </c>
      <c r="T37" s="390">
        <f t="shared" si="8"/>
        <v>0</v>
      </c>
      <c r="U37" s="72" t="str">
        <f>IF($F37="","",MIN(S37,$I37,'פרמטרים לעקרונות חישוב התמיכה'!$D$53))</f>
        <v/>
      </c>
      <c r="V37" s="72" t="str">
        <f t="shared" si="9"/>
        <v/>
      </c>
      <c r="W37" s="390">
        <f t="shared" si="10"/>
        <v>0</v>
      </c>
      <c r="X37" s="72" t="str">
        <f>IF($F37="","",MIN(V37,$I37,'פרמטרים לעקרונות חישוב התמיכה'!$D$53))</f>
        <v/>
      </c>
      <c r="Y37" s="72" t="str">
        <f t="shared" si="11"/>
        <v/>
      </c>
      <c r="Z37" s="386" t="str">
        <f t="shared" si="12"/>
        <v/>
      </c>
      <c r="AA37" s="391" t="str">
        <f t="shared" si="13"/>
        <v/>
      </c>
    </row>
    <row r="38" spans="2:27" s="65" customFormat="1" x14ac:dyDescent="0.25">
      <c r="B38" s="67" t="str">
        <f t="shared" si="0"/>
        <v/>
      </c>
      <c r="C38" s="359" t="str">
        <f>IF('תנאי סף'!$AF38&lt;&gt;1,"",'תנאי סף'!C38)</f>
        <v/>
      </c>
      <c r="D38" s="359" t="str">
        <f>IF('תנאי סף'!$AF38&lt;&gt;1,"",'תנאי סף'!D38)</f>
        <v/>
      </c>
      <c r="E38" s="359" t="str">
        <f>IF('תנאי סף'!$AF38&lt;&gt;1,"",'תנאי סף'!E38)</f>
        <v/>
      </c>
      <c r="F38" s="68" t="str">
        <f>'קיזוזים- החלטות ועדה'!F38</f>
        <v/>
      </c>
      <c r="G38" s="386" t="str">
        <f>IF($F38="","",'הגבלה לסכום מבוקש (1)'!G38)</f>
        <v/>
      </c>
      <c r="H38" s="386" t="str">
        <f>IF($F38="","",'קיזוזים בגין איחורים'!I38+'קיזוזים- החלטות ועדה'!H38)</f>
        <v/>
      </c>
      <c r="I38" s="386" t="str">
        <f t="shared" si="1"/>
        <v/>
      </c>
      <c r="J38" s="386" t="str">
        <f>'קיזוזים- החלטות ועדה'!J38</f>
        <v/>
      </c>
      <c r="K38" s="389" t="str">
        <f t="shared" si="2"/>
        <v/>
      </c>
      <c r="L38" s="69" t="str">
        <f>IF($F38="","",MIN(I38:J38,'פרמטרים לעקרונות חישוב התמיכה'!$D$53))</f>
        <v/>
      </c>
      <c r="M38" s="69" t="str">
        <f t="shared" si="3"/>
        <v/>
      </c>
      <c r="N38" s="390">
        <f t="shared" si="4"/>
        <v>0</v>
      </c>
      <c r="O38" s="72" t="str">
        <f>IF($F38="","",MIN(M38,$I38,'פרמטרים לעקרונות חישוב התמיכה'!$D$53))</f>
        <v/>
      </c>
      <c r="P38" s="72" t="str">
        <f t="shared" si="5"/>
        <v/>
      </c>
      <c r="Q38" s="390">
        <f t="shared" si="6"/>
        <v>0</v>
      </c>
      <c r="R38" s="72" t="str">
        <f>IF($F38="","",MIN(P38,$I38,'פרמטרים לעקרונות חישוב התמיכה'!$D$53))</f>
        <v/>
      </c>
      <c r="S38" s="72" t="str">
        <f t="shared" si="7"/>
        <v/>
      </c>
      <c r="T38" s="390">
        <f t="shared" si="8"/>
        <v>0</v>
      </c>
      <c r="U38" s="72" t="str">
        <f>IF($F38="","",MIN(S38,$I38,'פרמטרים לעקרונות חישוב התמיכה'!$D$53))</f>
        <v/>
      </c>
      <c r="V38" s="72" t="str">
        <f t="shared" si="9"/>
        <v/>
      </c>
      <c r="W38" s="390">
        <f t="shared" si="10"/>
        <v>0</v>
      </c>
      <c r="X38" s="72" t="str">
        <f>IF($F38="","",MIN(V38,$I38,'פרמטרים לעקרונות חישוב התמיכה'!$D$53))</f>
        <v/>
      </c>
      <c r="Y38" s="72" t="str">
        <f t="shared" si="11"/>
        <v/>
      </c>
      <c r="Z38" s="386" t="str">
        <f t="shared" si="12"/>
        <v/>
      </c>
      <c r="AA38" s="391" t="str">
        <f t="shared" si="13"/>
        <v/>
      </c>
    </row>
    <row r="39" spans="2:27" s="65" customFormat="1" x14ac:dyDescent="0.25">
      <c r="B39" s="67" t="str">
        <f t="shared" si="0"/>
        <v/>
      </c>
      <c r="C39" s="359" t="str">
        <f>IF('תנאי סף'!$AF39&lt;&gt;1,"",'תנאי סף'!C39)</f>
        <v/>
      </c>
      <c r="D39" s="359" t="str">
        <f>IF('תנאי סף'!$AF39&lt;&gt;1,"",'תנאי סף'!D39)</f>
        <v/>
      </c>
      <c r="E39" s="359" t="str">
        <f>IF('תנאי סף'!$AF39&lt;&gt;1,"",'תנאי סף'!E39)</f>
        <v/>
      </c>
      <c r="F39" s="68" t="str">
        <f>'קיזוזים- החלטות ועדה'!F39</f>
        <v/>
      </c>
      <c r="G39" s="386" t="str">
        <f>IF($F39="","",'הגבלה לסכום מבוקש (1)'!G39)</f>
        <v/>
      </c>
      <c r="H39" s="386" t="str">
        <f>IF($F39="","",'קיזוזים בגין איחורים'!I39+'קיזוזים- החלטות ועדה'!H39)</f>
        <v/>
      </c>
      <c r="I39" s="386" t="str">
        <f t="shared" si="1"/>
        <v/>
      </c>
      <c r="J39" s="386" t="str">
        <f>'קיזוזים- החלטות ועדה'!J39</f>
        <v/>
      </c>
      <c r="K39" s="389" t="str">
        <f t="shared" si="2"/>
        <v/>
      </c>
      <c r="L39" s="69" t="str">
        <f>IF($F39="","",MIN(I39:J39,'פרמטרים לעקרונות חישוב התמיכה'!$D$53))</f>
        <v/>
      </c>
      <c r="M39" s="69" t="str">
        <f t="shared" si="3"/>
        <v/>
      </c>
      <c r="N39" s="390">
        <f t="shared" si="4"/>
        <v>0</v>
      </c>
      <c r="O39" s="72" t="str">
        <f>IF($F39="","",MIN(M39,$I39,'פרמטרים לעקרונות חישוב התמיכה'!$D$53))</f>
        <v/>
      </c>
      <c r="P39" s="72" t="str">
        <f t="shared" si="5"/>
        <v/>
      </c>
      <c r="Q39" s="390">
        <f t="shared" si="6"/>
        <v>0</v>
      </c>
      <c r="R39" s="72" t="str">
        <f>IF($F39="","",MIN(P39,$I39,'פרמטרים לעקרונות חישוב התמיכה'!$D$53))</f>
        <v/>
      </c>
      <c r="S39" s="72" t="str">
        <f t="shared" si="7"/>
        <v/>
      </c>
      <c r="T39" s="390">
        <f t="shared" si="8"/>
        <v>0</v>
      </c>
      <c r="U39" s="72" t="str">
        <f>IF($F39="","",MIN(S39,$I39,'פרמטרים לעקרונות חישוב התמיכה'!$D$53))</f>
        <v/>
      </c>
      <c r="V39" s="72" t="str">
        <f t="shared" si="9"/>
        <v/>
      </c>
      <c r="W39" s="390">
        <f t="shared" si="10"/>
        <v>0</v>
      </c>
      <c r="X39" s="72" t="str">
        <f>IF($F39="","",MIN(V39,$I39,'פרמטרים לעקרונות חישוב התמיכה'!$D$53))</f>
        <v/>
      </c>
      <c r="Y39" s="72" t="str">
        <f t="shared" si="11"/>
        <v/>
      </c>
      <c r="Z39" s="386" t="str">
        <f t="shared" si="12"/>
        <v/>
      </c>
      <c r="AA39" s="391" t="str">
        <f t="shared" si="13"/>
        <v/>
      </c>
    </row>
    <row r="40" spans="2:27" s="65" customFormat="1" ht="16.5" thickBot="1" x14ac:dyDescent="0.3">
      <c r="B40" s="67" t="str">
        <f t="shared" si="0"/>
        <v/>
      </c>
      <c r="C40" s="359" t="str">
        <f>IF('תנאי סף'!$AF40&lt;&gt;1,"",'תנאי סף'!C40)</f>
        <v/>
      </c>
      <c r="D40" s="359" t="str">
        <f>IF('תנאי סף'!$AF40&lt;&gt;1,"",'תנאי סף'!D40)</f>
        <v/>
      </c>
      <c r="E40" s="359" t="str">
        <f>IF('תנאי סף'!$AF40&lt;&gt;1,"",'תנאי סף'!E40)</f>
        <v/>
      </c>
      <c r="F40" s="68" t="str">
        <f>'קיזוזים- החלטות ועדה'!F40</f>
        <v/>
      </c>
      <c r="G40" s="386" t="str">
        <f>IF($F40="","",'הגבלה לסכום מבוקש (1)'!G40)</f>
        <v/>
      </c>
      <c r="H40" s="386" t="str">
        <f>IF($F40="","",'קיזוזים בגין איחורים'!I40+'קיזוזים- החלטות ועדה'!H40)</f>
        <v/>
      </c>
      <c r="I40" s="386" t="str">
        <f t="shared" si="1"/>
        <v/>
      </c>
      <c r="J40" s="386" t="str">
        <f>'קיזוזים- החלטות ועדה'!J40</f>
        <v/>
      </c>
      <c r="K40" s="389" t="str">
        <f t="shared" si="2"/>
        <v/>
      </c>
      <c r="L40" s="69" t="str">
        <f>IF($F40="","",MIN(I40:J40,'פרמטרים לעקרונות חישוב התמיכה'!$D$53))</f>
        <v/>
      </c>
      <c r="M40" s="69" t="str">
        <f t="shared" si="3"/>
        <v/>
      </c>
      <c r="N40" s="390">
        <f t="shared" si="4"/>
        <v>0</v>
      </c>
      <c r="O40" s="72" t="str">
        <f>IF($F40="","",MIN(M40,$I40,'פרמטרים לעקרונות חישוב התמיכה'!$D$53))</f>
        <v/>
      </c>
      <c r="P40" s="72" t="str">
        <f t="shared" si="5"/>
        <v/>
      </c>
      <c r="Q40" s="390">
        <f t="shared" si="6"/>
        <v>0</v>
      </c>
      <c r="R40" s="72" t="str">
        <f>IF($F40="","",MIN(P40,$I40,'פרמטרים לעקרונות חישוב התמיכה'!$D$53))</f>
        <v/>
      </c>
      <c r="S40" s="72" t="str">
        <f t="shared" si="7"/>
        <v/>
      </c>
      <c r="T40" s="390">
        <f t="shared" si="8"/>
        <v>0</v>
      </c>
      <c r="U40" s="72" t="str">
        <f>IF($F40="","",MIN(S40,$I40,'פרמטרים לעקרונות חישוב התמיכה'!$D$53))</f>
        <v/>
      </c>
      <c r="V40" s="72" t="str">
        <f t="shared" si="9"/>
        <v/>
      </c>
      <c r="W40" s="390">
        <f t="shared" si="10"/>
        <v>0</v>
      </c>
      <c r="X40" s="72" t="str">
        <f>IF($F40="","",MIN(V40,$I40,'פרמטרים לעקרונות חישוב התמיכה'!$D$53))</f>
        <v/>
      </c>
      <c r="Y40" s="72" t="str">
        <f t="shared" si="11"/>
        <v/>
      </c>
      <c r="Z40" s="386" t="str">
        <f t="shared" si="12"/>
        <v/>
      </c>
      <c r="AA40" s="391" t="str">
        <f t="shared" si="13"/>
        <v/>
      </c>
    </row>
    <row r="41" spans="2:27" s="65" customFormat="1" hidden="1" x14ac:dyDescent="0.25">
      <c r="B41" s="67" t="str">
        <f t="shared" si="0"/>
        <v/>
      </c>
      <c r="C41" s="359" t="str">
        <f>IF('תנאי סף'!$AF41&lt;&gt;1,"",'תנאי סף'!C41)</f>
        <v/>
      </c>
      <c r="D41" s="359" t="str">
        <f>IF('תנאי סף'!$AF41&lt;&gt;1,"",'תנאי סף'!D41)</f>
        <v/>
      </c>
      <c r="E41" s="359" t="str">
        <f>IF('תנאי סף'!$AF41&lt;&gt;1,"",'תנאי סף'!E41)</f>
        <v/>
      </c>
      <c r="F41" s="68" t="str">
        <f>'קיזוזים- החלטות ועדה'!F41</f>
        <v/>
      </c>
      <c r="G41" s="386" t="str">
        <f>IF($F41="","",'הגבלה לסכום מבוקש (1)'!G41)</f>
        <v/>
      </c>
      <c r="H41" s="386" t="str">
        <f>IF($F41="","",'קיזוזים בגין איחורים'!I41+'קיזוזים- החלטות ועדה'!H41)</f>
        <v/>
      </c>
      <c r="I41" s="386" t="str">
        <f t="shared" si="1"/>
        <v/>
      </c>
      <c r="J41" s="386" t="str">
        <f>'קיזוזים- החלטות ועדה'!J41</f>
        <v/>
      </c>
      <c r="K41" s="389" t="str">
        <f t="shared" si="2"/>
        <v/>
      </c>
      <c r="L41" s="69" t="str">
        <f>IF($F41="","",MIN(I41:J41,'פרמטרים לעקרונות חישוב התמיכה'!$D$53))</f>
        <v/>
      </c>
      <c r="M41" s="69" t="str">
        <f t="shared" si="3"/>
        <v/>
      </c>
      <c r="N41" s="390">
        <f t="shared" si="4"/>
        <v>0</v>
      </c>
      <c r="O41" s="72" t="str">
        <f>IF($F41="","",MIN(M41,$I41,'פרמטרים לעקרונות חישוב התמיכה'!$D$53))</f>
        <v/>
      </c>
      <c r="P41" s="72" t="str">
        <f t="shared" si="5"/>
        <v/>
      </c>
      <c r="Q41" s="390">
        <f t="shared" si="6"/>
        <v>0</v>
      </c>
      <c r="R41" s="72" t="str">
        <f>IF($F41="","",MIN(P41,$I41,'פרמטרים לעקרונות חישוב התמיכה'!$D$53))</f>
        <v/>
      </c>
      <c r="S41" s="72" t="str">
        <f t="shared" si="7"/>
        <v/>
      </c>
      <c r="T41" s="390">
        <f t="shared" si="8"/>
        <v>0</v>
      </c>
      <c r="U41" s="72" t="str">
        <f>IF($F41="","",MIN(S41,$I41,'פרמטרים לעקרונות חישוב התמיכה'!$D$53))</f>
        <v/>
      </c>
      <c r="V41" s="72" t="str">
        <f t="shared" si="9"/>
        <v/>
      </c>
      <c r="W41" s="390">
        <f t="shared" si="10"/>
        <v>0</v>
      </c>
      <c r="X41" s="72" t="str">
        <f>IF($F41="","",MIN(V41,$I41,'פרמטרים לעקרונות חישוב התמיכה'!$D$53))</f>
        <v/>
      </c>
      <c r="Y41" s="72" t="str">
        <f t="shared" si="11"/>
        <v/>
      </c>
      <c r="Z41" s="386" t="str">
        <f t="shared" si="12"/>
        <v/>
      </c>
      <c r="AA41" s="391" t="str">
        <f t="shared" si="13"/>
        <v/>
      </c>
    </row>
    <row r="42" spans="2:27" s="65" customFormat="1" hidden="1" x14ac:dyDescent="0.25">
      <c r="B42" s="67" t="str">
        <f t="shared" si="0"/>
        <v/>
      </c>
      <c r="C42" s="359" t="str">
        <f>IF('תנאי סף'!$AF42&lt;&gt;1,"",'תנאי סף'!C42)</f>
        <v/>
      </c>
      <c r="D42" s="359" t="str">
        <f>IF('תנאי סף'!$AF42&lt;&gt;1,"",'תנאי סף'!D42)</f>
        <v/>
      </c>
      <c r="E42" s="359" t="str">
        <f>IF('תנאי סף'!$AF42&lt;&gt;1,"",'תנאי סף'!E42)</f>
        <v/>
      </c>
      <c r="F42" s="68" t="str">
        <f>'קיזוזים- החלטות ועדה'!F42</f>
        <v/>
      </c>
      <c r="G42" s="386" t="str">
        <f>IF($F42="","",'הגבלה לסכום מבוקש (1)'!G42)</f>
        <v/>
      </c>
      <c r="H42" s="386" t="str">
        <f>IF($F42="","",'קיזוזים בגין איחורים'!I42+'קיזוזים- החלטות ועדה'!H42)</f>
        <v/>
      </c>
      <c r="I42" s="386" t="str">
        <f t="shared" si="1"/>
        <v/>
      </c>
      <c r="J42" s="386" t="str">
        <f>'קיזוזים- החלטות ועדה'!J42</f>
        <v/>
      </c>
      <c r="K42" s="389" t="str">
        <f t="shared" si="2"/>
        <v/>
      </c>
      <c r="L42" s="69" t="str">
        <f>IF($F42="","",MIN(I42:J42,'פרמטרים לעקרונות חישוב התמיכה'!$D$53))</f>
        <v/>
      </c>
      <c r="M42" s="69" t="str">
        <f t="shared" si="3"/>
        <v/>
      </c>
      <c r="N42" s="390">
        <f t="shared" si="4"/>
        <v>0</v>
      </c>
      <c r="O42" s="72" t="str">
        <f>IF($F42="","",MIN(M42,$I42,'פרמטרים לעקרונות חישוב התמיכה'!$D$53))</f>
        <v/>
      </c>
      <c r="P42" s="72" t="str">
        <f t="shared" si="5"/>
        <v/>
      </c>
      <c r="Q42" s="390">
        <f t="shared" si="6"/>
        <v>0</v>
      </c>
      <c r="R42" s="72" t="str">
        <f>IF($F42="","",MIN(P42,$I42,'פרמטרים לעקרונות חישוב התמיכה'!$D$53))</f>
        <v/>
      </c>
      <c r="S42" s="72" t="str">
        <f t="shared" si="7"/>
        <v/>
      </c>
      <c r="T42" s="390">
        <f t="shared" si="8"/>
        <v>0</v>
      </c>
      <c r="U42" s="72" t="str">
        <f>IF($F42="","",MIN(S42,$I42,'פרמטרים לעקרונות חישוב התמיכה'!$D$53))</f>
        <v/>
      </c>
      <c r="V42" s="72" t="str">
        <f t="shared" si="9"/>
        <v/>
      </c>
      <c r="W42" s="390">
        <f t="shared" si="10"/>
        <v>0</v>
      </c>
      <c r="X42" s="72" t="str">
        <f>IF($F42="","",MIN(V42,$I42,'פרמטרים לעקרונות חישוב התמיכה'!$D$53))</f>
        <v/>
      </c>
      <c r="Y42" s="72" t="str">
        <f t="shared" si="11"/>
        <v/>
      </c>
      <c r="Z42" s="386" t="str">
        <f t="shared" si="12"/>
        <v/>
      </c>
      <c r="AA42" s="391" t="str">
        <f t="shared" si="13"/>
        <v/>
      </c>
    </row>
    <row r="43" spans="2:27" s="65" customFormat="1" hidden="1" x14ac:dyDescent="0.25">
      <c r="B43" s="67" t="str">
        <f t="shared" si="0"/>
        <v/>
      </c>
      <c r="C43" s="359" t="str">
        <f>IF('תנאי סף'!$AF43&lt;&gt;1,"",'תנאי סף'!C43)</f>
        <v/>
      </c>
      <c r="D43" s="359" t="str">
        <f>IF('תנאי סף'!$AF43&lt;&gt;1,"",'תנאי סף'!D43)</f>
        <v/>
      </c>
      <c r="E43" s="359" t="str">
        <f>IF('תנאי סף'!$AF43&lt;&gt;1,"",'תנאי סף'!E43)</f>
        <v/>
      </c>
      <c r="F43" s="68" t="str">
        <f>'קיזוזים- החלטות ועדה'!F43</f>
        <v/>
      </c>
      <c r="G43" s="386" t="str">
        <f>IF($F43="","",'הגבלה לסכום מבוקש (1)'!G43)</f>
        <v/>
      </c>
      <c r="H43" s="386" t="str">
        <f>IF($F43="","",'קיזוזים בגין איחורים'!I43+'קיזוזים- החלטות ועדה'!H43)</f>
        <v/>
      </c>
      <c r="I43" s="386" t="str">
        <f t="shared" si="1"/>
        <v/>
      </c>
      <c r="J43" s="386" t="str">
        <f>'קיזוזים- החלטות ועדה'!J43</f>
        <v/>
      </c>
      <c r="K43" s="389" t="str">
        <f t="shared" si="2"/>
        <v/>
      </c>
      <c r="L43" s="69" t="str">
        <f>IF($F43="","",MIN(I43:J43,'פרמטרים לעקרונות חישוב התמיכה'!$D$53))</f>
        <v/>
      </c>
      <c r="M43" s="69" t="str">
        <f t="shared" si="3"/>
        <v/>
      </c>
      <c r="N43" s="390">
        <f t="shared" si="4"/>
        <v>0</v>
      </c>
      <c r="O43" s="72" t="str">
        <f>IF($F43="","",MIN(M43,$I43,'פרמטרים לעקרונות חישוב התמיכה'!$D$53))</f>
        <v/>
      </c>
      <c r="P43" s="72" t="str">
        <f t="shared" si="5"/>
        <v/>
      </c>
      <c r="Q43" s="390">
        <f t="shared" si="6"/>
        <v>0</v>
      </c>
      <c r="R43" s="72" t="str">
        <f>IF($F43="","",MIN(P43,$I43,'פרמטרים לעקרונות חישוב התמיכה'!$D$53))</f>
        <v/>
      </c>
      <c r="S43" s="72" t="str">
        <f t="shared" si="7"/>
        <v/>
      </c>
      <c r="T43" s="390">
        <f t="shared" si="8"/>
        <v>0</v>
      </c>
      <c r="U43" s="72" t="str">
        <f>IF($F43="","",MIN(S43,$I43,'פרמטרים לעקרונות חישוב התמיכה'!$D$53))</f>
        <v/>
      </c>
      <c r="V43" s="72" t="str">
        <f t="shared" si="9"/>
        <v/>
      </c>
      <c r="W43" s="390">
        <f t="shared" si="10"/>
        <v>0</v>
      </c>
      <c r="X43" s="72" t="str">
        <f>IF($F43="","",MIN(V43,$I43,'פרמטרים לעקרונות חישוב התמיכה'!$D$53))</f>
        <v/>
      </c>
      <c r="Y43" s="72" t="str">
        <f t="shared" si="11"/>
        <v/>
      </c>
      <c r="Z43" s="386" t="str">
        <f t="shared" si="12"/>
        <v/>
      </c>
      <c r="AA43" s="391" t="str">
        <f t="shared" si="13"/>
        <v/>
      </c>
    </row>
    <row r="44" spans="2:27" s="65" customFormat="1" hidden="1" x14ac:dyDescent="0.25">
      <c r="B44" s="67" t="str">
        <f t="shared" si="0"/>
        <v/>
      </c>
      <c r="C44" s="359" t="str">
        <f>IF('תנאי סף'!$AF44&lt;&gt;1,"",'תנאי סף'!C44)</f>
        <v/>
      </c>
      <c r="D44" s="359" t="str">
        <f>IF('תנאי סף'!$AF44&lt;&gt;1,"",'תנאי סף'!D44)</f>
        <v/>
      </c>
      <c r="E44" s="359" t="str">
        <f>IF('תנאי סף'!$AF44&lt;&gt;1,"",'תנאי סף'!E44)</f>
        <v/>
      </c>
      <c r="F44" s="68" t="str">
        <f>'קיזוזים- החלטות ועדה'!F44</f>
        <v/>
      </c>
      <c r="G44" s="386" t="str">
        <f>IF($F44="","",'הגבלה לסכום מבוקש (1)'!G44)</f>
        <v/>
      </c>
      <c r="H44" s="386" t="str">
        <f>IF($F44="","",'קיזוזים בגין איחורים'!I44+'קיזוזים- החלטות ועדה'!H44)</f>
        <v/>
      </c>
      <c r="I44" s="386" t="str">
        <f t="shared" si="1"/>
        <v/>
      </c>
      <c r="J44" s="386" t="str">
        <f>'קיזוזים- החלטות ועדה'!J44</f>
        <v/>
      </c>
      <c r="K44" s="389" t="str">
        <f t="shared" si="2"/>
        <v/>
      </c>
      <c r="L44" s="69" t="str">
        <f>IF($F44="","",MIN(I44:J44,'פרמטרים לעקרונות חישוב התמיכה'!$D$53))</f>
        <v/>
      </c>
      <c r="M44" s="69" t="str">
        <f t="shared" si="3"/>
        <v/>
      </c>
      <c r="N44" s="390">
        <f t="shared" si="4"/>
        <v>0</v>
      </c>
      <c r="O44" s="72" t="str">
        <f>IF($F44="","",MIN(M44,$I44,'פרמטרים לעקרונות חישוב התמיכה'!$D$53))</f>
        <v/>
      </c>
      <c r="P44" s="72" t="str">
        <f t="shared" si="5"/>
        <v/>
      </c>
      <c r="Q44" s="390">
        <f t="shared" si="6"/>
        <v>0</v>
      </c>
      <c r="R44" s="72" t="str">
        <f>IF($F44="","",MIN(P44,$I44,'פרמטרים לעקרונות חישוב התמיכה'!$D$53))</f>
        <v/>
      </c>
      <c r="S44" s="72" t="str">
        <f t="shared" si="7"/>
        <v/>
      </c>
      <c r="T44" s="390">
        <f t="shared" si="8"/>
        <v>0</v>
      </c>
      <c r="U44" s="72" t="str">
        <f>IF($F44="","",MIN(S44,$I44,'פרמטרים לעקרונות חישוב התמיכה'!$D$53))</f>
        <v/>
      </c>
      <c r="V44" s="72" t="str">
        <f t="shared" si="9"/>
        <v/>
      </c>
      <c r="W44" s="390">
        <f t="shared" si="10"/>
        <v>0</v>
      </c>
      <c r="X44" s="72" t="str">
        <f>IF($F44="","",MIN(V44,$I44,'פרמטרים לעקרונות חישוב התמיכה'!$D$53))</f>
        <v/>
      </c>
      <c r="Y44" s="72" t="str">
        <f t="shared" si="11"/>
        <v/>
      </c>
      <c r="Z44" s="386" t="str">
        <f t="shared" si="12"/>
        <v/>
      </c>
      <c r="AA44" s="391" t="str">
        <f t="shared" si="13"/>
        <v/>
      </c>
    </row>
    <row r="45" spans="2:27" s="65" customFormat="1" hidden="1" x14ac:dyDescent="0.25">
      <c r="B45" s="67" t="str">
        <f t="shared" si="0"/>
        <v/>
      </c>
      <c r="C45" s="359" t="str">
        <f>IF('תנאי סף'!$AF45&lt;&gt;1,"",'תנאי סף'!C45)</f>
        <v/>
      </c>
      <c r="D45" s="359" t="str">
        <f>IF('תנאי סף'!$AF45&lt;&gt;1,"",'תנאי סף'!D45)</f>
        <v/>
      </c>
      <c r="E45" s="359" t="str">
        <f>IF('תנאי סף'!$AF45&lt;&gt;1,"",'תנאי סף'!E45)</f>
        <v/>
      </c>
      <c r="F45" s="68" t="str">
        <f>'קיזוזים- החלטות ועדה'!F45</f>
        <v/>
      </c>
      <c r="G45" s="386" t="str">
        <f>IF($F45="","",'הגבלה לסכום מבוקש (1)'!G45)</f>
        <v/>
      </c>
      <c r="H45" s="386" t="str">
        <f>IF($F45="","",'קיזוזים בגין איחורים'!I45+'קיזוזים- החלטות ועדה'!H45)</f>
        <v/>
      </c>
      <c r="I45" s="386" t="str">
        <f t="shared" si="1"/>
        <v/>
      </c>
      <c r="J45" s="386" t="str">
        <f>'קיזוזים- החלטות ועדה'!J45</f>
        <v/>
      </c>
      <c r="K45" s="389" t="str">
        <f t="shared" si="2"/>
        <v/>
      </c>
      <c r="L45" s="69" t="str">
        <f>IF($F45="","",MIN(I45:J45,'פרמטרים לעקרונות חישוב התמיכה'!$D$53))</f>
        <v/>
      </c>
      <c r="M45" s="69" t="str">
        <f t="shared" si="3"/>
        <v/>
      </c>
      <c r="N45" s="390">
        <f t="shared" si="4"/>
        <v>0</v>
      </c>
      <c r="O45" s="72" t="str">
        <f>IF($F45="","",MIN(M45,$I45,'פרמטרים לעקרונות חישוב התמיכה'!$D$53))</f>
        <v/>
      </c>
      <c r="P45" s="72" t="str">
        <f t="shared" si="5"/>
        <v/>
      </c>
      <c r="Q45" s="390">
        <f t="shared" si="6"/>
        <v>0</v>
      </c>
      <c r="R45" s="72" t="str">
        <f>IF($F45="","",MIN(P45,$I45,'פרמטרים לעקרונות חישוב התמיכה'!$D$53))</f>
        <v/>
      </c>
      <c r="S45" s="72" t="str">
        <f t="shared" si="7"/>
        <v/>
      </c>
      <c r="T45" s="390">
        <f t="shared" si="8"/>
        <v>0</v>
      </c>
      <c r="U45" s="72" t="str">
        <f>IF($F45="","",MIN(S45,$I45,'פרמטרים לעקרונות חישוב התמיכה'!$D$53))</f>
        <v/>
      </c>
      <c r="V45" s="72" t="str">
        <f t="shared" si="9"/>
        <v/>
      </c>
      <c r="W45" s="390">
        <f t="shared" si="10"/>
        <v>0</v>
      </c>
      <c r="X45" s="72" t="str">
        <f>IF($F45="","",MIN(V45,$I45,'פרמטרים לעקרונות חישוב התמיכה'!$D$53))</f>
        <v/>
      </c>
      <c r="Y45" s="72" t="str">
        <f t="shared" si="11"/>
        <v/>
      </c>
      <c r="Z45" s="386" t="str">
        <f t="shared" si="12"/>
        <v/>
      </c>
      <c r="AA45" s="391" t="str">
        <f t="shared" si="13"/>
        <v/>
      </c>
    </row>
    <row r="46" spans="2:27" s="65" customFormat="1" hidden="1" x14ac:dyDescent="0.25">
      <c r="B46" s="67" t="str">
        <f t="shared" si="0"/>
        <v/>
      </c>
      <c r="C46" s="359" t="str">
        <f>IF('תנאי סף'!$AF46&lt;&gt;1,"",'תנאי סף'!C46)</f>
        <v/>
      </c>
      <c r="D46" s="359" t="str">
        <f>IF('תנאי סף'!$AF46&lt;&gt;1,"",'תנאי סף'!D46)</f>
        <v/>
      </c>
      <c r="E46" s="359" t="str">
        <f>IF('תנאי סף'!$AF46&lt;&gt;1,"",'תנאי סף'!E46)</f>
        <v/>
      </c>
      <c r="F46" s="68" t="str">
        <f>'קיזוזים- החלטות ועדה'!F46</f>
        <v/>
      </c>
      <c r="G46" s="386" t="str">
        <f>IF($F46="","",'הגבלה לסכום מבוקש (1)'!G46)</f>
        <v/>
      </c>
      <c r="H46" s="386" t="str">
        <f>IF($F46="","",'קיזוזים בגין איחורים'!I46+'קיזוזים- החלטות ועדה'!H46)</f>
        <v/>
      </c>
      <c r="I46" s="386" t="str">
        <f t="shared" si="1"/>
        <v/>
      </c>
      <c r="J46" s="386" t="str">
        <f>'קיזוזים- החלטות ועדה'!J46</f>
        <v/>
      </c>
      <c r="K46" s="389" t="str">
        <f t="shared" si="2"/>
        <v/>
      </c>
      <c r="L46" s="69" t="str">
        <f>IF($F46="","",MIN(I46:J46,'פרמטרים לעקרונות חישוב התמיכה'!$D$53))</f>
        <v/>
      </c>
      <c r="M46" s="69" t="str">
        <f t="shared" si="3"/>
        <v/>
      </c>
      <c r="N46" s="390">
        <f t="shared" si="4"/>
        <v>0</v>
      </c>
      <c r="O46" s="72" t="str">
        <f>IF($F46="","",MIN(M46,$I46,'פרמטרים לעקרונות חישוב התמיכה'!$D$53))</f>
        <v/>
      </c>
      <c r="P46" s="72" t="str">
        <f t="shared" si="5"/>
        <v/>
      </c>
      <c r="Q46" s="390">
        <f t="shared" si="6"/>
        <v>0</v>
      </c>
      <c r="R46" s="72" t="str">
        <f>IF($F46="","",MIN(P46,$I46,'פרמטרים לעקרונות חישוב התמיכה'!$D$53))</f>
        <v/>
      </c>
      <c r="S46" s="72" t="str">
        <f t="shared" si="7"/>
        <v/>
      </c>
      <c r="T46" s="390">
        <f t="shared" si="8"/>
        <v>0</v>
      </c>
      <c r="U46" s="72" t="str">
        <f>IF($F46="","",MIN(S46,$I46,'פרמטרים לעקרונות חישוב התמיכה'!$D$53))</f>
        <v/>
      </c>
      <c r="V46" s="72" t="str">
        <f t="shared" si="9"/>
        <v/>
      </c>
      <c r="W46" s="390">
        <f t="shared" si="10"/>
        <v>0</v>
      </c>
      <c r="X46" s="72" t="str">
        <f>IF($F46="","",MIN(V46,$I46,'פרמטרים לעקרונות חישוב התמיכה'!$D$53))</f>
        <v/>
      </c>
      <c r="Y46" s="72" t="str">
        <f t="shared" si="11"/>
        <v/>
      </c>
      <c r="Z46" s="386" t="str">
        <f t="shared" si="12"/>
        <v/>
      </c>
      <c r="AA46" s="391" t="str">
        <f t="shared" si="13"/>
        <v/>
      </c>
    </row>
    <row r="47" spans="2:27" s="65" customFormat="1" hidden="1" x14ac:dyDescent="0.25">
      <c r="B47" s="67" t="str">
        <f t="shared" si="0"/>
        <v/>
      </c>
      <c r="C47" s="359" t="str">
        <f>IF('תנאי סף'!$AF47&lt;&gt;1,"",'תנאי סף'!C47)</f>
        <v/>
      </c>
      <c r="D47" s="359" t="str">
        <f>IF('תנאי סף'!$AF47&lt;&gt;1,"",'תנאי סף'!D47)</f>
        <v/>
      </c>
      <c r="E47" s="359" t="str">
        <f>IF('תנאי סף'!$AF47&lt;&gt;1,"",'תנאי סף'!E47)</f>
        <v/>
      </c>
      <c r="F47" s="68" t="str">
        <f>'קיזוזים- החלטות ועדה'!F47</f>
        <v/>
      </c>
      <c r="G47" s="386" t="str">
        <f>IF($F47="","",'הגבלה לסכום מבוקש (1)'!G47)</f>
        <v/>
      </c>
      <c r="H47" s="386" t="str">
        <f>IF($F47="","",'קיזוזים בגין איחורים'!I47+'קיזוזים- החלטות ועדה'!H47)</f>
        <v/>
      </c>
      <c r="I47" s="386" t="str">
        <f t="shared" si="1"/>
        <v/>
      </c>
      <c r="J47" s="386" t="str">
        <f>'קיזוזים- החלטות ועדה'!J47</f>
        <v/>
      </c>
      <c r="K47" s="389" t="str">
        <f t="shared" si="2"/>
        <v/>
      </c>
      <c r="L47" s="69" t="str">
        <f>IF($F47="","",MIN(I47:J47,'פרמטרים לעקרונות חישוב התמיכה'!$D$53))</f>
        <v/>
      </c>
      <c r="M47" s="69" t="str">
        <f t="shared" si="3"/>
        <v/>
      </c>
      <c r="N47" s="390">
        <f t="shared" si="4"/>
        <v>0</v>
      </c>
      <c r="O47" s="72" t="str">
        <f>IF($F47="","",MIN(M47,$I47,'פרמטרים לעקרונות חישוב התמיכה'!$D$53))</f>
        <v/>
      </c>
      <c r="P47" s="72" t="str">
        <f t="shared" si="5"/>
        <v/>
      </c>
      <c r="Q47" s="390">
        <f t="shared" si="6"/>
        <v>0</v>
      </c>
      <c r="R47" s="72" t="str">
        <f>IF($F47="","",MIN(P47,$I47,'פרמטרים לעקרונות חישוב התמיכה'!$D$53))</f>
        <v/>
      </c>
      <c r="S47" s="72" t="str">
        <f t="shared" si="7"/>
        <v/>
      </c>
      <c r="T47" s="390">
        <f t="shared" si="8"/>
        <v>0</v>
      </c>
      <c r="U47" s="72" t="str">
        <f>IF($F47="","",MIN(S47,$I47,'פרמטרים לעקרונות חישוב התמיכה'!$D$53))</f>
        <v/>
      </c>
      <c r="V47" s="72" t="str">
        <f t="shared" si="9"/>
        <v/>
      </c>
      <c r="W47" s="390">
        <f t="shared" si="10"/>
        <v>0</v>
      </c>
      <c r="X47" s="72" t="str">
        <f>IF($F47="","",MIN(V47,$I47,'פרמטרים לעקרונות חישוב התמיכה'!$D$53))</f>
        <v/>
      </c>
      <c r="Y47" s="72" t="str">
        <f t="shared" si="11"/>
        <v/>
      </c>
      <c r="Z47" s="386" t="str">
        <f t="shared" si="12"/>
        <v/>
      </c>
      <c r="AA47" s="391" t="str">
        <f t="shared" si="13"/>
        <v/>
      </c>
    </row>
    <row r="48" spans="2:27" s="65" customFormat="1" hidden="1" x14ac:dyDescent="0.25">
      <c r="B48" s="67" t="str">
        <f t="shared" si="0"/>
        <v/>
      </c>
      <c r="C48" s="359" t="str">
        <f>IF('תנאי סף'!$AF48&lt;&gt;1,"",'תנאי סף'!C48)</f>
        <v/>
      </c>
      <c r="D48" s="359" t="str">
        <f>IF('תנאי סף'!$AF48&lt;&gt;1,"",'תנאי סף'!D48)</f>
        <v/>
      </c>
      <c r="E48" s="359" t="str">
        <f>IF('תנאי סף'!$AF48&lt;&gt;1,"",'תנאי סף'!E48)</f>
        <v/>
      </c>
      <c r="F48" s="68" t="str">
        <f>'קיזוזים- החלטות ועדה'!F48</f>
        <v/>
      </c>
      <c r="G48" s="386" t="str">
        <f>IF($F48="","",'הגבלה לסכום מבוקש (1)'!G48)</f>
        <v/>
      </c>
      <c r="H48" s="386" t="str">
        <f>IF($F48="","",'קיזוזים בגין איחורים'!I48+'קיזוזים- החלטות ועדה'!H48)</f>
        <v/>
      </c>
      <c r="I48" s="386" t="str">
        <f t="shared" si="1"/>
        <v/>
      </c>
      <c r="J48" s="386" t="str">
        <f>'קיזוזים- החלטות ועדה'!J48</f>
        <v/>
      </c>
      <c r="K48" s="389" t="str">
        <f t="shared" si="2"/>
        <v/>
      </c>
      <c r="L48" s="69" t="str">
        <f>IF($F48="","",MIN(I48:J48,'פרמטרים לעקרונות חישוב התמיכה'!$D$53))</f>
        <v/>
      </c>
      <c r="M48" s="69" t="str">
        <f t="shared" si="3"/>
        <v/>
      </c>
      <c r="N48" s="390">
        <f t="shared" si="4"/>
        <v>0</v>
      </c>
      <c r="O48" s="72" t="str">
        <f>IF($F48="","",MIN(M48,$I48,'פרמטרים לעקרונות חישוב התמיכה'!$D$53))</f>
        <v/>
      </c>
      <c r="P48" s="72" t="str">
        <f t="shared" si="5"/>
        <v/>
      </c>
      <c r="Q48" s="390">
        <f t="shared" si="6"/>
        <v>0</v>
      </c>
      <c r="R48" s="72" t="str">
        <f>IF($F48="","",MIN(P48,$I48,'פרמטרים לעקרונות חישוב התמיכה'!$D$53))</f>
        <v/>
      </c>
      <c r="S48" s="72" t="str">
        <f t="shared" si="7"/>
        <v/>
      </c>
      <c r="T48" s="390">
        <f t="shared" si="8"/>
        <v>0</v>
      </c>
      <c r="U48" s="72" t="str">
        <f>IF($F48="","",MIN(S48,$I48,'פרמטרים לעקרונות חישוב התמיכה'!$D$53))</f>
        <v/>
      </c>
      <c r="V48" s="72" t="str">
        <f t="shared" si="9"/>
        <v/>
      </c>
      <c r="W48" s="390">
        <f t="shared" si="10"/>
        <v>0</v>
      </c>
      <c r="X48" s="72" t="str">
        <f>IF($F48="","",MIN(V48,$I48,'פרמטרים לעקרונות חישוב התמיכה'!$D$53))</f>
        <v/>
      </c>
      <c r="Y48" s="72" t="str">
        <f t="shared" si="11"/>
        <v/>
      </c>
      <c r="Z48" s="386" t="str">
        <f t="shared" si="12"/>
        <v/>
      </c>
      <c r="AA48" s="391" t="str">
        <f t="shared" si="13"/>
        <v/>
      </c>
    </row>
    <row r="49" spans="2:27" s="65" customFormat="1" hidden="1" x14ac:dyDescent="0.25">
      <c r="B49" s="67" t="str">
        <f t="shared" si="0"/>
        <v/>
      </c>
      <c r="C49" s="359" t="str">
        <f>IF('תנאי סף'!$AF49&lt;&gt;1,"",'תנאי סף'!C49)</f>
        <v/>
      </c>
      <c r="D49" s="359" t="str">
        <f>IF('תנאי סף'!$AF49&lt;&gt;1,"",'תנאי סף'!D49)</f>
        <v/>
      </c>
      <c r="E49" s="359" t="str">
        <f>IF('תנאי סף'!$AF49&lt;&gt;1,"",'תנאי סף'!E49)</f>
        <v/>
      </c>
      <c r="F49" s="68" t="str">
        <f>'קיזוזים- החלטות ועדה'!F49</f>
        <v/>
      </c>
      <c r="G49" s="386" t="str">
        <f>IF($F49="","",'הגבלה לסכום מבוקש (1)'!G49)</f>
        <v/>
      </c>
      <c r="H49" s="386" t="str">
        <f>IF($F49="","",'קיזוזים בגין איחורים'!I49+'קיזוזים- החלטות ועדה'!H49)</f>
        <v/>
      </c>
      <c r="I49" s="386" t="str">
        <f t="shared" si="1"/>
        <v/>
      </c>
      <c r="J49" s="386" t="str">
        <f>'קיזוזים- החלטות ועדה'!J49</f>
        <v/>
      </c>
      <c r="K49" s="389" t="str">
        <f t="shared" si="2"/>
        <v/>
      </c>
      <c r="L49" s="69" t="str">
        <f>IF($F49="","",MIN(I49:J49,'פרמטרים לעקרונות חישוב התמיכה'!$D$53))</f>
        <v/>
      </c>
      <c r="M49" s="69" t="str">
        <f t="shared" si="3"/>
        <v/>
      </c>
      <c r="N49" s="390">
        <f t="shared" si="4"/>
        <v>0</v>
      </c>
      <c r="O49" s="72" t="str">
        <f>IF($F49="","",MIN(M49,$I49,'פרמטרים לעקרונות חישוב התמיכה'!$D$53))</f>
        <v/>
      </c>
      <c r="P49" s="72" t="str">
        <f t="shared" si="5"/>
        <v/>
      </c>
      <c r="Q49" s="390">
        <f t="shared" si="6"/>
        <v>0</v>
      </c>
      <c r="R49" s="72" t="str">
        <f>IF($F49="","",MIN(P49,$I49,'פרמטרים לעקרונות חישוב התמיכה'!$D$53))</f>
        <v/>
      </c>
      <c r="S49" s="72" t="str">
        <f t="shared" si="7"/>
        <v/>
      </c>
      <c r="T49" s="390">
        <f t="shared" si="8"/>
        <v>0</v>
      </c>
      <c r="U49" s="72" t="str">
        <f>IF($F49="","",MIN(S49,$I49,'פרמטרים לעקרונות חישוב התמיכה'!$D$53))</f>
        <v/>
      </c>
      <c r="V49" s="72" t="str">
        <f t="shared" si="9"/>
        <v/>
      </c>
      <c r="W49" s="390">
        <f t="shared" si="10"/>
        <v>0</v>
      </c>
      <c r="X49" s="72" t="str">
        <f>IF($F49="","",MIN(V49,$I49,'פרמטרים לעקרונות חישוב התמיכה'!$D$53))</f>
        <v/>
      </c>
      <c r="Y49" s="72" t="str">
        <f t="shared" si="11"/>
        <v/>
      </c>
      <c r="Z49" s="386" t="str">
        <f t="shared" si="12"/>
        <v/>
      </c>
      <c r="AA49" s="391" t="str">
        <f t="shared" si="13"/>
        <v/>
      </c>
    </row>
    <row r="50" spans="2:27" s="65" customFormat="1" hidden="1" x14ac:dyDescent="0.25">
      <c r="B50" s="67" t="str">
        <f t="shared" si="0"/>
        <v/>
      </c>
      <c r="C50" s="359" t="str">
        <f>IF('תנאי סף'!$AF50&lt;&gt;1,"",'תנאי סף'!C50)</f>
        <v/>
      </c>
      <c r="D50" s="359" t="str">
        <f>IF('תנאי סף'!$AF50&lt;&gt;1,"",'תנאי סף'!D50)</f>
        <v/>
      </c>
      <c r="E50" s="359" t="str">
        <f>IF('תנאי סף'!$AF50&lt;&gt;1,"",'תנאי סף'!E50)</f>
        <v/>
      </c>
      <c r="F50" s="68" t="str">
        <f>'קיזוזים- החלטות ועדה'!F50</f>
        <v/>
      </c>
      <c r="G50" s="386" t="str">
        <f>IF($F50="","",'הגבלה לסכום מבוקש (1)'!G50)</f>
        <v/>
      </c>
      <c r="H50" s="386" t="str">
        <f>IF($F50="","",'קיזוזים בגין איחורים'!I50+'קיזוזים- החלטות ועדה'!H50)</f>
        <v/>
      </c>
      <c r="I50" s="386" t="str">
        <f t="shared" si="1"/>
        <v/>
      </c>
      <c r="J50" s="386" t="str">
        <f>'קיזוזים- החלטות ועדה'!J50</f>
        <v/>
      </c>
      <c r="K50" s="389" t="str">
        <f t="shared" si="2"/>
        <v/>
      </c>
      <c r="L50" s="69" t="str">
        <f>IF($F50="","",MIN(I50:J50,'פרמטרים לעקרונות חישוב התמיכה'!$D$53))</f>
        <v/>
      </c>
      <c r="M50" s="69" t="str">
        <f t="shared" si="3"/>
        <v/>
      </c>
      <c r="N50" s="390">
        <f t="shared" si="4"/>
        <v>0</v>
      </c>
      <c r="O50" s="72" t="str">
        <f>IF($F50="","",MIN(M50,$I50,'פרמטרים לעקרונות חישוב התמיכה'!$D$53))</f>
        <v/>
      </c>
      <c r="P50" s="72" t="str">
        <f t="shared" si="5"/>
        <v/>
      </c>
      <c r="Q50" s="390">
        <f t="shared" si="6"/>
        <v>0</v>
      </c>
      <c r="R50" s="72" t="str">
        <f>IF($F50="","",MIN(P50,$I50,'פרמטרים לעקרונות חישוב התמיכה'!$D$53))</f>
        <v/>
      </c>
      <c r="S50" s="72" t="str">
        <f t="shared" si="7"/>
        <v/>
      </c>
      <c r="T50" s="390">
        <f t="shared" si="8"/>
        <v>0</v>
      </c>
      <c r="U50" s="72" t="str">
        <f>IF($F50="","",MIN(S50,$I50,'פרמטרים לעקרונות חישוב התמיכה'!$D$53))</f>
        <v/>
      </c>
      <c r="V50" s="72" t="str">
        <f t="shared" si="9"/>
        <v/>
      </c>
      <c r="W50" s="390">
        <f t="shared" si="10"/>
        <v>0</v>
      </c>
      <c r="X50" s="72" t="str">
        <f>IF($F50="","",MIN(V50,$I50,'פרמטרים לעקרונות חישוב התמיכה'!$D$53))</f>
        <v/>
      </c>
      <c r="Y50" s="72" t="str">
        <f t="shared" si="11"/>
        <v/>
      </c>
      <c r="Z50" s="386" t="str">
        <f t="shared" si="12"/>
        <v/>
      </c>
      <c r="AA50" s="391" t="str">
        <f t="shared" si="13"/>
        <v/>
      </c>
    </row>
    <row r="51" spans="2:27" s="65" customFormat="1" hidden="1" x14ac:dyDescent="0.25">
      <c r="B51" s="67" t="str">
        <f t="shared" si="0"/>
        <v/>
      </c>
      <c r="C51" s="359" t="str">
        <f>IF('תנאי סף'!$AF51&lt;&gt;1,"",'תנאי סף'!C51)</f>
        <v/>
      </c>
      <c r="D51" s="359" t="str">
        <f>IF('תנאי סף'!$AF51&lt;&gt;1,"",'תנאי סף'!D51)</f>
        <v/>
      </c>
      <c r="E51" s="359" t="str">
        <f>IF('תנאי סף'!$AF51&lt;&gt;1,"",'תנאי סף'!E51)</f>
        <v/>
      </c>
      <c r="F51" s="68" t="str">
        <f>'קיזוזים- החלטות ועדה'!F51</f>
        <v/>
      </c>
      <c r="G51" s="386" t="str">
        <f>IF($F51="","",'הגבלה לסכום מבוקש (1)'!G51)</f>
        <v/>
      </c>
      <c r="H51" s="386" t="str">
        <f>IF($F51="","",'קיזוזים בגין איחורים'!I51+'קיזוזים- החלטות ועדה'!H51)</f>
        <v/>
      </c>
      <c r="I51" s="386" t="str">
        <f t="shared" si="1"/>
        <v/>
      </c>
      <c r="J51" s="386" t="str">
        <f>'קיזוזים- החלטות ועדה'!J51</f>
        <v/>
      </c>
      <c r="K51" s="389" t="str">
        <f t="shared" si="2"/>
        <v/>
      </c>
      <c r="L51" s="69" t="str">
        <f>IF($F51="","",MIN(I51:J51,'פרמטרים לעקרונות חישוב התמיכה'!$D$53))</f>
        <v/>
      </c>
      <c r="M51" s="69" t="str">
        <f t="shared" si="3"/>
        <v/>
      </c>
      <c r="N51" s="390">
        <f t="shared" si="4"/>
        <v>0</v>
      </c>
      <c r="O51" s="72" t="str">
        <f>IF($F51="","",MIN(M51,$I51,'פרמטרים לעקרונות חישוב התמיכה'!$D$53))</f>
        <v/>
      </c>
      <c r="P51" s="72" t="str">
        <f t="shared" si="5"/>
        <v/>
      </c>
      <c r="Q51" s="390">
        <f t="shared" si="6"/>
        <v>0</v>
      </c>
      <c r="R51" s="72" t="str">
        <f>IF($F51="","",MIN(P51,$I51,'פרמטרים לעקרונות חישוב התמיכה'!$D$53))</f>
        <v/>
      </c>
      <c r="S51" s="72" t="str">
        <f t="shared" si="7"/>
        <v/>
      </c>
      <c r="T51" s="390">
        <f t="shared" si="8"/>
        <v>0</v>
      </c>
      <c r="U51" s="72" t="str">
        <f>IF($F51="","",MIN(S51,$I51,'פרמטרים לעקרונות חישוב התמיכה'!$D$53))</f>
        <v/>
      </c>
      <c r="V51" s="72" t="str">
        <f t="shared" si="9"/>
        <v/>
      </c>
      <c r="W51" s="390">
        <f t="shared" si="10"/>
        <v>0</v>
      </c>
      <c r="X51" s="72" t="str">
        <f>IF($F51="","",MIN(V51,$I51,'פרמטרים לעקרונות חישוב התמיכה'!$D$53))</f>
        <v/>
      </c>
      <c r="Y51" s="72" t="str">
        <f t="shared" si="11"/>
        <v/>
      </c>
      <c r="Z51" s="386" t="str">
        <f t="shared" si="12"/>
        <v/>
      </c>
      <c r="AA51" s="391" t="str">
        <f t="shared" si="13"/>
        <v/>
      </c>
    </row>
    <row r="52" spans="2:27" s="65" customFormat="1" hidden="1" x14ac:dyDescent="0.25">
      <c r="B52" s="67" t="str">
        <f t="shared" si="0"/>
        <v/>
      </c>
      <c r="C52" s="359" t="str">
        <f>IF('תנאי סף'!$AF52&lt;&gt;1,"",'תנאי סף'!C52)</f>
        <v/>
      </c>
      <c r="D52" s="359" t="str">
        <f>IF('תנאי סף'!$AF52&lt;&gt;1,"",'תנאי סף'!D52)</f>
        <v/>
      </c>
      <c r="E52" s="359" t="str">
        <f>IF('תנאי סף'!$AF52&lt;&gt;1,"",'תנאי סף'!E52)</f>
        <v/>
      </c>
      <c r="F52" s="68" t="str">
        <f>'קיזוזים- החלטות ועדה'!F52</f>
        <v/>
      </c>
      <c r="G52" s="386" t="str">
        <f>IF($F52="","",'הגבלה לסכום מבוקש (1)'!G52)</f>
        <v/>
      </c>
      <c r="H52" s="386" t="str">
        <f>IF($F52="","",'קיזוזים בגין איחורים'!I52+'קיזוזים- החלטות ועדה'!H52)</f>
        <v/>
      </c>
      <c r="I52" s="386" t="str">
        <f t="shared" si="1"/>
        <v/>
      </c>
      <c r="J52" s="386" t="str">
        <f>'קיזוזים- החלטות ועדה'!J52</f>
        <v/>
      </c>
      <c r="K52" s="389" t="str">
        <f t="shared" si="2"/>
        <v/>
      </c>
      <c r="L52" s="69" t="str">
        <f>IF($F52="","",MIN(I52:J52,'פרמטרים לעקרונות חישוב התמיכה'!$D$53))</f>
        <v/>
      </c>
      <c r="M52" s="69" t="str">
        <f t="shared" si="3"/>
        <v/>
      </c>
      <c r="N52" s="390">
        <f t="shared" si="4"/>
        <v>0</v>
      </c>
      <c r="O52" s="72" t="str">
        <f>IF($F52="","",MIN(M52,$I52,'פרמטרים לעקרונות חישוב התמיכה'!$D$53))</f>
        <v/>
      </c>
      <c r="P52" s="72" t="str">
        <f t="shared" si="5"/>
        <v/>
      </c>
      <c r="Q52" s="390">
        <f t="shared" si="6"/>
        <v>0</v>
      </c>
      <c r="R52" s="72" t="str">
        <f>IF($F52="","",MIN(P52,$I52,'פרמטרים לעקרונות חישוב התמיכה'!$D$53))</f>
        <v/>
      </c>
      <c r="S52" s="72" t="str">
        <f t="shared" si="7"/>
        <v/>
      </c>
      <c r="T52" s="390">
        <f t="shared" si="8"/>
        <v>0</v>
      </c>
      <c r="U52" s="72" t="str">
        <f>IF($F52="","",MIN(S52,$I52,'פרמטרים לעקרונות חישוב התמיכה'!$D$53))</f>
        <v/>
      </c>
      <c r="V52" s="72" t="str">
        <f t="shared" si="9"/>
        <v/>
      </c>
      <c r="W52" s="390">
        <f t="shared" si="10"/>
        <v>0</v>
      </c>
      <c r="X52" s="72" t="str">
        <f>IF($F52="","",MIN(V52,$I52,'פרמטרים לעקרונות חישוב התמיכה'!$D$53))</f>
        <v/>
      </c>
      <c r="Y52" s="72" t="str">
        <f t="shared" si="11"/>
        <v/>
      </c>
      <c r="Z52" s="386" t="str">
        <f t="shared" si="12"/>
        <v/>
      </c>
      <c r="AA52" s="391" t="str">
        <f t="shared" si="13"/>
        <v/>
      </c>
    </row>
    <row r="53" spans="2:27" s="65" customFormat="1" hidden="1" x14ac:dyDescent="0.25">
      <c r="B53" s="67" t="str">
        <f t="shared" si="0"/>
        <v/>
      </c>
      <c r="C53" s="359" t="str">
        <f>IF('תנאי סף'!$AF53&lt;&gt;1,"",'תנאי סף'!C53)</f>
        <v/>
      </c>
      <c r="D53" s="359" t="str">
        <f>IF('תנאי סף'!$AF53&lt;&gt;1,"",'תנאי סף'!D53)</f>
        <v/>
      </c>
      <c r="E53" s="359" t="str">
        <f>IF('תנאי סף'!$AF53&lt;&gt;1,"",'תנאי סף'!E53)</f>
        <v/>
      </c>
      <c r="F53" s="68" t="str">
        <f>'קיזוזים- החלטות ועדה'!F53</f>
        <v/>
      </c>
      <c r="G53" s="386" t="str">
        <f>IF($F53="","",'הגבלה לסכום מבוקש (1)'!G53)</f>
        <v/>
      </c>
      <c r="H53" s="386" t="str">
        <f>IF($F53="","",'קיזוזים בגין איחורים'!I53+'קיזוזים- החלטות ועדה'!H53)</f>
        <v/>
      </c>
      <c r="I53" s="386" t="str">
        <f t="shared" si="1"/>
        <v/>
      </c>
      <c r="J53" s="386" t="str">
        <f>'קיזוזים- החלטות ועדה'!J53</f>
        <v/>
      </c>
      <c r="K53" s="389" t="str">
        <f t="shared" si="2"/>
        <v/>
      </c>
      <c r="L53" s="69" t="str">
        <f>IF($F53="","",MIN(I53:J53,'פרמטרים לעקרונות חישוב התמיכה'!$D$53))</f>
        <v/>
      </c>
      <c r="M53" s="69" t="str">
        <f t="shared" si="3"/>
        <v/>
      </c>
      <c r="N53" s="390">
        <f t="shared" si="4"/>
        <v>0</v>
      </c>
      <c r="O53" s="72" t="str">
        <f>IF($F53="","",MIN(M53,$I53,'פרמטרים לעקרונות חישוב התמיכה'!$D$53))</f>
        <v/>
      </c>
      <c r="P53" s="72" t="str">
        <f t="shared" si="5"/>
        <v/>
      </c>
      <c r="Q53" s="390">
        <f t="shared" si="6"/>
        <v>0</v>
      </c>
      <c r="R53" s="72" t="str">
        <f>IF($F53="","",MIN(P53,$I53,'פרמטרים לעקרונות חישוב התמיכה'!$D$53))</f>
        <v/>
      </c>
      <c r="S53" s="72" t="str">
        <f t="shared" si="7"/>
        <v/>
      </c>
      <c r="T53" s="390">
        <f t="shared" si="8"/>
        <v>0</v>
      </c>
      <c r="U53" s="72" t="str">
        <f>IF($F53="","",MIN(S53,$I53,'פרמטרים לעקרונות חישוב התמיכה'!$D$53))</f>
        <v/>
      </c>
      <c r="V53" s="72" t="str">
        <f t="shared" si="9"/>
        <v/>
      </c>
      <c r="W53" s="390">
        <f t="shared" si="10"/>
        <v>0</v>
      </c>
      <c r="X53" s="72" t="str">
        <f>IF($F53="","",MIN(V53,$I53,'פרמטרים לעקרונות חישוב התמיכה'!$D$53))</f>
        <v/>
      </c>
      <c r="Y53" s="72" t="str">
        <f t="shared" si="11"/>
        <v/>
      </c>
      <c r="Z53" s="386" t="str">
        <f t="shared" si="12"/>
        <v/>
      </c>
      <c r="AA53" s="391" t="str">
        <f t="shared" si="13"/>
        <v/>
      </c>
    </row>
    <row r="54" spans="2:27" s="65" customFormat="1" hidden="1" x14ac:dyDescent="0.25">
      <c r="B54" s="67" t="str">
        <f t="shared" si="0"/>
        <v/>
      </c>
      <c r="C54" s="359" t="str">
        <f>IF('תנאי סף'!$AF54&lt;&gt;1,"",'תנאי סף'!C54)</f>
        <v/>
      </c>
      <c r="D54" s="359" t="str">
        <f>IF('תנאי סף'!$AF54&lt;&gt;1,"",'תנאי סף'!D54)</f>
        <v/>
      </c>
      <c r="E54" s="359" t="str">
        <f>IF('תנאי סף'!$AF54&lt;&gt;1,"",'תנאי סף'!E54)</f>
        <v/>
      </c>
      <c r="F54" s="68" t="str">
        <f>'קיזוזים- החלטות ועדה'!F54</f>
        <v/>
      </c>
      <c r="G54" s="386" t="str">
        <f>IF($F54="","",'הגבלה לסכום מבוקש (1)'!G54)</f>
        <v/>
      </c>
      <c r="H54" s="386" t="str">
        <f>IF($F54="","",'קיזוזים בגין איחורים'!I54+'קיזוזים- החלטות ועדה'!H54)</f>
        <v/>
      </c>
      <c r="I54" s="386" t="str">
        <f t="shared" si="1"/>
        <v/>
      </c>
      <c r="J54" s="386" t="str">
        <f>'קיזוזים- החלטות ועדה'!J54</f>
        <v/>
      </c>
      <c r="K54" s="389" t="str">
        <f t="shared" si="2"/>
        <v/>
      </c>
      <c r="L54" s="69" t="str">
        <f>IF($F54="","",MIN(I54:J54,'פרמטרים לעקרונות חישוב התמיכה'!$D$53))</f>
        <v/>
      </c>
      <c r="M54" s="69" t="str">
        <f t="shared" si="3"/>
        <v/>
      </c>
      <c r="N54" s="390">
        <f t="shared" si="4"/>
        <v>0</v>
      </c>
      <c r="O54" s="72" t="str">
        <f>IF($F54="","",MIN(M54,$I54,'פרמטרים לעקרונות חישוב התמיכה'!$D$53))</f>
        <v/>
      </c>
      <c r="P54" s="72" t="str">
        <f t="shared" si="5"/>
        <v/>
      </c>
      <c r="Q54" s="390">
        <f t="shared" si="6"/>
        <v>0</v>
      </c>
      <c r="R54" s="72" t="str">
        <f>IF($F54="","",MIN(P54,$I54,'פרמטרים לעקרונות חישוב התמיכה'!$D$53))</f>
        <v/>
      </c>
      <c r="S54" s="72" t="str">
        <f t="shared" si="7"/>
        <v/>
      </c>
      <c r="T54" s="390">
        <f t="shared" si="8"/>
        <v>0</v>
      </c>
      <c r="U54" s="72" t="str">
        <f>IF($F54="","",MIN(S54,$I54,'פרמטרים לעקרונות חישוב התמיכה'!$D$53))</f>
        <v/>
      </c>
      <c r="V54" s="72" t="str">
        <f t="shared" si="9"/>
        <v/>
      </c>
      <c r="W54" s="390">
        <f t="shared" si="10"/>
        <v>0</v>
      </c>
      <c r="X54" s="72" t="str">
        <f>IF($F54="","",MIN(V54,$I54,'פרמטרים לעקרונות חישוב התמיכה'!$D$53))</f>
        <v/>
      </c>
      <c r="Y54" s="72" t="str">
        <f t="shared" si="11"/>
        <v/>
      </c>
      <c r="Z54" s="386" t="str">
        <f t="shared" si="12"/>
        <v/>
      </c>
      <c r="AA54" s="391" t="str">
        <f t="shared" si="13"/>
        <v/>
      </c>
    </row>
    <row r="55" spans="2:27" s="65" customFormat="1" hidden="1" x14ac:dyDescent="0.25">
      <c r="B55" s="67" t="str">
        <f t="shared" si="0"/>
        <v/>
      </c>
      <c r="C55" s="359" t="str">
        <f>IF('תנאי סף'!$AF55&lt;&gt;1,"",'תנאי סף'!C55)</f>
        <v/>
      </c>
      <c r="D55" s="359" t="str">
        <f>IF('תנאי סף'!$AF55&lt;&gt;1,"",'תנאי סף'!D55)</f>
        <v/>
      </c>
      <c r="E55" s="359" t="str">
        <f>IF('תנאי סף'!$AF55&lt;&gt;1,"",'תנאי סף'!E55)</f>
        <v/>
      </c>
      <c r="F55" s="68" t="str">
        <f>'קיזוזים- החלטות ועדה'!F55</f>
        <v/>
      </c>
      <c r="G55" s="386" t="str">
        <f>IF($F55="","",'הגבלה לסכום מבוקש (1)'!G55)</f>
        <v/>
      </c>
      <c r="H55" s="386" t="str">
        <f>IF($F55="","",'קיזוזים בגין איחורים'!I55+'קיזוזים- החלטות ועדה'!H55)</f>
        <v/>
      </c>
      <c r="I55" s="386" t="str">
        <f t="shared" si="1"/>
        <v/>
      </c>
      <c r="J55" s="386" t="str">
        <f>'קיזוזים- החלטות ועדה'!J55</f>
        <v/>
      </c>
      <c r="K55" s="389" t="str">
        <f t="shared" si="2"/>
        <v/>
      </c>
      <c r="L55" s="69" t="str">
        <f>IF($F55="","",MIN(I55:J55,'פרמטרים לעקרונות חישוב התמיכה'!$D$53))</f>
        <v/>
      </c>
      <c r="M55" s="69" t="str">
        <f t="shared" si="3"/>
        <v/>
      </c>
      <c r="N55" s="390">
        <f t="shared" si="4"/>
        <v>0</v>
      </c>
      <c r="O55" s="72" t="str">
        <f>IF($F55="","",MIN(M55,$I55,'פרמטרים לעקרונות חישוב התמיכה'!$D$53))</f>
        <v/>
      </c>
      <c r="P55" s="72" t="str">
        <f t="shared" si="5"/>
        <v/>
      </c>
      <c r="Q55" s="390">
        <f t="shared" si="6"/>
        <v>0</v>
      </c>
      <c r="R55" s="72" t="str">
        <f>IF($F55="","",MIN(P55,$I55,'פרמטרים לעקרונות חישוב התמיכה'!$D$53))</f>
        <v/>
      </c>
      <c r="S55" s="72" t="str">
        <f t="shared" si="7"/>
        <v/>
      </c>
      <c r="T55" s="390">
        <f t="shared" si="8"/>
        <v>0</v>
      </c>
      <c r="U55" s="72" t="str">
        <f>IF($F55="","",MIN(S55,$I55,'פרמטרים לעקרונות חישוב התמיכה'!$D$53))</f>
        <v/>
      </c>
      <c r="V55" s="72" t="str">
        <f t="shared" si="9"/>
        <v/>
      </c>
      <c r="W55" s="390">
        <f t="shared" si="10"/>
        <v>0</v>
      </c>
      <c r="X55" s="72" t="str">
        <f>IF($F55="","",MIN(V55,$I55,'פרמטרים לעקרונות חישוב התמיכה'!$D$53))</f>
        <v/>
      </c>
      <c r="Y55" s="72" t="str">
        <f t="shared" si="11"/>
        <v/>
      </c>
      <c r="Z55" s="386" t="str">
        <f t="shared" si="12"/>
        <v/>
      </c>
      <c r="AA55" s="391" t="str">
        <f t="shared" si="13"/>
        <v/>
      </c>
    </row>
    <row r="56" spans="2:27" s="65" customFormat="1" hidden="1" x14ac:dyDescent="0.25">
      <c r="B56" s="67" t="str">
        <f t="shared" si="0"/>
        <v/>
      </c>
      <c r="C56" s="359" t="str">
        <f>IF('תנאי סף'!$AF56&lt;&gt;1,"",'תנאי סף'!C56)</f>
        <v/>
      </c>
      <c r="D56" s="359" t="str">
        <f>IF('תנאי סף'!$AF56&lt;&gt;1,"",'תנאי סף'!D56)</f>
        <v/>
      </c>
      <c r="E56" s="359" t="str">
        <f>IF('תנאי סף'!$AF56&lt;&gt;1,"",'תנאי סף'!E56)</f>
        <v/>
      </c>
      <c r="F56" s="68" t="str">
        <f>'קיזוזים- החלטות ועדה'!F56</f>
        <v/>
      </c>
      <c r="G56" s="386" t="str">
        <f>IF($F56="","",'הגבלה לסכום מבוקש (1)'!G56)</f>
        <v/>
      </c>
      <c r="H56" s="386" t="str">
        <f>IF($F56="","",'קיזוזים בגין איחורים'!I56+'קיזוזים- החלטות ועדה'!H56)</f>
        <v/>
      </c>
      <c r="I56" s="386" t="str">
        <f t="shared" si="1"/>
        <v/>
      </c>
      <c r="J56" s="386" t="str">
        <f>'קיזוזים- החלטות ועדה'!J56</f>
        <v/>
      </c>
      <c r="K56" s="389" t="str">
        <f t="shared" si="2"/>
        <v/>
      </c>
      <c r="L56" s="69" t="str">
        <f>IF($F56="","",MIN(I56:J56,'פרמטרים לעקרונות חישוב התמיכה'!$D$53))</f>
        <v/>
      </c>
      <c r="M56" s="69" t="str">
        <f t="shared" si="3"/>
        <v/>
      </c>
      <c r="N56" s="390">
        <f t="shared" si="4"/>
        <v>0</v>
      </c>
      <c r="O56" s="72" t="str">
        <f>IF($F56="","",MIN(M56,$I56,'פרמטרים לעקרונות חישוב התמיכה'!$D$53))</f>
        <v/>
      </c>
      <c r="P56" s="72" t="str">
        <f t="shared" si="5"/>
        <v/>
      </c>
      <c r="Q56" s="390">
        <f t="shared" si="6"/>
        <v>0</v>
      </c>
      <c r="R56" s="72" t="str">
        <f>IF($F56="","",MIN(P56,$I56,'פרמטרים לעקרונות חישוב התמיכה'!$D$53))</f>
        <v/>
      </c>
      <c r="S56" s="72" t="str">
        <f t="shared" si="7"/>
        <v/>
      </c>
      <c r="T56" s="390">
        <f t="shared" si="8"/>
        <v>0</v>
      </c>
      <c r="U56" s="72" t="str">
        <f>IF($F56="","",MIN(S56,$I56,'פרמטרים לעקרונות חישוב התמיכה'!$D$53))</f>
        <v/>
      </c>
      <c r="V56" s="72" t="str">
        <f t="shared" si="9"/>
        <v/>
      </c>
      <c r="W56" s="390">
        <f t="shared" si="10"/>
        <v>0</v>
      </c>
      <c r="X56" s="72" t="str">
        <f>IF($F56="","",MIN(V56,$I56,'פרמטרים לעקרונות חישוב התמיכה'!$D$53))</f>
        <v/>
      </c>
      <c r="Y56" s="72" t="str">
        <f t="shared" si="11"/>
        <v/>
      </c>
      <c r="Z56" s="386" t="str">
        <f t="shared" si="12"/>
        <v/>
      </c>
      <c r="AA56" s="391" t="str">
        <f t="shared" si="13"/>
        <v/>
      </c>
    </row>
    <row r="57" spans="2:27" s="65" customFormat="1" hidden="1" x14ac:dyDescent="0.25">
      <c r="B57" s="67" t="str">
        <f t="shared" si="0"/>
        <v/>
      </c>
      <c r="C57" s="359" t="str">
        <f>IF('תנאי סף'!$AF57&lt;&gt;1,"",'תנאי סף'!C57)</f>
        <v/>
      </c>
      <c r="D57" s="359" t="str">
        <f>IF('תנאי סף'!$AF57&lt;&gt;1,"",'תנאי סף'!D57)</f>
        <v/>
      </c>
      <c r="E57" s="359" t="str">
        <f>IF('תנאי סף'!$AF57&lt;&gt;1,"",'תנאי סף'!E57)</f>
        <v/>
      </c>
      <c r="F57" s="68" t="str">
        <f>'קיזוזים- החלטות ועדה'!F57</f>
        <v/>
      </c>
      <c r="G57" s="386" t="str">
        <f>IF($F57="","",'הגבלה לסכום מבוקש (1)'!G57)</f>
        <v/>
      </c>
      <c r="H57" s="386" t="str">
        <f>IF($F57="","",'קיזוזים בגין איחורים'!I57+'קיזוזים- החלטות ועדה'!H57)</f>
        <v/>
      </c>
      <c r="I57" s="386" t="str">
        <f t="shared" si="1"/>
        <v/>
      </c>
      <c r="J57" s="386" t="str">
        <f>'קיזוזים- החלטות ועדה'!J57</f>
        <v/>
      </c>
      <c r="K57" s="389" t="str">
        <f t="shared" si="2"/>
        <v/>
      </c>
      <c r="L57" s="69" t="str">
        <f>IF($F57="","",MIN(I57:J57,'פרמטרים לעקרונות חישוב התמיכה'!$D$53))</f>
        <v/>
      </c>
      <c r="M57" s="69" t="str">
        <f t="shared" si="3"/>
        <v/>
      </c>
      <c r="N57" s="390">
        <f t="shared" si="4"/>
        <v>0</v>
      </c>
      <c r="O57" s="72" t="str">
        <f>IF($F57="","",MIN(M57,$I57,'פרמטרים לעקרונות חישוב התמיכה'!$D$53))</f>
        <v/>
      </c>
      <c r="P57" s="72" t="str">
        <f t="shared" si="5"/>
        <v/>
      </c>
      <c r="Q57" s="390">
        <f t="shared" si="6"/>
        <v>0</v>
      </c>
      <c r="R57" s="72" t="str">
        <f>IF($F57="","",MIN(P57,$I57,'פרמטרים לעקרונות חישוב התמיכה'!$D$53))</f>
        <v/>
      </c>
      <c r="S57" s="72" t="str">
        <f t="shared" si="7"/>
        <v/>
      </c>
      <c r="T57" s="390">
        <f t="shared" si="8"/>
        <v>0</v>
      </c>
      <c r="U57" s="72" t="str">
        <f>IF($F57="","",MIN(S57,$I57,'פרמטרים לעקרונות חישוב התמיכה'!$D$53))</f>
        <v/>
      </c>
      <c r="V57" s="72" t="str">
        <f t="shared" si="9"/>
        <v/>
      </c>
      <c r="W57" s="390">
        <f t="shared" si="10"/>
        <v>0</v>
      </c>
      <c r="X57" s="72" t="str">
        <f>IF($F57="","",MIN(V57,$I57,'פרמטרים לעקרונות חישוב התמיכה'!$D$53))</f>
        <v/>
      </c>
      <c r="Y57" s="72" t="str">
        <f t="shared" si="11"/>
        <v/>
      </c>
      <c r="Z57" s="386" t="str">
        <f t="shared" si="12"/>
        <v/>
      </c>
      <c r="AA57" s="391" t="str">
        <f t="shared" si="13"/>
        <v/>
      </c>
    </row>
    <row r="58" spans="2:27" s="65" customFormat="1" hidden="1" x14ac:dyDescent="0.25">
      <c r="B58" s="67" t="str">
        <f t="shared" si="0"/>
        <v/>
      </c>
      <c r="C58" s="359" t="str">
        <f>IF('תנאי סף'!$AF58&lt;&gt;1,"",'תנאי סף'!C58)</f>
        <v/>
      </c>
      <c r="D58" s="359" t="str">
        <f>IF('תנאי סף'!$AF58&lt;&gt;1,"",'תנאי סף'!D58)</f>
        <v/>
      </c>
      <c r="E58" s="359" t="str">
        <f>IF('תנאי סף'!$AF58&lt;&gt;1,"",'תנאי סף'!E58)</f>
        <v/>
      </c>
      <c r="F58" s="68" t="str">
        <f>'קיזוזים- החלטות ועדה'!F58</f>
        <v/>
      </c>
      <c r="G58" s="386" t="str">
        <f>IF($F58="","",'הגבלה לסכום מבוקש (1)'!G58)</f>
        <v/>
      </c>
      <c r="H58" s="386" t="str">
        <f>IF($F58="","",'קיזוזים בגין איחורים'!I58+'קיזוזים- החלטות ועדה'!H58)</f>
        <v/>
      </c>
      <c r="I58" s="386" t="str">
        <f t="shared" si="1"/>
        <v/>
      </c>
      <c r="J58" s="386" t="str">
        <f>'קיזוזים- החלטות ועדה'!J58</f>
        <v/>
      </c>
      <c r="K58" s="389" t="str">
        <f t="shared" si="2"/>
        <v/>
      </c>
      <c r="L58" s="69" t="str">
        <f>IF($F58="","",MIN(I58:J58,'פרמטרים לעקרונות חישוב התמיכה'!$D$53))</f>
        <v/>
      </c>
      <c r="M58" s="69" t="str">
        <f t="shared" si="3"/>
        <v/>
      </c>
      <c r="N58" s="390">
        <f t="shared" si="4"/>
        <v>0</v>
      </c>
      <c r="O58" s="72" t="str">
        <f>IF($F58="","",MIN(M58,$I58,'פרמטרים לעקרונות חישוב התמיכה'!$D$53))</f>
        <v/>
      </c>
      <c r="P58" s="72" t="str">
        <f t="shared" si="5"/>
        <v/>
      </c>
      <c r="Q58" s="390">
        <f t="shared" si="6"/>
        <v>0</v>
      </c>
      <c r="R58" s="72" t="str">
        <f>IF($F58="","",MIN(P58,$I58,'פרמטרים לעקרונות חישוב התמיכה'!$D$53))</f>
        <v/>
      </c>
      <c r="S58" s="72" t="str">
        <f t="shared" si="7"/>
        <v/>
      </c>
      <c r="T58" s="390">
        <f t="shared" si="8"/>
        <v>0</v>
      </c>
      <c r="U58" s="72" t="str">
        <f>IF($F58="","",MIN(S58,$I58,'פרמטרים לעקרונות חישוב התמיכה'!$D$53))</f>
        <v/>
      </c>
      <c r="V58" s="72" t="str">
        <f t="shared" si="9"/>
        <v/>
      </c>
      <c r="W58" s="390">
        <f t="shared" si="10"/>
        <v>0</v>
      </c>
      <c r="X58" s="72" t="str">
        <f>IF($F58="","",MIN(V58,$I58,'פרמטרים לעקרונות חישוב התמיכה'!$D$53))</f>
        <v/>
      </c>
      <c r="Y58" s="72" t="str">
        <f t="shared" si="11"/>
        <v/>
      </c>
      <c r="Z58" s="386" t="str">
        <f t="shared" si="12"/>
        <v/>
      </c>
      <c r="AA58" s="391" t="str">
        <f t="shared" si="13"/>
        <v/>
      </c>
    </row>
    <row r="59" spans="2:27" s="65" customFormat="1" hidden="1" x14ac:dyDescent="0.25">
      <c r="B59" s="67" t="str">
        <f t="shared" si="0"/>
        <v/>
      </c>
      <c r="C59" s="359" t="str">
        <f>IF('תנאי סף'!$AF59&lt;&gt;1,"",'תנאי סף'!C59)</f>
        <v/>
      </c>
      <c r="D59" s="359" t="str">
        <f>IF('תנאי סף'!$AF59&lt;&gt;1,"",'תנאי סף'!D59)</f>
        <v/>
      </c>
      <c r="E59" s="359" t="str">
        <f>IF('תנאי סף'!$AF59&lt;&gt;1,"",'תנאי סף'!E59)</f>
        <v/>
      </c>
      <c r="F59" s="68" t="str">
        <f>'קיזוזים- החלטות ועדה'!F59</f>
        <v/>
      </c>
      <c r="G59" s="386" t="str">
        <f>IF($F59="","",'הגבלה לסכום מבוקש (1)'!G59)</f>
        <v/>
      </c>
      <c r="H59" s="386" t="str">
        <f>IF($F59="","",'קיזוזים בגין איחורים'!I59+'קיזוזים- החלטות ועדה'!H59)</f>
        <v/>
      </c>
      <c r="I59" s="386" t="str">
        <f t="shared" si="1"/>
        <v/>
      </c>
      <c r="J59" s="386" t="str">
        <f>'קיזוזים- החלטות ועדה'!J59</f>
        <v/>
      </c>
      <c r="K59" s="389" t="str">
        <f t="shared" si="2"/>
        <v/>
      </c>
      <c r="L59" s="69" t="str">
        <f>IF($F59="","",MIN(I59:J59,'פרמטרים לעקרונות חישוב התמיכה'!$D$53))</f>
        <v/>
      </c>
      <c r="M59" s="69" t="str">
        <f t="shared" si="3"/>
        <v/>
      </c>
      <c r="N59" s="390">
        <f t="shared" si="4"/>
        <v>0</v>
      </c>
      <c r="O59" s="72" t="str">
        <f>IF($F59="","",MIN(M59,$I59,'פרמטרים לעקרונות חישוב התמיכה'!$D$53))</f>
        <v/>
      </c>
      <c r="P59" s="72" t="str">
        <f t="shared" si="5"/>
        <v/>
      </c>
      <c r="Q59" s="390">
        <f t="shared" si="6"/>
        <v>0</v>
      </c>
      <c r="R59" s="72" t="str">
        <f>IF($F59="","",MIN(P59,$I59,'פרמטרים לעקרונות חישוב התמיכה'!$D$53))</f>
        <v/>
      </c>
      <c r="S59" s="72" t="str">
        <f t="shared" si="7"/>
        <v/>
      </c>
      <c r="T59" s="390">
        <f t="shared" si="8"/>
        <v>0</v>
      </c>
      <c r="U59" s="72" t="str">
        <f>IF($F59="","",MIN(S59,$I59,'פרמטרים לעקרונות חישוב התמיכה'!$D$53))</f>
        <v/>
      </c>
      <c r="V59" s="72" t="str">
        <f t="shared" si="9"/>
        <v/>
      </c>
      <c r="W59" s="390">
        <f t="shared" si="10"/>
        <v>0</v>
      </c>
      <c r="X59" s="72" t="str">
        <f>IF($F59="","",MIN(V59,$I59,'פרמטרים לעקרונות חישוב התמיכה'!$D$53))</f>
        <v/>
      </c>
      <c r="Y59" s="72" t="str">
        <f t="shared" si="11"/>
        <v/>
      </c>
      <c r="Z59" s="386" t="str">
        <f t="shared" si="12"/>
        <v/>
      </c>
      <c r="AA59" s="391" t="str">
        <f t="shared" si="13"/>
        <v/>
      </c>
    </row>
    <row r="60" spans="2:27" s="65" customFormat="1" hidden="1" x14ac:dyDescent="0.25">
      <c r="B60" s="67" t="str">
        <f t="shared" si="0"/>
        <v/>
      </c>
      <c r="C60" s="359" t="str">
        <f>IF('תנאי סף'!$AF60&lt;&gt;1,"",'תנאי סף'!C60)</f>
        <v/>
      </c>
      <c r="D60" s="359" t="str">
        <f>IF('תנאי סף'!$AF60&lt;&gt;1,"",'תנאי סף'!D60)</f>
        <v/>
      </c>
      <c r="E60" s="359" t="str">
        <f>IF('תנאי סף'!$AF60&lt;&gt;1,"",'תנאי סף'!E60)</f>
        <v/>
      </c>
      <c r="F60" s="68" t="str">
        <f>'קיזוזים- החלטות ועדה'!F60</f>
        <v/>
      </c>
      <c r="G60" s="386" t="str">
        <f>IF($F60="","",'הגבלה לסכום מבוקש (1)'!G60)</f>
        <v/>
      </c>
      <c r="H60" s="386" t="str">
        <f>IF($F60="","",'קיזוזים בגין איחורים'!I60+'קיזוזים- החלטות ועדה'!H60)</f>
        <v/>
      </c>
      <c r="I60" s="386" t="str">
        <f t="shared" si="1"/>
        <v/>
      </c>
      <c r="J60" s="386" t="str">
        <f>'קיזוזים- החלטות ועדה'!J60</f>
        <v/>
      </c>
      <c r="K60" s="389" t="str">
        <f t="shared" si="2"/>
        <v/>
      </c>
      <c r="L60" s="69" t="str">
        <f>IF($F60="","",MIN(I60:J60,'פרמטרים לעקרונות חישוב התמיכה'!$D$53))</f>
        <v/>
      </c>
      <c r="M60" s="69" t="str">
        <f t="shared" si="3"/>
        <v/>
      </c>
      <c r="N60" s="390">
        <f t="shared" si="4"/>
        <v>0</v>
      </c>
      <c r="O60" s="72" t="str">
        <f>IF($F60="","",MIN(M60,$I60,'פרמטרים לעקרונות חישוב התמיכה'!$D$53))</f>
        <v/>
      </c>
      <c r="P60" s="72" t="str">
        <f t="shared" si="5"/>
        <v/>
      </c>
      <c r="Q60" s="390">
        <f t="shared" si="6"/>
        <v>0</v>
      </c>
      <c r="R60" s="72" t="str">
        <f>IF($F60="","",MIN(P60,$I60,'פרמטרים לעקרונות חישוב התמיכה'!$D$53))</f>
        <v/>
      </c>
      <c r="S60" s="72" t="str">
        <f t="shared" si="7"/>
        <v/>
      </c>
      <c r="T60" s="390">
        <f t="shared" si="8"/>
        <v>0</v>
      </c>
      <c r="U60" s="72" t="str">
        <f>IF($F60="","",MIN(S60,$I60,'פרמטרים לעקרונות חישוב התמיכה'!$D$53))</f>
        <v/>
      </c>
      <c r="V60" s="72" t="str">
        <f t="shared" si="9"/>
        <v/>
      </c>
      <c r="W60" s="390">
        <f t="shared" si="10"/>
        <v>0</v>
      </c>
      <c r="X60" s="72" t="str">
        <f>IF($F60="","",MIN(V60,$I60,'פרמטרים לעקרונות חישוב התמיכה'!$D$53))</f>
        <v/>
      </c>
      <c r="Y60" s="72" t="str">
        <f t="shared" si="11"/>
        <v/>
      </c>
      <c r="Z60" s="386" t="str">
        <f t="shared" si="12"/>
        <v/>
      </c>
      <c r="AA60" s="391" t="str">
        <f t="shared" si="13"/>
        <v/>
      </c>
    </row>
    <row r="61" spans="2:27" s="65" customFormat="1" hidden="1" x14ac:dyDescent="0.25">
      <c r="B61" s="67" t="str">
        <f t="shared" si="0"/>
        <v/>
      </c>
      <c r="C61" s="359" t="str">
        <f>IF('תנאי סף'!$AF61&lt;&gt;1,"",'תנאי סף'!C61)</f>
        <v/>
      </c>
      <c r="D61" s="359" t="str">
        <f>IF('תנאי סף'!$AF61&lt;&gt;1,"",'תנאי סף'!D61)</f>
        <v/>
      </c>
      <c r="E61" s="359" t="str">
        <f>IF('תנאי סף'!$AF61&lt;&gt;1,"",'תנאי סף'!E61)</f>
        <v/>
      </c>
      <c r="F61" s="68" t="str">
        <f>'קיזוזים- החלטות ועדה'!F61</f>
        <v/>
      </c>
      <c r="G61" s="386" t="str">
        <f>IF($F61="","",'הגבלה לסכום מבוקש (1)'!G61)</f>
        <v/>
      </c>
      <c r="H61" s="386" t="str">
        <f>IF($F61="","",'קיזוזים בגין איחורים'!I61+'קיזוזים- החלטות ועדה'!H61)</f>
        <v/>
      </c>
      <c r="I61" s="386" t="str">
        <f t="shared" si="1"/>
        <v/>
      </c>
      <c r="J61" s="386" t="str">
        <f>'קיזוזים- החלטות ועדה'!J61</f>
        <v/>
      </c>
      <c r="K61" s="389" t="str">
        <f t="shared" si="2"/>
        <v/>
      </c>
      <c r="L61" s="69" t="str">
        <f>IF($F61="","",MIN(I61:J61,'פרמטרים לעקרונות חישוב התמיכה'!$D$53))</f>
        <v/>
      </c>
      <c r="M61" s="69" t="str">
        <f t="shared" si="3"/>
        <v/>
      </c>
      <c r="N61" s="390">
        <f t="shared" si="4"/>
        <v>0</v>
      </c>
      <c r="O61" s="72" t="str">
        <f>IF($F61="","",MIN(M61,$I61,'פרמטרים לעקרונות חישוב התמיכה'!$D$53))</f>
        <v/>
      </c>
      <c r="P61" s="72" t="str">
        <f t="shared" si="5"/>
        <v/>
      </c>
      <c r="Q61" s="390">
        <f t="shared" si="6"/>
        <v>0</v>
      </c>
      <c r="R61" s="72" t="str">
        <f>IF($F61="","",MIN(P61,$I61,'פרמטרים לעקרונות חישוב התמיכה'!$D$53))</f>
        <v/>
      </c>
      <c r="S61" s="72" t="str">
        <f t="shared" si="7"/>
        <v/>
      </c>
      <c r="T61" s="390">
        <f t="shared" si="8"/>
        <v>0</v>
      </c>
      <c r="U61" s="72" t="str">
        <f>IF($F61="","",MIN(S61,$I61,'פרמטרים לעקרונות חישוב התמיכה'!$D$53))</f>
        <v/>
      </c>
      <c r="V61" s="72" t="str">
        <f t="shared" si="9"/>
        <v/>
      </c>
      <c r="W61" s="390">
        <f t="shared" si="10"/>
        <v>0</v>
      </c>
      <c r="X61" s="72" t="str">
        <f>IF($F61="","",MIN(V61,$I61,'פרמטרים לעקרונות חישוב התמיכה'!$D$53))</f>
        <v/>
      </c>
      <c r="Y61" s="72" t="str">
        <f t="shared" si="11"/>
        <v/>
      </c>
      <c r="Z61" s="386" t="str">
        <f t="shared" si="12"/>
        <v/>
      </c>
      <c r="AA61" s="391" t="str">
        <f t="shared" si="13"/>
        <v/>
      </c>
    </row>
    <row r="62" spans="2:27" s="65" customFormat="1" hidden="1" x14ac:dyDescent="0.25">
      <c r="B62" s="67" t="str">
        <f t="shared" si="0"/>
        <v/>
      </c>
      <c r="C62" s="359" t="str">
        <f>IF('תנאי סף'!$AF62&lt;&gt;1,"",'תנאי סף'!C62)</f>
        <v/>
      </c>
      <c r="D62" s="359" t="str">
        <f>IF('תנאי סף'!$AF62&lt;&gt;1,"",'תנאי סף'!D62)</f>
        <v/>
      </c>
      <c r="E62" s="359" t="str">
        <f>IF('תנאי סף'!$AF62&lt;&gt;1,"",'תנאי סף'!E62)</f>
        <v/>
      </c>
      <c r="F62" s="68" t="str">
        <f>'קיזוזים- החלטות ועדה'!F62</f>
        <v/>
      </c>
      <c r="G62" s="386" t="str">
        <f>IF($F62="","",'הגבלה לסכום מבוקש (1)'!G62)</f>
        <v/>
      </c>
      <c r="H62" s="386" t="str">
        <f>IF($F62="","",'קיזוזים בגין איחורים'!I62+'קיזוזים- החלטות ועדה'!H62)</f>
        <v/>
      </c>
      <c r="I62" s="386" t="str">
        <f t="shared" si="1"/>
        <v/>
      </c>
      <c r="J62" s="386" t="str">
        <f>'קיזוזים- החלטות ועדה'!J62</f>
        <v/>
      </c>
      <c r="K62" s="389" t="str">
        <f t="shared" si="2"/>
        <v/>
      </c>
      <c r="L62" s="69" t="str">
        <f>IF($F62="","",MIN(I62:J62,'פרמטרים לעקרונות חישוב התמיכה'!$D$53))</f>
        <v/>
      </c>
      <c r="M62" s="69" t="str">
        <f t="shared" si="3"/>
        <v/>
      </c>
      <c r="N62" s="390">
        <f t="shared" si="4"/>
        <v>0</v>
      </c>
      <c r="O62" s="72" t="str">
        <f>IF($F62="","",MIN(M62,$I62,'פרמטרים לעקרונות חישוב התמיכה'!$D$53))</f>
        <v/>
      </c>
      <c r="P62" s="72" t="str">
        <f t="shared" si="5"/>
        <v/>
      </c>
      <c r="Q62" s="390">
        <f t="shared" si="6"/>
        <v>0</v>
      </c>
      <c r="R62" s="72" t="str">
        <f>IF($F62="","",MIN(P62,$I62,'פרמטרים לעקרונות חישוב התמיכה'!$D$53))</f>
        <v/>
      </c>
      <c r="S62" s="72" t="str">
        <f t="shared" si="7"/>
        <v/>
      </c>
      <c r="T62" s="390">
        <f t="shared" si="8"/>
        <v>0</v>
      </c>
      <c r="U62" s="72" t="str">
        <f>IF($F62="","",MIN(S62,$I62,'פרמטרים לעקרונות חישוב התמיכה'!$D$53))</f>
        <v/>
      </c>
      <c r="V62" s="72" t="str">
        <f t="shared" si="9"/>
        <v/>
      </c>
      <c r="W62" s="390">
        <f t="shared" si="10"/>
        <v>0</v>
      </c>
      <c r="X62" s="72" t="str">
        <f>IF($F62="","",MIN(V62,$I62,'פרמטרים לעקרונות חישוב התמיכה'!$D$53))</f>
        <v/>
      </c>
      <c r="Y62" s="72" t="str">
        <f t="shared" si="11"/>
        <v/>
      </c>
      <c r="Z62" s="386" t="str">
        <f t="shared" si="12"/>
        <v/>
      </c>
      <c r="AA62" s="391" t="str">
        <f t="shared" si="13"/>
        <v/>
      </c>
    </row>
    <row r="63" spans="2:27" s="65" customFormat="1" hidden="1" x14ac:dyDescent="0.25">
      <c r="B63" s="67" t="str">
        <f t="shared" si="0"/>
        <v/>
      </c>
      <c r="C63" s="359" t="str">
        <f>IF('תנאי סף'!$AF63&lt;&gt;1,"",'תנאי סף'!C63)</f>
        <v/>
      </c>
      <c r="D63" s="359" t="str">
        <f>IF('תנאי סף'!$AF63&lt;&gt;1,"",'תנאי סף'!D63)</f>
        <v/>
      </c>
      <c r="E63" s="359" t="str">
        <f>IF('תנאי סף'!$AF63&lt;&gt;1,"",'תנאי סף'!E63)</f>
        <v/>
      </c>
      <c r="F63" s="68" t="str">
        <f>'קיזוזים- החלטות ועדה'!F63</f>
        <v/>
      </c>
      <c r="G63" s="386" t="str">
        <f>IF($F63="","",'הגבלה לסכום מבוקש (1)'!G63)</f>
        <v/>
      </c>
      <c r="H63" s="386" t="str">
        <f>IF($F63="","",'קיזוזים בגין איחורים'!I63+'קיזוזים- החלטות ועדה'!H63)</f>
        <v/>
      </c>
      <c r="I63" s="386" t="str">
        <f t="shared" si="1"/>
        <v/>
      </c>
      <c r="J63" s="386" t="str">
        <f>'קיזוזים- החלטות ועדה'!J63</f>
        <v/>
      </c>
      <c r="K63" s="389" t="str">
        <f t="shared" si="2"/>
        <v/>
      </c>
      <c r="L63" s="69" t="str">
        <f>IF($F63="","",MIN(I63:J63,'פרמטרים לעקרונות חישוב התמיכה'!$D$53))</f>
        <v/>
      </c>
      <c r="M63" s="69" t="str">
        <f t="shared" si="3"/>
        <v/>
      </c>
      <c r="N63" s="390">
        <f t="shared" si="4"/>
        <v>0</v>
      </c>
      <c r="O63" s="72" t="str">
        <f>IF($F63="","",MIN(M63,$I63,'פרמטרים לעקרונות חישוב התמיכה'!$D$53))</f>
        <v/>
      </c>
      <c r="P63" s="72" t="str">
        <f t="shared" si="5"/>
        <v/>
      </c>
      <c r="Q63" s="390">
        <f t="shared" si="6"/>
        <v>0</v>
      </c>
      <c r="R63" s="72" t="str">
        <f>IF($F63="","",MIN(P63,$I63,'פרמטרים לעקרונות חישוב התמיכה'!$D$53))</f>
        <v/>
      </c>
      <c r="S63" s="72" t="str">
        <f t="shared" si="7"/>
        <v/>
      </c>
      <c r="T63" s="390">
        <f t="shared" si="8"/>
        <v>0</v>
      </c>
      <c r="U63" s="72" t="str">
        <f>IF($F63="","",MIN(S63,$I63,'פרמטרים לעקרונות חישוב התמיכה'!$D$53))</f>
        <v/>
      </c>
      <c r="V63" s="72" t="str">
        <f t="shared" si="9"/>
        <v/>
      </c>
      <c r="W63" s="390">
        <f t="shared" si="10"/>
        <v>0</v>
      </c>
      <c r="X63" s="72" t="str">
        <f>IF($F63="","",MIN(V63,$I63,'פרמטרים לעקרונות חישוב התמיכה'!$D$53))</f>
        <v/>
      </c>
      <c r="Y63" s="72" t="str">
        <f t="shared" si="11"/>
        <v/>
      </c>
      <c r="Z63" s="386" t="str">
        <f t="shared" si="12"/>
        <v/>
      </c>
      <c r="AA63" s="391" t="str">
        <f t="shared" si="13"/>
        <v/>
      </c>
    </row>
    <row r="64" spans="2:27" s="65" customFormat="1" hidden="1" x14ac:dyDescent="0.25">
      <c r="B64" s="67" t="str">
        <f t="shared" si="0"/>
        <v/>
      </c>
      <c r="C64" s="359" t="str">
        <f>IF('תנאי סף'!$AF64&lt;&gt;1,"",'תנאי סף'!C64)</f>
        <v/>
      </c>
      <c r="D64" s="359" t="str">
        <f>IF('תנאי סף'!$AF64&lt;&gt;1,"",'תנאי סף'!D64)</f>
        <v/>
      </c>
      <c r="E64" s="359" t="str">
        <f>IF('תנאי סף'!$AF64&lt;&gt;1,"",'תנאי סף'!E64)</f>
        <v/>
      </c>
      <c r="F64" s="68" t="str">
        <f>'קיזוזים- החלטות ועדה'!F64</f>
        <v/>
      </c>
      <c r="G64" s="386" t="str">
        <f>IF($F64="","",'הגבלה לסכום מבוקש (1)'!G64)</f>
        <v/>
      </c>
      <c r="H64" s="386" t="str">
        <f>IF($F64="","",'קיזוזים בגין איחורים'!I64+'קיזוזים- החלטות ועדה'!H64)</f>
        <v/>
      </c>
      <c r="I64" s="386" t="str">
        <f t="shared" si="1"/>
        <v/>
      </c>
      <c r="J64" s="386" t="str">
        <f>'קיזוזים- החלטות ועדה'!J64</f>
        <v/>
      </c>
      <c r="K64" s="389" t="str">
        <f t="shared" si="2"/>
        <v/>
      </c>
      <c r="L64" s="69" t="str">
        <f>IF($F64="","",MIN(I64:J64,'פרמטרים לעקרונות חישוב התמיכה'!$D$53))</f>
        <v/>
      </c>
      <c r="M64" s="69" t="str">
        <f t="shared" si="3"/>
        <v/>
      </c>
      <c r="N64" s="390">
        <f t="shared" si="4"/>
        <v>0</v>
      </c>
      <c r="O64" s="72" t="str">
        <f>IF($F64="","",MIN(M64,$I64,'פרמטרים לעקרונות חישוב התמיכה'!$D$53))</f>
        <v/>
      </c>
      <c r="P64" s="72" t="str">
        <f t="shared" si="5"/>
        <v/>
      </c>
      <c r="Q64" s="390">
        <f t="shared" si="6"/>
        <v>0</v>
      </c>
      <c r="R64" s="72" t="str">
        <f>IF($F64="","",MIN(P64,$I64,'פרמטרים לעקרונות חישוב התמיכה'!$D$53))</f>
        <v/>
      </c>
      <c r="S64" s="72" t="str">
        <f t="shared" si="7"/>
        <v/>
      </c>
      <c r="T64" s="390">
        <f t="shared" si="8"/>
        <v>0</v>
      </c>
      <c r="U64" s="72" t="str">
        <f>IF($F64="","",MIN(S64,$I64,'פרמטרים לעקרונות חישוב התמיכה'!$D$53))</f>
        <v/>
      </c>
      <c r="V64" s="72" t="str">
        <f t="shared" si="9"/>
        <v/>
      </c>
      <c r="W64" s="390">
        <f t="shared" si="10"/>
        <v>0</v>
      </c>
      <c r="X64" s="72" t="str">
        <f>IF($F64="","",MIN(V64,$I64,'פרמטרים לעקרונות חישוב התמיכה'!$D$53))</f>
        <v/>
      </c>
      <c r="Y64" s="72" t="str">
        <f t="shared" si="11"/>
        <v/>
      </c>
      <c r="Z64" s="386" t="str">
        <f t="shared" si="12"/>
        <v/>
      </c>
      <c r="AA64" s="391" t="str">
        <f t="shared" si="13"/>
        <v/>
      </c>
    </row>
    <row r="65" spans="2:27" s="65" customFormat="1" hidden="1" x14ac:dyDescent="0.25">
      <c r="B65" s="67" t="str">
        <f t="shared" si="0"/>
        <v/>
      </c>
      <c r="C65" s="359" t="str">
        <f>IF('תנאי סף'!$AF65&lt;&gt;1,"",'תנאי סף'!C65)</f>
        <v/>
      </c>
      <c r="D65" s="359" t="str">
        <f>IF('תנאי סף'!$AF65&lt;&gt;1,"",'תנאי סף'!D65)</f>
        <v/>
      </c>
      <c r="E65" s="359" t="str">
        <f>IF('תנאי סף'!$AF65&lt;&gt;1,"",'תנאי סף'!E65)</f>
        <v/>
      </c>
      <c r="F65" s="68" t="str">
        <f>'קיזוזים- החלטות ועדה'!F65</f>
        <v/>
      </c>
      <c r="G65" s="386" t="str">
        <f>IF($F65="","",'הגבלה לסכום מבוקש (1)'!G65)</f>
        <v/>
      </c>
      <c r="H65" s="386" t="str">
        <f>IF($F65="","",'קיזוזים בגין איחורים'!I65+'קיזוזים- החלטות ועדה'!H65)</f>
        <v/>
      </c>
      <c r="I65" s="386" t="str">
        <f t="shared" si="1"/>
        <v/>
      </c>
      <c r="J65" s="386" t="str">
        <f>'קיזוזים- החלטות ועדה'!J65</f>
        <v/>
      </c>
      <c r="K65" s="389" t="str">
        <f t="shared" si="2"/>
        <v/>
      </c>
      <c r="L65" s="69" t="str">
        <f>IF($F65="","",MIN(I65:J65,'פרמטרים לעקרונות חישוב התמיכה'!$D$53))</f>
        <v/>
      </c>
      <c r="M65" s="69" t="str">
        <f t="shared" si="3"/>
        <v/>
      </c>
      <c r="N65" s="390">
        <f t="shared" si="4"/>
        <v>0</v>
      </c>
      <c r="O65" s="72" t="str">
        <f>IF($F65="","",MIN(M65,$I65,'פרמטרים לעקרונות חישוב התמיכה'!$D$53))</f>
        <v/>
      </c>
      <c r="P65" s="72" t="str">
        <f t="shared" si="5"/>
        <v/>
      </c>
      <c r="Q65" s="390">
        <f t="shared" si="6"/>
        <v>0</v>
      </c>
      <c r="R65" s="72" t="str">
        <f>IF($F65="","",MIN(P65,$I65,'פרמטרים לעקרונות חישוב התמיכה'!$D$53))</f>
        <v/>
      </c>
      <c r="S65" s="72" t="str">
        <f t="shared" si="7"/>
        <v/>
      </c>
      <c r="T65" s="390">
        <f t="shared" si="8"/>
        <v>0</v>
      </c>
      <c r="U65" s="72" t="str">
        <f>IF($F65="","",MIN(S65,$I65,'פרמטרים לעקרונות חישוב התמיכה'!$D$53))</f>
        <v/>
      </c>
      <c r="V65" s="72" t="str">
        <f t="shared" si="9"/>
        <v/>
      </c>
      <c r="W65" s="390">
        <f t="shared" si="10"/>
        <v>0</v>
      </c>
      <c r="X65" s="72" t="str">
        <f>IF($F65="","",MIN(V65,$I65,'פרמטרים לעקרונות חישוב התמיכה'!$D$53))</f>
        <v/>
      </c>
      <c r="Y65" s="72" t="str">
        <f t="shared" si="11"/>
        <v/>
      </c>
      <c r="Z65" s="386" t="str">
        <f t="shared" si="12"/>
        <v/>
      </c>
      <c r="AA65" s="391" t="str">
        <f t="shared" si="13"/>
        <v/>
      </c>
    </row>
    <row r="66" spans="2:27" s="65" customFormat="1" hidden="1" x14ac:dyDescent="0.25">
      <c r="B66" s="67" t="str">
        <f t="shared" si="0"/>
        <v/>
      </c>
      <c r="C66" s="359" t="str">
        <f>IF('תנאי סף'!$AF66&lt;&gt;1,"",'תנאי סף'!C66)</f>
        <v/>
      </c>
      <c r="D66" s="359" t="str">
        <f>IF('תנאי סף'!$AF66&lt;&gt;1,"",'תנאי סף'!D66)</f>
        <v/>
      </c>
      <c r="E66" s="359" t="str">
        <f>IF('תנאי סף'!$AF66&lt;&gt;1,"",'תנאי סף'!E66)</f>
        <v/>
      </c>
      <c r="F66" s="68" t="str">
        <f>'קיזוזים- החלטות ועדה'!F66</f>
        <v/>
      </c>
      <c r="G66" s="386" t="str">
        <f>IF($F66="","",'הגבלה לסכום מבוקש (1)'!G66)</f>
        <v/>
      </c>
      <c r="H66" s="386" t="str">
        <f>IF($F66="","",'קיזוזים בגין איחורים'!I66+'קיזוזים- החלטות ועדה'!H66)</f>
        <v/>
      </c>
      <c r="I66" s="386" t="str">
        <f t="shared" si="1"/>
        <v/>
      </c>
      <c r="J66" s="386" t="str">
        <f>'קיזוזים- החלטות ועדה'!J66</f>
        <v/>
      </c>
      <c r="K66" s="389" t="str">
        <f t="shared" si="2"/>
        <v/>
      </c>
      <c r="L66" s="69" t="str">
        <f>IF($F66="","",MIN(I66:J66,'פרמטרים לעקרונות חישוב התמיכה'!$D$53))</f>
        <v/>
      </c>
      <c r="M66" s="69" t="str">
        <f t="shared" si="3"/>
        <v/>
      </c>
      <c r="N66" s="390">
        <f t="shared" si="4"/>
        <v>0</v>
      </c>
      <c r="O66" s="72" t="str">
        <f>IF($F66="","",MIN(M66,$I66,'פרמטרים לעקרונות חישוב התמיכה'!$D$53))</f>
        <v/>
      </c>
      <c r="P66" s="72" t="str">
        <f t="shared" si="5"/>
        <v/>
      </c>
      <c r="Q66" s="390">
        <f t="shared" si="6"/>
        <v>0</v>
      </c>
      <c r="R66" s="72" t="str">
        <f>IF($F66="","",MIN(P66,$I66,'פרמטרים לעקרונות חישוב התמיכה'!$D$53))</f>
        <v/>
      </c>
      <c r="S66" s="72" t="str">
        <f t="shared" si="7"/>
        <v/>
      </c>
      <c r="T66" s="390">
        <f t="shared" si="8"/>
        <v>0</v>
      </c>
      <c r="U66" s="72" t="str">
        <f>IF($F66="","",MIN(S66,$I66,'פרמטרים לעקרונות חישוב התמיכה'!$D$53))</f>
        <v/>
      </c>
      <c r="V66" s="72" t="str">
        <f t="shared" si="9"/>
        <v/>
      </c>
      <c r="W66" s="390">
        <f t="shared" si="10"/>
        <v>0</v>
      </c>
      <c r="X66" s="72" t="str">
        <f>IF($F66="","",MIN(V66,$I66,'פרמטרים לעקרונות חישוב התמיכה'!$D$53))</f>
        <v/>
      </c>
      <c r="Y66" s="72" t="str">
        <f t="shared" si="11"/>
        <v/>
      </c>
      <c r="Z66" s="386" t="str">
        <f t="shared" si="12"/>
        <v/>
      </c>
      <c r="AA66" s="391" t="str">
        <f t="shared" si="13"/>
        <v/>
      </c>
    </row>
    <row r="67" spans="2:27" s="65" customFormat="1" hidden="1" x14ac:dyDescent="0.25">
      <c r="B67" s="67" t="str">
        <f t="shared" si="0"/>
        <v/>
      </c>
      <c r="C67" s="359" t="str">
        <f>IF('תנאי סף'!$AF67&lt;&gt;1,"",'תנאי סף'!C67)</f>
        <v/>
      </c>
      <c r="D67" s="359" t="str">
        <f>IF('תנאי סף'!$AF67&lt;&gt;1,"",'תנאי סף'!D67)</f>
        <v/>
      </c>
      <c r="E67" s="359" t="str">
        <f>IF('תנאי סף'!$AF67&lt;&gt;1,"",'תנאי סף'!E67)</f>
        <v/>
      </c>
      <c r="F67" s="68" t="str">
        <f>'קיזוזים- החלטות ועדה'!F67</f>
        <v/>
      </c>
      <c r="G67" s="386" t="str">
        <f>IF($F67="","",'הגבלה לסכום מבוקש (1)'!G67)</f>
        <v/>
      </c>
      <c r="H67" s="386" t="str">
        <f>IF($F67="","",'קיזוזים בגין איחורים'!I67+'קיזוזים- החלטות ועדה'!H67)</f>
        <v/>
      </c>
      <c r="I67" s="386" t="str">
        <f t="shared" si="1"/>
        <v/>
      </c>
      <c r="J67" s="386" t="str">
        <f>'קיזוזים- החלטות ועדה'!J67</f>
        <v/>
      </c>
      <c r="K67" s="389" t="str">
        <f t="shared" si="2"/>
        <v/>
      </c>
      <c r="L67" s="69" t="str">
        <f>IF($F67="","",MIN(I67:J67,'פרמטרים לעקרונות חישוב התמיכה'!$D$53))</f>
        <v/>
      </c>
      <c r="M67" s="69" t="str">
        <f t="shared" si="3"/>
        <v/>
      </c>
      <c r="N67" s="390">
        <f t="shared" si="4"/>
        <v>0</v>
      </c>
      <c r="O67" s="72" t="str">
        <f>IF($F67="","",MIN(M67,$I67,'פרמטרים לעקרונות חישוב התמיכה'!$D$53))</f>
        <v/>
      </c>
      <c r="P67" s="72" t="str">
        <f t="shared" si="5"/>
        <v/>
      </c>
      <c r="Q67" s="390">
        <f t="shared" si="6"/>
        <v>0</v>
      </c>
      <c r="R67" s="72" t="str">
        <f>IF($F67="","",MIN(P67,$I67,'פרמטרים לעקרונות חישוב התמיכה'!$D$53))</f>
        <v/>
      </c>
      <c r="S67" s="72" t="str">
        <f t="shared" si="7"/>
        <v/>
      </c>
      <c r="T67" s="390">
        <f t="shared" si="8"/>
        <v>0</v>
      </c>
      <c r="U67" s="72" t="str">
        <f>IF($F67="","",MIN(S67,$I67,'פרמטרים לעקרונות חישוב התמיכה'!$D$53))</f>
        <v/>
      </c>
      <c r="V67" s="72" t="str">
        <f t="shared" si="9"/>
        <v/>
      </c>
      <c r="W67" s="390">
        <f t="shared" si="10"/>
        <v>0</v>
      </c>
      <c r="X67" s="72" t="str">
        <f>IF($F67="","",MIN(V67,$I67,'פרמטרים לעקרונות חישוב התמיכה'!$D$53))</f>
        <v/>
      </c>
      <c r="Y67" s="72" t="str">
        <f t="shared" si="11"/>
        <v/>
      </c>
      <c r="Z67" s="386" t="str">
        <f t="shared" si="12"/>
        <v/>
      </c>
      <c r="AA67" s="391" t="str">
        <f t="shared" si="13"/>
        <v/>
      </c>
    </row>
    <row r="68" spans="2:27" s="65" customFormat="1" hidden="1" x14ac:dyDescent="0.25">
      <c r="B68" s="67" t="str">
        <f t="shared" si="0"/>
        <v/>
      </c>
      <c r="C68" s="359" t="str">
        <f>IF('תנאי סף'!$AF68&lt;&gt;1,"",'תנאי סף'!C68)</f>
        <v/>
      </c>
      <c r="D68" s="359" t="str">
        <f>IF('תנאי סף'!$AF68&lt;&gt;1,"",'תנאי סף'!D68)</f>
        <v/>
      </c>
      <c r="E68" s="359" t="str">
        <f>IF('תנאי סף'!$AF68&lt;&gt;1,"",'תנאי סף'!E68)</f>
        <v/>
      </c>
      <c r="F68" s="68" t="str">
        <f>'קיזוזים- החלטות ועדה'!F68</f>
        <v/>
      </c>
      <c r="G68" s="386" t="str">
        <f>IF($F68="","",'הגבלה לסכום מבוקש (1)'!G68)</f>
        <v/>
      </c>
      <c r="H68" s="386" t="str">
        <f>IF($F68="","",'קיזוזים בגין איחורים'!I68+'קיזוזים- החלטות ועדה'!H68)</f>
        <v/>
      </c>
      <c r="I68" s="386" t="str">
        <f t="shared" si="1"/>
        <v/>
      </c>
      <c r="J68" s="386" t="str">
        <f>'קיזוזים- החלטות ועדה'!J68</f>
        <v/>
      </c>
      <c r="K68" s="389" t="str">
        <f t="shared" si="2"/>
        <v/>
      </c>
      <c r="L68" s="69" t="str">
        <f>IF($F68="","",MIN(I68:J68,'פרמטרים לעקרונות חישוב התמיכה'!$D$53))</f>
        <v/>
      </c>
      <c r="M68" s="69" t="str">
        <f t="shared" si="3"/>
        <v/>
      </c>
      <c r="N68" s="390">
        <f t="shared" si="4"/>
        <v>0</v>
      </c>
      <c r="O68" s="72" t="str">
        <f>IF($F68="","",MIN(M68,$I68,'פרמטרים לעקרונות חישוב התמיכה'!$D$53))</f>
        <v/>
      </c>
      <c r="P68" s="72" t="str">
        <f t="shared" si="5"/>
        <v/>
      </c>
      <c r="Q68" s="390">
        <f t="shared" si="6"/>
        <v>0</v>
      </c>
      <c r="R68" s="72" t="str">
        <f>IF($F68="","",MIN(P68,$I68,'פרמטרים לעקרונות חישוב התמיכה'!$D$53))</f>
        <v/>
      </c>
      <c r="S68" s="72" t="str">
        <f t="shared" si="7"/>
        <v/>
      </c>
      <c r="T68" s="390">
        <f t="shared" si="8"/>
        <v>0</v>
      </c>
      <c r="U68" s="72" t="str">
        <f>IF($F68="","",MIN(S68,$I68,'פרמטרים לעקרונות חישוב התמיכה'!$D$53))</f>
        <v/>
      </c>
      <c r="V68" s="72" t="str">
        <f t="shared" si="9"/>
        <v/>
      </c>
      <c r="W68" s="390">
        <f t="shared" si="10"/>
        <v>0</v>
      </c>
      <c r="X68" s="72" t="str">
        <f>IF($F68="","",MIN(V68,$I68,'פרמטרים לעקרונות חישוב התמיכה'!$D$53))</f>
        <v/>
      </c>
      <c r="Y68" s="72" t="str">
        <f t="shared" si="11"/>
        <v/>
      </c>
      <c r="Z68" s="386" t="str">
        <f t="shared" si="12"/>
        <v/>
      </c>
      <c r="AA68" s="391" t="str">
        <f t="shared" si="13"/>
        <v/>
      </c>
    </row>
    <row r="69" spans="2:27" s="65" customFormat="1" hidden="1" x14ac:dyDescent="0.25">
      <c r="B69" s="67" t="str">
        <f t="shared" si="0"/>
        <v/>
      </c>
      <c r="C69" s="359" t="str">
        <f>IF('תנאי סף'!$AF69&lt;&gt;1,"",'תנאי סף'!C69)</f>
        <v/>
      </c>
      <c r="D69" s="359" t="str">
        <f>IF('תנאי סף'!$AF69&lt;&gt;1,"",'תנאי סף'!D69)</f>
        <v/>
      </c>
      <c r="E69" s="359" t="str">
        <f>IF('תנאי סף'!$AF69&lt;&gt;1,"",'תנאי סף'!E69)</f>
        <v/>
      </c>
      <c r="F69" s="68" t="str">
        <f>'קיזוזים- החלטות ועדה'!F69</f>
        <v/>
      </c>
      <c r="G69" s="386" t="str">
        <f>IF($F69="","",'הגבלה לסכום מבוקש (1)'!G69)</f>
        <v/>
      </c>
      <c r="H69" s="386" t="str">
        <f>IF($F69="","",'קיזוזים בגין איחורים'!I69+'קיזוזים- החלטות ועדה'!H69)</f>
        <v/>
      </c>
      <c r="I69" s="386" t="str">
        <f t="shared" si="1"/>
        <v/>
      </c>
      <c r="J69" s="386" t="str">
        <f>'קיזוזים- החלטות ועדה'!J69</f>
        <v/>
      </c>
      <c r="K69" s="389" t="str">
        <f t="shared" si="2"/>
        <v/>
      </c>
      <c r="L69" s="69" t="str">
        <f>IF($F69="","",MIN(I69:J69,'פרמטרים לעקרונות חישוב התמיכה'!$D$53))</f>
        <v/>
      </c>
      <c r="M69" s="69" t="str">
        <f t="shared" si="3"/>
        <v/>
      </c>
      <c r="N69" s="390">
        <f t="shared" si="4"/>
        <v>0</v>
      </c>
      <c r="O69" s="72" t="str">
        <f>IF($F69="","",MIN(M69,$I69,'פרמטרים לעקרונות חישוב התמיכה'!$D$53))</f>
        <v/>
      </c>
      <c r="P69" s="72" t="str">
        <f t="shared" si="5"/>
        <v/>
      </c>
      <c r="Q69" s="390">
        <f t="shared" si="6"/>
        <v>0</v>
      </c>
      <c r="R69" s="72" t="str">
        <f>IF($F69="","",MIN(P69,$I69,'פרמטרים לעקרונות חישוב התמיכה'!$D$53))</f>
        <v/>
      </c>
      <c r="S69" s="72" t="str">
        <f t="shared" si="7"/>
        <v/>
      </c>
      <c r="T69" s="390">
        <f t="shared" si="8"/>
        <v>0</v>
      </c>
      <c r="U69" s="72" t="str">
        <f>IF($F69="","",MIN(S69,$I69,'פרמטרים לעקרונות חישוב התמיכה'!$D$53))</f>
        <v/>
      </c>
      <c r="V69" s="72" t="str">
        <f t="shared" si="9"/>
        <v/>
      </c>
      <c r="W69" s="390">
        <f t="shared" si="10"/>
        <v>0</v>
      </c>
      <c r="X69" s="72" t="str">
        <f>IF($F69="","",MIN(V69,$I69,'פרמטרים לעקרונות חישוב התמיכה'!$D$53))</f>
        <v/>
      </c>
      <c r="Y69" s="72" t="str">
        <f t="shared" si="11"/>
        <v/>
      </c>
      <c r="Z69" s="386" t="str">
        <f t="shared" si="12"/>
        <v/>
      </c>
      <c r="AA69" s="391" t="str">
        <f t="shared" si="13"/>
        <v/>
      </c>
    </row>
    <row r="70" spans="2:27" s="65" customFormat="1" hidden="1" x14ac:dyDescent="0.25">
      <c r="B70" s="67" t="str">
        <f t="shared" si="0"/>
        <v/>
      </c>
      <c r="C70" s="359" t="str">
        <f>IF('תנאי סף'!$AF70&lt;&gt;1,"",'תנאי סף'!C70)</f>
        <v/>
      </c>
      <c r="D70" s="359" t="str">
        <f>IF('תנאי סף'!$AF70&lt;&gt;1,"",'תנאי סף'!D70)</f>
        <v/>
      </c>
      <c r="E70" s="359" t="str">
        <f>IF('תנאי סף'!$AF70&lt;&gt;1,"",'תנאי סף'!E70)</f>
        <v/>
      </c>
      <c r="F70" s="68" t="str">
        <f>'קיזוזים- החלטות ועדה'!F70</f>
        <v/>
      </c>
      <c r="G70" s="386" t="str">
        <f>IF($F70="","",'הגבלה לסכום מבוקש (1)'!G70)</f>
        <v/>
      </c>
      <c r="H70" s="386" t="str">
        <f>IF($F70="","",'קיזוזים בגין איחורים'!I70+'קיזוזים- החלטות ועדה'!H70)</f>
        <v/>
      </c>
      <c r="I70" s="386" t="str">
        <f t="shared" si="1"/>
        <v/>
      </c>
      <c r="J70" s="386" t="str">
        <f>'קיזוזים- החלטות ועדה'!J70</f>
        <v/>
      </c>
      <c r="K70" s="389" t="str">
        <f t="shared" si="2"/>
        <v/>
      </c>
      <c r="L70" s="69" t="str">
        <f>IF($F70="","",MIN(I70:J70,'פרמטרים לעקרונות חישוב התמיכה'!$D$53))</f>
        <v/>
      </c>
      <c r="M70" s="69" t="str">
        <f t="shared" si="3"/>
        <v/>
      </c>
      <c r="N70" s="390">
        <f t="shared" si="4"/>
        <v>0</v>
      </c>
      <c r="O70" s="72" t="str">
        <f>IF($F70="","",MIN(M70,$I70,'פרמטרים לעקרונות חישוב התמיכה'!$D$53))</f>
        <v/>
      </c>
      <c r="P70" s="72" t="str">
        <f t="shared" si="5"/>
        <v/>
      </c>
      <c r="Q70" s="390">
        <f t="shared" si="6"/>
        <v>0</v>
      </c>
      <c r="R70" s="72" t="str">
        <f>IF($F70="","",MIN(P70,$I70,'פרמטרים לעקרונות חישוב התמיכה'!$D$53))</f>
        <v/>
      </c>
      <c r="S70" s="72" t="str">
        <f t="shared" si="7"/>
        <v/>
      </c>
      <c r="T70" s="390">
        <f t="shared" si="8"/>
        <v>0</v>
      </c>
      <c r="U70" s="72" t="str">
        <f>IF($F70="","",MIN(S70,$I70,'פרמטרים לעקרונות חישוב התמיכה'!$D$53))</f>
        <v/>
      </c>
      <c r="V70" s="72" t="str">
        <f t="shared" si="9"/>
        <v/>
      </c>
      <c r="W70" s="390">
        <f t="shared" si="10"/>
        <v>0</v>
      </c>
      <c r="X70" s="72" t="str">
        <f>IF($F70="","",MIN(V70,$I70,'פרמטרים לעקרונות חישוב התמיכה'!$D$53))</f>
        <v/>
      </c>
      <c r="Y70" s="72" t="str">
        <f t="shared" si="11"/>
        <v/>
      </c>
      <c r="Z70" s="386" t="str">
        <f t="shared" si="12"/>
        <v/>
      </c>
      <c r="AA70" s="391" t="str">
        <f t="shared" si="13"/>
        <v/>
      </c>
    </row>
    <row r="71" spans="2:27" s="65" customFormat="1" hidden="1" x14ac:dyDescent="0.25">
      <c r="B71" s="67" t="str">
        <f t="shared" si="0"/>
        <v/>
      </c>
      <c r="C71" s="359" t="str">
        <f>IF('תנאי סף'!$AF71&lt;&gt;1,"",'תנאי סף'!C71)</f>
        <v/>
      </c>
      <c r="D71" s="359" t="str">
        <f>IF('תנאי סף'!$AF71&lt;&gt;1,"",'תנאי סף'!D71)</f>
        <v/>
      </c>
      <c r="E71" s="359" t="str">
        <f>IF('תנאי סף'!$AF71&lt;&gt;1,"",'תנאי סף'!E71)</f>
        <v/>
      </c>
      <c r="F71" s="68" t="str">
        <f>'קיזוזים- החלטות ועדה'!F71</f>
        <v/>
      </c>
      <c r="G71" s="386" t="str">
        <f>IF($F71="","",'הגבלה לסכום מבוקש (1)'!G71)</f>
        <v/>
      </c>
      <c r="H71" s="386" t="str">
        <f>IF($F71="","",'קיזוזים בגין איחורים'!I71+'קיזוזים- החלטות ועדה'!H71)</f>
        <v/>
      </c>
      <c r="I71" s="386" t="str">
        <f t="shared" si="1"/>
        <v/>
      </c>
      <c r="J71" s="386" t="str">
        <f>'קיזוזים- החלטות ועדה'!J71</f>
        <v/>
      </c>
      <c r="K71" s="389" t="str">
        <f t="shared" si="2"/>
        <v/>
      </c>
      <c r="L71" s="69" t="str">
        <f>IF($F71="","",MIN(I71:J71,'פרמטרים לעקרונות חישוב התמיכה'!$D$53))</f>
        <v/>
      </c>
      <c r="M71" s="69" t="str">
        <f t="shared" si="3"/>
        <v/>
      </c>
      <c r="N71" s="390">
        <f t="shared" si="4"/>
        <v>0</v>
      </c>
      <c r="O71" s="72" t="str">
        <f>IF($F71="","",MIN(M71,$I71,'פרמטרים לעקרונות חישוב התמיכה'!$D$53))</f>
        <v/>
      </c>
      <c r="P71" s="72" t="str">
        <f t="shared" si="5"/>
        <v/>
      </c>
      <c r="Q71" s="390">
        <f t="shared" si="6"/>
        <v>0</v>
      </c>
      <c r="R71" s="72" t="str">
        <f>IF($F71="","",MIN(P71,$I71,'פרמטרים לעקרונות חישוב התמיכה'!$D$53))</f>
        <v/>
      </c>
      <c r="S71" s="72" t="str">
        <f t="shared" si="7"/>
        <v/>
      </c>
      <c r="T71" s="390">
        <f t="shared" si="8"/>
        <v>0</v>
      </c>
      <c r="U71" s="72" t="str">
        <f>IF($F71="","",MIN(S71,$I71,'פרמטרים לעקרונות חישוב התמיכה'!$D$53))</f>
        <v/>
      </c>
      <c r="V71" s="72" t="str">
        <f t="shared" si="9"/>
        <v/>
      </c>
      <c r="W71" s="390">
        <f t="shared" si="10"/>
        <v>0</v>
      </c>
      <c r="X71" s="72" t="str">
        <f>IF($F71="","",MIN(V71,$I71,'פרמטרים לעקרונות חישוב התמיכה'!$D$53))</f>
        <v/>
      </c>
      <c r="Y71" s="72" t="str">
        <f t="shared" si="11"/>
        <v/>
      </c>
      <c r="Z71" s="386" t="str">
        <f t="shared" si="12"/>
        <v/>
      </c>
      <c r="AA71" s="391" t="str">
        <f t="shared" si="13"/>
        <v/>
      </c>
    </row>
    <row r="72" spans="2:27" s="65" customFormat="1" hidden="1" x14ac:dyDescent="0.25">
      <c r="B72" s="67" t="str">
        <f t="shared" si="0"/>
        <v/>
      </c>
      <c r="C72" s="359" t="str">
        <f>IF('תנאי סף'!$AF72&lt;&gt;1,"",'תנאי סף'!C72)</f>
        <v/>
      </c>
      <c r="D72" s="359" t="str">
        <f>IF('תנאי סף'!$AF72&lt;&gt;1,"",'תנאי סף'!D72)</f>
        <v/>
      </c>
      <c r="E72" s="359" t="str">
        <f>IF('תנאי סף'!$AF72&lt;&gt;1,"",'תנאי סף'!E72)</f>
        <v/>
      </c>
      <c r="F72" s="68" t="str">
        <f>'קיזוזים- החלטות ועדה'!F72</f>
        <v/>
      </c>
      <c r="G72" s="386" t="str">
        <f>IF($F72="","",'הגבלה לסכום מבוקש (1)'!G72)</f>
        <v/>
      </c>
      <c r="H72" s="386" t="str">
        <f>IF($F72="","",'קיזוזים בגין איחורים'!I72+'קיזוזים- החלטות ועדה'!H72)</f>
        <v/>
      </c>
      <c r="I72" s="386" t="str">
        <f t="shared" si="1"/>
        <v/>
      </c>
      <c r="J72" s="386" t="str">
        <f>'קיזוזים- החלטות ועדה'!J72</f>
        <v/>
      </c>
      <c r="K72" s="389" t="str">
        <f t="shared" si="2"/>
        <v/>
      </c>
      <c r="L72" s="69" t="str">
        <f>IF($F72="","",MIN(I72:J72,'פרמטרים לעקרונות חישוב התמיכה'!$D$53))</f>
        <v/>
      </c>
      <c r="M72" s="69" t="str">
        <f t="shared" si="3"/>
        <v/>
      </c>
      <c r="N72" s="390">
        <f t="shared" si="4"/>
        <v>0</v>
      </c>
      <c r="O72" s="72" t="str">
        <f>IF($F72="","",MIN(M72,$I72,'פרמטרים לעקרונות חישוב התמיכה'!$D$53))</f>
        <v/>
      </c>
      <c r="P72" s="72" t="str">
        <f t="shared" si="5"/>
        <v/>
      </c>
      <c r="Q72" s="390">
        <f t="shared" si="6"/>
        <v>0</v>
      </c>
      <c r="R72" s="72" t="str">
        <f>IF($F72="","",MIN(P72,$I72,'פרמטרים לעקרונות חישוב התמיכה'!$D$53))</f>
        <v/>
      </c>
      <c r="S72" s="72" t="str">
        <f t="shared" si="7"/>
        <v/>
      </c>
      <c r="T72" s="390">
        <f t="shared" si="8"/>
        <v>0</v>
      </c>
      <c r="U72" s="72" t="str">
        <f>IF($F72="","",MIN(S72,$I72,'פרמטרים לעקרונות חישוב התמיכה'!$D$53))</f>
        <v/>
      </c>
      <c r="V72" s="72" t="str">
        <f t="shared" si="9"/>
        <v/>
      </c>
      <c r="W72" s="390">
        <f t="shared" si="10"/>
        <v>0</v>
      </c>
      <c r="X72" s="72" t="str">
        <f>IF($F72="","",MIN(V72,$I72,'פרמטרים לעקרונות חישוב התמיכה'!$D$53))</f>
        <v/>
      </c>
      <c r="Y72" s="72" t="str">
        <f t="shared" si="11"/>
        <v/>
      </c>
      <c r="Z72" s="386" t="str">
        <f t="shared" si="12"/>
        <v/>
      </c>
      <c r="AA72" s="391" t="str">
        <f t="shared" si="13"/>
        <v/>
      </c>
    </row>
    <row r="73" spans="2:27" s="65" customFormat="1" hidden="1" x14ac:dyDescent="0.25">
      <c r="B73" s="67" t="str">
        <f t="shared" si="0"/>
        <v/>
      </c>
      <c r="C73" s="359" t="str">
        <f>IF('תנאי סף'!$AF73&lt;&gt;1,"",'תנאי סף'!C73)</f>
        <v/>
      </c>
      <c r="D73" s="359" t="str">
        <f>IF('תנאי סף'!$AF73&lt;&gt;1,"",'תנאי סף'!D73)</f>
        <v/>
      </c>
      <c r="E73" s="359" t="str">
        <f>IF('תנאי סף'!$AF73&lt;&gt;1,"",'תנאי סף'!E73)</f>
        <v/>
      </c>
      <c r="F73" s="68" t="str">
        <f>'קיזוזים- החלטות ועדה'!F73</f>
        <v/>
      </c>
      <c r="G73" s="386" t="str">
        <f>IF($F73="","",'הגבלה לסכום מבוקש (1)'!G73)</f>
        <v/>
      </c>
      <c r="H73" s="386" t="str">
        <f>IF($F73="","",'קיזוזים בגין איחורים'!I73+'קיזוזים- החלטות ועדה'!H73)</f>
        <v/>
      </c>
      <c r="I73" s="386" t="str">
        <f t="shared" si="1"/>
        <v/>
      </c>
      <c r="J73" s="386" t="str">
        <f>'קיזוזים- החלטות ועדה'!J73</f>
        <v/>
      </c>
      <c r="K73" s="389" t="str">
        <f t="shared" si="2"/>
        <v/>
      </c>
      <c r="L73" s="69" t="str">
        <f>IF($F73="","",MIN(I73:J73,'פרמטרים לעקרונות חישוב התמיכה'!$D$53))</f>
        <v/>
      </c>
      <c r="M73" s="69" t="str">
        <f t="shared" si="3"/>
        <v/>
      </c>
      <c r="N73" s="390">
        <f t="shared" si="4"/>
        <v>0</v>
      </c>
      <c r="O73" s="72" t="str">
        <f>IF($F73="","",MIN(M73,$I73,'פרמטרים לעקרונות חישוב התמיכה'!$D$53))</f>
        <v/>
      </c>
      <c r="P73" s="72" t="str">
        <f t="shared" si="5"/>
        <v/>
      </c>
      <c r="Q73" s="390">
        <f t="shared" si="6"/>
        <v>0</v>
      </c>
      <c r="R73" s="72" t="str">
        <f>IF($F73="","",MIN(P73,$I73,'פרמטרים לעקרונות חישוב התמיכה'!$D$53))</f>
        <v/>
      </c>
      <c r="S73" s="72" t="str">
        <f t="shared" si="7"/>
        <v/>
      </c>
      <c r="T73" s="390">
        <f t="shared" si="8"/>
        <v>0</v>
      </c>
      <c r="U73" s="72" t="str">
        <f>IF($F73="","",MIN(S73,$I73,'פרמטרים לעקרונות חישוב התמיכה'!$D$53))</f>
        <v/>
      </c>
      <c r="V73" s="72" t="str">
        <f t="shared" si="9"/>
        <v/>
      </c>
      <c r="W73" s="390">
        <f t="shared" si="10"/>
        <v>0</v>
      </c>
      <c r="X73" s="72" t="str">
        <f>IF($F73="","",MIN(V73,$I73,'פרמטרים לעקרונות חישוב התמיכה'!$D$53))</f>
        <v/>
      </c>
      <c r="Y73" s="72" t="str">
        <f t="shared" si="11"/>
        <v/>
      </c>
      <c r="Z73" s="386" t="str">
        <f t="shared" si="12"/>
        <v/>
      </c>
      <c r="AA73" s="391" t="str">
        <f t="shared" si="13"/>
        <v/>
      </c>
    </row>
    <row r="74" spans="2:27" s="65" customFormat="1" hidden="1" x14ac:dyDescent="0.25">
      <c r="B74" s="67" t="str">
        <f t="shared" si="0"/>
        <v/>
      </c>
      <c r="C74" s="359" t="str">
        <f>IF('תנאי סף'!$AF74&lt;&gt;1,"",'תנאי סף'!C74)</f>
        <v/>
      </c>
      <c r="D74" s="359" t="str">
        <f>IF('תנאי סף'!$AF74&lt;&gt;1,"",'תנאי סף'!D74)</f>
        <v/>
      </c>
      <c r="E74" s="359" t="str">
        <f>IF('תנאי סף'!$AF74&lt;&gt;1,"",'תנאי סף'!E74)</f>
        <v/>
      </c>
      <c r="F74" s="68" t="str">
        <f>'קיזוזים- החלטות ועדה'!F74</f>
        <v/>
      </c>
      <c r="G74" s="386" t="str">
        <f>IF($F74="","",'הגבלה לסכום מבוקש (1)'!G74)</f>
        <v/>
      </c>
      <c r="H74" s="386" t="str">
        <f>IF($F74="","",'קיזוזים בגין איחורים'!I74+'קיזוזים- החלטות ועדה'!H74)</f>
        <v/>
      </c>
      <c r="I74" s="386" t="str">
        <f t="shared" si="1"/>
        <v/>
      </c>
      <c r="J74" s="386" t="str">
        <f>'קיזוזים- החלטות ועדה'!J74</f>
        <v/>
      </c>
      <c r="K74" s="389" t="str">
        <f t="shared" si="2"/>
        <v/>
      </c>
      <c r="L74" s="69" t="str">
        <f>IF($F74="","",MIN(I74:J74,'פרמטרים לעקרונות חישוב התמיכה'!$D$53))</f>
        <v/>
      </c>
      <c r="M74" s="69" t="str">
        <f t="shared" si="3"/>
        <v/>
      </c>
      <c r="N74" s="390">
        <f t="shared" si="4"/>
        <v>0</v>
      </c>
      <c r="O74" s="72" t="str">
        <f>IF($F74="","",MIN(M74,$I74,'פרמטרים לעקרונות חישוב התמיכה'!$D$53))</f>
        <v/>
      </c>
      <c r="P74" s="72" t="str">
        <f t="shared" si="5"/>
        <v/>
      </c>
      <c r="Q74" s="390">
        <f t="shared" si="6"/>
        <v>0</v>
      </c>
      <c r="R74" s="72" t="str">
        <f>IF($F74="","",MIN(P74,$I74,'פרמטרים לעקרונות חישוב התמיכה'!$D$53))</f>
        <v/>
      </c>
      <c r="S74" s="72" t="str">
        <f t="shared" si="7"/>
        <v/>
      </c>
      <c r="T74" s="390">
        <f t="shared" si="8"/>
        <v>0</v>
      </c>
      <c r="U74" s="72" t="str">
        <f>IF($F74="","",MIN(S74,$I74,'פרמטרים לעקרונות חישוב התמיכה'!$D$53))</f>
        <v/>
      </c>
      <c r="V74" s="72" t="str">
        <f t="shared" si="9"/>
        <v/>
      </c>
      <c r="W74" s="390">
        <f t="shared" si="10"/>
        <v>0</v>
      </c>
      <c r="X74" s="72" t="str">
        <f>IF($F74="","",MIN(V74,$I74,'פרמטרים לעקרונות חישוב התמיכה'!$D$53))</f>
        <v/>
      </c>
      <c r="Y74" s="72" t="str">
        <f t="shared" si="11"/>
        <v/>
      </c>
      <c r="Z74" s="386" t="str">
        <f t="shared" si="12"/>
        <v/>
      </c>
      <c r="AA74" s="391" t="str">
        <f t="shared" si="13"/>
        <v/>
      </c>
    </row>
    <row r="75" spans="2:27" s="65" customFormat="1" hidden="1" x14ac:dyDescent="0.25">
      <c r="B75" s="67" t="str">
        <f t="shared" si="0"/>
        <v/>
      </c>
      <c r="C75" s="359" t="str">
        <f>IF('תנאי סף'!$AF75&lt;&gt;1,"",'תנאי סף'!C75)</f>
        <v/>
      </c>
      <c r="D75" s="359" t="str">
        <f>IF('תנאי סף'!$AF75&lt;&gt;1,"",'תנאי סף'!D75)</f>
        <v/>
      </c>
      <c r="E75" s="359" t="str">
        <f>IF('תנאי סף'!$AF75&lt;&gt;1,"",'תנאי סף'!E75)</f>
        <v/>
      </c>
      <c r="F75" s="68" t="str">
        <f>'קיזוזים- החלטות ועדה'!F75</f>
        <v/>
      </c>
      <c r="G75" s="386" t="str">
        <f>IF($F75="","",'הגבלה לסכום מבוקש (1)'!G75)</f>
        <v/>
      </c>
      <c r="H75" s="386" t="str">
        <f>IF($F75="","",'קיזוזים בגין איחורים'!I75+'קיזוזים- החלטות ועדה'!H75)</f>
        <v/>
      </c>
      <c r="I75" s="386" t="str">
        <f t="shared" si="1"/>
        <v/>
      </c>
      <c r="J75" s="386" t="str">
        <f>'קיזוזים- החלטות ועדה'!J75</f>
        <v/>
      </c>
      <c r="K75" s="389" t="str">
        <f t="shared" si="2"/>
        <v/>
      </c>
      <c r="L75" s="69" t="str">
        <f>IF($F75="","",MIN(I75:J75,'פרמטרים לעקרונות חישוב התמיכה'!$D$53))</f>
        <v/>
      </c>
      <c r="M75" s="69" t="str">
        <f t="shared" si="3"/>
        <v/>
      </c>
      <c r="N75" s="390">
        <f t="shared" si="4"/>
        <v>0</v>
      </c>
      <c r="O75" s="72" t="str">
        <f>IF($F75="","",MIN(M75,$I75,'פרמטרים לעקרונות חישוב התמיכה'!$D$53))</f>
        <v/>
      </c>
      <c r="P75" s="72" t="str">
        <f t="shared" si="5"/>
        <v/>
      </c>
      <c r="Q75" s="390">
        <f t="shared" si="6"/>
        <v>0</v>
      </c>
      <c r="R75" s="72" t="str">
        <f>IF($F75="","",MIN(P75,$I75,'פרמטרים לעקרונות חישוב התמיכה'!$D$53))</f>
        <v/>
      </c>
      <c r="S75" s="72" t="str">
        <f t="shared" si="7"/>
        <v/>
      </c>
      <c r="T75" s="390">
        <f t="shared" si="8"/>
        <v>0</v>
      </c>
      <c r="U75" s="72" t="str">
        <f>IF($F75="","",MIN(S75,$I75,'פרמטרים לעקרונות חישוב התמיכה'!$D$53))</f>
        <v/>
      </c>
      <c r="V75" s="72" t="str">
        <f t="shared" si="9"/>
        <v/>
      </c>
      <c r="W75" s="390">
        <f t="shared" si="10"/>
        <v>0</v>
      </c>
      <c r="X75" s="72" t="str">
        <f>IF($F75="","",MIN(V75,$I75,'פרמטרים לעקרונות חישוב התמיכה'!$D$53))</f>
        <v/>
      </c>
      <c r="Y75" s="72" t="str">
        <f t="shared" si="11"/>
        <v/>
      </c>
      <c r="Z75" s="386" t="str">
        <f t="shared" si="12"/>
        <v/>
      </c>
      <c r="AA75" s="391" t="str">
        <f t="shared" si="13"/>
        <v/>
      </c>
    </row>
    <row r="76" spans="2:27" hidden="1" x14ac:dyDescent="0.25">
      <c r="B76" s="67" t="str">
        <f t="shared" si="0"/>
        <v/>
      </c>
      <c r="C76" s="359" t="str">
        <f>IF('תנאי סף'!$AF76&lt;&gt;1,"",'תנאי סף'!C76)</f>
        <v/>
      </c>
      <c r="D76" s="359" t="str">
        <f>IF('תנאי סף'!$AF76&lt;&gt;1,"",'תנאי סף'!D76)</f>
        <v/>
      </c>
      <c r="E76" s="359" t="str">
        <f>IF('תנאי סף'!$AF76&lt;&gt;1,"",'תנאי סף'!E76)</f>
        <v/>
      </c>
      <c r="F76" s="68" t="str">
        <f>'קיזוזים- החלטות ועדה'!F76</f>
        <v/>
      </c>
      <c r="G76" s="386" t="str">
        <f>IF($F76="","",'הגבלה לסכום מבוקש (1)'!G76)</f>
        <v/>
      </c>
      <c r="H76" s="386" t="str">
        <f>IF($F76="","",'קיזוזים בגין איחורים'!I76+'קיזוזים- החלטות ועדה'!H76)</f>
        <v/>
      </c>
      <c r="I76" s="386" t="str">
        <f t="shared" si="1"/>
        <v/>
      </c>
      <c r="J76" s="386" t="str">
        <f>'קיזוזים- החלטות ועדה'!J76</f>
        <v/>
      </c>
      <c r="K76" s="389" t="str">
        <f t="shared" si="2"/>
        <v/>
      </c>
      <c r="L76" s="69" t="str">
        <f>IF($F76="","",MIN(I76:J76,'פרמטרים לעקרונות חישוב התמיכה'!$D$53))</f>
        <v/>
      </c>
      <c r="M76" s="69" t="str">
        <f t="shared" si="3"/>
        <v/>
      </c>
      <c r="N76" s="390">
        <f t="shared" si="4"/>
        <v>0</v>
      </c>
      <c r="O76" s="72" t="str">
        <f>IF($F76="","",MIN(M76,$I76,'פרמטרים לעקרונות חישוב התמיכה'!$D$53))</f>
        <v/>
      </c>
      <c r="P76" s="72" t="str">
        <f t="shared" si="5"/>
        <v/>
      </c>
      <c r="Q76" s="390">
        <f t="shared" si="6"/>
        <v>0</v>
      </c>
      <c r="R76" s="72" t="str">
        <f>IF($F76="","",MIN(P76,$I76,'פרמטרים לעקרונות חישוב התמיכה'!$D$53))</f>
        <v/>
      </c>
      <c r="S76" s="72" t="str">
        <f t="shared" si="7"/>
        <v/>
      </c>
      <c r="T76" s="390">
        <f t="shared" si="8"/>
        <v>0</v>
      </c>
      <c r="U76" s="72" t="str">
        <f>IF($F76="","",MIN(S76,$I76,'פרמטרים לעקרונות חישוב התמיכה'!$D$53))</f>
        <v/>
      </c>
      <c r="V76" s="72" t="str">
        <f t="shared" si="9"/>
        <v/>
      </c>
      <c r="W76" s="390">
        <f t="shared" si="10"/>
        <v>0</v>
      </c>
      <c r="X76" s="72" t="str">
        <f>IF($F76="","",MIN(V76,$I76,'פרמטרים לעקרונות חישוב התמיכה'!$D$53))</f>
        <v/>
      </c>
      <c r="Y76" s="72" t="str">
        <f t="shared" si="11"/>
        <v/>
      </c>
      <c r="Z76" s="386" t="str">
        <f t="shared" si="12"/>
        <v/>
      </c>
      <c r="AA76" s="391" t="str">
        <f t="shared" si="13"/>
        <v/>
      </c>
    </row>
    <row r="77" spans="2:27" hidden="1" x14ac:dyDescent="0.25">
      <c r="B77" s="67" t="str">
        <f t="shared" si="0"/>
        <v/>
      </c>
      <c r="C77" s="359" t="str">
        <f>IF('תנאי סף'!$AF77&lt;&gt;1,"",'תנאי סף'!C77)</f>
        <v/>
      </c>
      <c r="D77" s="359" t="str">
        <f>IF('תנאי סף'!$AF77&lt;&gt;1,"",'תנאי סף'!D77)</f>
        <v/>
      </c>
      <c r="E77" s="359" t="str">
        <f>IF('תנאי סף'!$AF77&lt;&gt;1,"",'תנאי סף'!E77)</f>
        <v/>
      </c>
      <c r="F77" s="68" t="str">
        <f>'קיזוזים- החלטות ועדה'!F77</f>
        <v/>
      </c>
      <c r="G77" s="386" t="str">
        <f>IF($F77="","",'הגבלה לסכום מבוקש (1)'!G77)</f>
        <v/>
      </c>
      <c r="H77" s="386" t="str">
        <f>IF($F77="","",'קיזוזים בגין איחורים'!I77+'קיזוזים- החלטות ועדה'!H77)</f>
        <v/>
      </c>
      <c r="I77" s="386" t="str">
        <f t="shared" si="1"/>
        <v/>
      </c>
      <c r="J77" s="386" t="str">
        <f>'קיזוזים- החלטות ועדה'!J77</f>
        <v/>
      </c>
      <c r="K77" s="389" t="str">
        <f t="shared" si="2"/>
        <v/>
      </c>
      <c r="L77" s="69" t="str">
        <f>IF($F77="","",MIN(I77:J77,'פרמטרים לעקרונות חישוב התמיכה'!$D$53))</f>
        <v/>
      </c>
      <c r="M77" s="69" t="str">
        <f t="shared" si="3"/>
        <v/>
      </c>
      <c r="N77" s="390">
        <f t="shared" si="4"/>
        <v>0</v>
      </c>
      <c r="O77" s="72" t="str">
        <f>IF($F77="","",MIN(M77,$I77,'פרמטרים לעקרונות חישוב התמיכה'!$D$53))</f>
        <v/>
      </c>
      <c r="P77" s="72" t="str">
        <f t="shared" si="5"/>
        <v/>
      </c>
      <c r="Q77" s="390">
        <f t="shared" si="6"/>
        <v>0</v>
      </c>
      <c r="R77" s="72" t="str">
        <f>IF($F77="","",MIN(P77,$I77,'פרמטרים לעקרונות חישוב התמיכה'!$D$53))</f>
        <v/>
      </c>
      <c r="S77" s="72" t="str">
        <f t="shared" si="7"/>
        <v/>
      </c>
      <c r="T77" s="390">
        <f t="shared" si="8"/>
        <v>0</v>
      </c>
      <c r="U77" s="72" t="str">
        <f>IF($F77="","",MIN(S77,$I77,'פרמטרים לעקרונות חישוב התמיכה'!$D$53))</f>
        <v/>
      </c>
      <c r="V77" s="72" t="str">
        <f t="shared" si="9"/>
        <v/>
      </c>
      <c r="W77" s="390">
        <f t="shared" si="10"/>
        <v>0</v>
      </c>
      <c r="X77" s="72" t="str">
        <f>IF($F77="","",MIN(V77,$I77,'פרמטרים לעקרונות חישוב התמיכה'!$D$53))</f>
        <v/>
      </c>
      <c r="Y77" s="72" t="str">
        <f t="shared" si="11"/>
        <v/>
      </c>
      <c r="Z77" s="386" t="str">
        <f t="shared" si="12"/>
        <v/>
      </c>
      <c r="AA77" s="391" t="str">
        <f t="shared" si="13"/>
        <v/>
      </c>
    </row>
    <row r="78" spans="2:27" hidden="1" x14ac:dyDescent="0.25">
      <c r="B78" s="67" t="str">
        <f t="shared" si="0"/>
        <v/>
      </c>
      <c r="C78" s="359" t="str">
        <f>IF('תנאי סף'!$AF78&lt;&gt;1,"",'תנאי סף'!C78)</f>
        <v/>
      </c>
      <c r="D78" s="359" t="str">
        <f>IF('תנאי סף'!$AF78&lt;&gt;1,"",'תנאי סף'!D78)</f>
        <v/>
      </c>
      <c r="E78" s="359" t="str">
        <f>IF('תנאי סף'!$AF78&lt;&gt;1,"",'תנאי סף'!E78)</f>
        <v/>
      </c>
      <c r="F78" s="68" t="str">
        <f>'קיזוזים- החלטות ועדה'!F78</f>
        <v/>
      </c>
      <c r="G78" s="386" t="str">
        <f>IF($F78="","",'הגבלה לסכום מבוקש (1)'!G78)</f>
        <v/>
      </c>
      <c r="H78" s="386" t="str">
        <f>IF($F78="","",'קיזוזים בגין איחורים'!I78+'קיזוזים- החלטות ועדה'!H78)</f>
        <v/>
      </c>
      <c r="I78" s="386" t="str">
        <f t="shared" si="1"/>
        <v/>
      </c>
      <c r="J78" s="386" t="str">
        <f>'קיזוזים- החלטות ועדה'!J78</f>
        <v/>
      </c>
      <c r="K78" s="389" t="str">
        <f t="shared" si="2"/>
        <v/>
      </c>
      <c r="L78" s="69" t="str">
        <f>IF($F78="","",MIN(I78:J78,'פרמטרים לעקרונות חישוב התמיכה'!$D$53))</f>
        <v/>
      </c>
      <c r="M78" s="69" t="str">
        <f t="shared" si="3"/>
        <v/>
      </c>
      <c r="N78" s="390">
        <f t="shared" si="4"/>
        <v>0</v>
      </c>
      <c r="O78" s="72" t="str">
        <f>IF($F78="","",MIN(M78,$I78,'פרמטרים לעקרונות חישוב התמיכה'!$D$53))</f>
        <v/>
      </c>
      <c r="P78" s="72" t="str">
        <f t="shared" si="5"/>
        <v/>
      </c>
      <c r="Q78" s="390">
        <f t="shared" si="6"/>
        <v>0</v>
      </c>
      <c r="R78" s="72" t="str">
        <f>IF($F78="","",MIN(P78,$I78,'פרמטרים לעקרונות חישוב התמיכה'!$D$53))</f>
        <v/>
      </c>
      <c r="S78" s="72" t="str">
        <f t="shared" si="7"/>
        <v/>
      </c>
      <c r="T78" s="390">
        <f t="shared" si="8"/>
        <v>0</v>
      </c>
      <c r="U78" s="72" t="str">
        <f>IF($F78="","",MIN(S78,$I78,'פרמטרים לעקרונות חישוב התמיכה'!$D$53))</f>
        <v/>
      </c>
      <c r="V78" s="72" t="str">
        <f t="shared" si="9"/>
        <v/>
      </c>
      <c r="W78" s="390">
        <f t="shared" si="10"/>
        <v>0</v>
      </c>
      <c r="X78" s="72" t="str">
        <f>IF($F78="","",MIN(V78,$I78,'פרמטרים לעקרונות חישוב התמיכה'!$D$53))</f>
        <v/>
      </c>
      <c r="Y78" s="72" t="str">
        <f t="shared" si="11"/>
        <v/>
      </c>
      <c r="Z78" s="386" t="str">
        <f t="shared" si="12"/>
        <v/>
      </c>
      <c r="AA78" s="391" t="str">
        <f t="shared" si="13"/>
        <v/>
      </c>
    </row>
    <row r="79" spans="2:27" hidden="1" x14ac:dyDescent="0.25">
      <c r="B79" s="67" t="str">
        <f t="shared" si="0"/>
        <v/>
      </c>
      <c r="C79" s="359" t="str">
        <f>IF('תנאי סף'!$AF79&lt;&gt;1,"",'תנאי סף'!C79)</f>
        <v/>
      </c>
      <c r="D79" s="359" t="str">
        <f>IF('תנאי סף'!$AF79&lt;&gt;1,"",'תנאי סף'!D79)</f>
        <v/>
      </c>
      <c r="E79" s="359" t="str">
        <f>IF('תנאי סף'!$AF79&lt;&gt;1,"",'תנאי סף'!E79)</f>
        <v/>
      </c>
      <c r="F79" s="68" t="str">
        <f>'קיזוזים- החלטות ועדה'!F79</f>
        <v/>
      </c>
      <c r="G79" s="386" t="str">
        <f>IF($F79="","",'הגבלה לסכום מבוקש (1)'!G79)</f>
        <v/>
      </c>
      <c r="H79" s="386" t="str">
        <f>IF($F79="","",'קיזוזים בגין איחורים'!I79+'קיזוזים- החלטות ועדה'!H79)</f>
        <v/>
      </c>
      <c r="I79" s="386" t="str">
        <f t="shared" si="1"/>
        <v/>
      </c>
      <c r="J79" s="386" t="str">
        <f>'קיזוזים- החלטות ועדה'!J79</f>
        <v/>
      </c>
      <c r="K79" s="389" t="str">
        <f t="shared" si="2"/>
        <v/>
      </c>
      <c r="L79" s="69" t="str">
        <f>IF($F79="","",MIN(I79:J79,'פרמטרים לעקרונות חישוב התמיכה'!$D$53))</f>
        <v/>
      </c>
      <c r="M79" s="69" t="str">
        <f t="shared" si="3"/>
        <v/>
      </c>
      <c r="N79" s="390">
        <f t="shared" si="4"/>
        <v>0</v>
      </c>
      <c r="O79" s="72" t="str">
        <f>IF($F79="","",MIN(M79,$I79,'פרמטרים לעקרונות חישוב התמיכה'!$D$53))</f>
        <v/>
      </c>
      <c r="P79" s="72" t="str">
        <f t="shared" si="5"/>
        <v/>
      </c>
      <c r="Q79" s="390">
        <f t="shared" si="6"/>
        <v>0</v>
      </c>
      <c r="R79" s="72" t="str">
        <f>IF($F79="","",MIN(P79,$I79,'פרמטרים לעקרונות חישוב התמיכה'!$D$53))</f>
        <v/>
      </c>
      <c r="S79" s="72" t="str">
        <f t="shared" si="7"/>
        <v/>
      </c>
      <c r="T79" s="390">
        <f t="shared" si="8"/>
        <v>0</v>
      </c>
      <c r="U79" s="72" t="str">
        <f>IF($F79="","",MIN(S79,$I79,'פרמטרים לעקרונות חישוב התמיכה'!$D$53))</f>
        <v/>
      </c>
      <c r="V79" s="72" t="str">
        <f t="shared" si="9"/>
        <v/>
      </c>
      <c r="W79" s="390">
        <f t="shared" si="10"/>
        <v>0</v>
      </c>
      <c r="X79" s="72" t="str">
        <f>IF($F79="","",MIN(V79,$I79,'פרמטרים לעקרונות חישוב התמיכה'!$D$53))</f>
        <v/>
      </c>
      <c r="Y79" s="72" t="str">
        <f t="shared" si="11"/>
        <v/>
      </c>
      <c r="Z79" s="386" t="str">
        <f t="shared" si="12"/>
        <v/>
      </c>
      <c r="AA79" s="391" t="str">
        <f t="shared" si="13"/>
        <v/>
      </c>
    </row>
    <row r="80" spans="2:27" hidden="1" x14ac:dyDescent="0.25">
      <c r="B80" s="67" t="str">
        <f t="shared" si="0"/>
        <v/>
      </c>
      <c r="C80" s="359" t="str">
        <f>IF('תנאי סף'!$AF80&lt;&gt;1,"",'תנאי סף'!C80)</f>
        <v/>
      </c>
      <c r="D80" s="359" t="str">
        <f>IF('תנאי סף'!$AF80&lt;&gt;1,"",'תנאי סף'!D80)</f>
        <v/>
      </c>
      <c r="E80" s="359" t="str">
        <f>IF('תנאי סף'!$AF80&lt;&gt;1,"",'תנאי סף'!E80)</f>
        <v/>
      </c>
      <c r="F80" s="68" t="str">
        <f>'קיזוזים- החלטות ועדה'!F80</f>
        <v/>
      </c>
      <c r="G80" s="386" t="str">
        <f>IF($F80="","",'הגבלה לסכום מבוקש (1)'!G80)</f>
        <v/>
      </c>
      <c r="H80" s="386" t="str">
        <f>IF($F80="","",'קיזוזים בגין איחורים'!I80+'קיזוזים- החלטות ועדה'!H80)</f>
        <v/>
      </c>
      <c r="I80" s="386" t="str">
        <f t="shared" si="1"/>
        <v/>
      </c>
      <c r="J80" s="386" t="str">
        <f>'קיזוזים- החלטות ועדה'!J80</f>
        <v/>
      </c>
      <c r="K80" s="389" t="str">
        <f t="shared" si="2"/>
        <v/>
      </c>
      <c r="L80" s="69" t="str">
        <f>IF($F80="","",MIN(I80:J80,'פרמטרים לעקרונות חישוב התמיכה'!$D$53))</f>
        <v/>
      </c>
      <c r="M80" s="69" t="str">
        <f t="shared" si="3"/>
        <v/>
      </c>
      <c r="N80" s="390">
        <f t="shared" si="4"/>
        <v>0</v>
      </c>
      <c r="O80" s="72" t="str">
        <f>IF($F80="","",MIN(M80,$I80,'פרמטרים לעקרונות חישוב התמיכה'!$D$53))</f>
        <v/>
      </c>
      <c r="P80" s="72" t="str">
        <f t="shared" si="5"/>
        <v/>
      </c>
      <c r="Q80" s="390">
        <f t="shared" si="6"/>
        <v>0</v>
      </c>
      <c r="R80" s="72" t="str">
        <f>IF($F80="","",MIN(P80,$I80,'פרמטרים לעקרונות חישוב התמיכה'!$D$53))</f>
        <v/>
      </c>
      <c r="S80" s="72" t="str">
        <f t="shared" si="7"/>
        <v/>
      </c>
      <c r="T80" s="390">
        <f t="shared" si="8"/>
        <v>0</v>
      </c>
      <c r="U80" s="72" t="str">
        <f>IF($F80="","",MIN(S80,$I80,'פרמטרים לעקרונות חישוב התמיכה'!$D$53))</f>
        <v/>
      </c>
      <c r="V80" s="72" t="str">
        <f t="shared" si="9"/>
        <v/>
      </c>
      <c r="W80" s="390">
        <f t="shared" si="10"/>
        <v>0</v>
      </c>
      <c r="X80" s="72" t="str">
        <f>IF($F80="","",MIN(V80,$I80,'פרמטרים לעקרונות חישוב התמיכה'!$D$53))</f>
        <v/>
      </c>
      <c r="Y80" s="72" t="str">
        <f t="shared" si="11"/>
        <v/>
      </c>
      <c r="Z80" s="386" t="str">
        <f t="shared" si="12"/>
        <v/>
      </c>
      <c r="AA80" s="391" t="str">
        <f t="shared" si="13"/>
        <v/>
      </c>
    </row>
    <row r="81" spans="2:27" hidden="1" x14ac:dyDescent="0.25">
      <c r="B81" s="67" t="str">
        <f t="shared" si="0"/>
        <v/>
      </c>
      <c r="C81" s="359" t="str">
        <f>IF('תנאי סף'!$AF81&lt;&gt;1,"",'תנאי סף'!C81)</f>
        <v/>
      </c>
      <c r="D81" s="359" t="str">
        <f>IF('תנאי סף'!$AF81&lt;&gt;1,"",'תנאי סף'!D81)</f>
        <v/>
      </c>
      <c r="E81" s="359" t="str">
        <f>IF('תנאי סף'!$AF81&lt;&gt;1,"",'תנאי סף'!E81)</f>
        <v/>
      </c>
      <c r="F81" s="68" t="str">
        <f>'קיזוזים- החלטות ועדה'!F81</f>
        <v/>
      </c>
      <c r="G81" s="386" t="str">
        <f>IF($F81="","",'הגבלה לסכום מבוקש (1)'!G81)</f>
        <v/>
      </c>
      <c r="H81" s="386" t="str">
        <f>IF($F81="","",'קיזוזים בגין איחורים'!I81+'קיזוזים- החלטות ועדה'!H81)</f>
        <v/>
      </c>
      <c r="I81" s="386" t="str">
        <f t="shared" si="1"/>
        <v/>
      </c>
      <c r="J81" s="386" t="str">
        <f>'קיזוזים- החלטות ועדה'!J81</f>
        <v/>
      </c>
      <c r="K81" s="389" t="str">
        <f t="shared" si="2"/>
        <v/>
      </c>
      <c r="L81" s="69" t="str">
        <f>IF($F81="","",MIN(I81:J81,'פרמטרים לעקרונות חישוב התמיכה'!$D$53))</f>
        <v/>
      </c>
      <c r="M81" s="69" t="str">
        <f t="shared" si="3"/>
        <v/>
      </c>
      <c r="N81" s="390">
        <f t="shared" si="4"/>
        <v>0</v>
      </c>
      <c r="O81" s="72" t="str">
        <f>IF($F81="","",MIN(M81,$I81,'פרמטרים לעקרונות חישוב התמיכה'!$D$53))</f>
        <v/>
      </c>
      <c r="P81" s="72" t="str">
        <f t="shared" si="5"/>
        <v/>
      </c>
      <c r="Q81" s="390">
        <f t="shared" si="6"/>
        <v>0</v>
      </c>
      <c r="R81" s="72" t="str">
        <f>IF($F81="","",MIN(P81,$I81,'פרמטרים לעקרונות חישוב התמיכה'!$D$53))</f>
        <v/>
      </c>
      <c r="S81" s="72" t="str">
        <f t="shared" si="7"/>
        <v/>
      </c>
      <c r="T81" s="390">
        <f t="shared" si="8"/>
        <v>0</v>
      </c>
      <c r="U81" s="72" t="str">
        <f>IF($F81="","",MIN(S81,$I81,'פרמטרים לעקרונות חישוב התמיכה'!$D$53))</f>
        <v/>
      </c>
      <c r="V81" s="72" t="str">
        <f t="shared" si="9"/>
        <v/>
      </c>
      <c r="W81" s="390">
        <f t="shared" si="10"/>
        <v>0</v>
      </c>
      <c r="X81" s="72" t="str">
        <f>IF($F81="","",MIN(V81,$I81,'פרמטרים לעקרונות חישוב התמיכה'!$D$53))</f>
        <v/>
      </c>
      <c r="Y81" s="72" t="str">
        <f t="shared" si="11"/>
        <v/>
      </c>
      <c r="Z81" s="386" t="str">
        <f t="shared" si="12"/>
        <v/>
      </c>
      <c r="AA81" s="391" t="str">
        <f t="shared" si="13"/>
        <v/>
      </c>
    </row>
    <row r="82" spans="2:27" hidden="1" x14ac:dyDescent="0.25">
      <c r="B82" s="67" t="str">
        <f t="shared" si="0"/>
        <v/>
      </c>
      <c r="C82" s="359" t="str">
        <f>IF('תנאי סף'!$AF82&lt;&gt;1,"",'תנאי סף'!C82)</f>
        <v/>
      </c>
      <c r="D82" s="359" t="str">
        <f>IF('תנאי סף'!$AF82&lt;&gt;1,"",'תנאי סף'!D82)</f>
        <v/>
      </c>
      <c r="E82" s="359" t="str">
        <f>IF('תנאי סף'!$AF82&lt;&gt;1,"",'תנאי סף'!E82)</f>
        <v/>
      </c>
      <c r="F82" s="68" t="str">
        <f>'קיזוזים- החלטות ועדה'!F82</f>
        <v/>
      </c>
      <c r="G82" s="386" t="str">
        <f>IF($F82="","",'הגבלה לסכום מבוקש (1)'!G82)</f>
        <v/>
      </c>
      <c r="H82" s="386" t="str">
        <f>IF($F82="","",'קיזוזים בגין איחורים'!I82+'קיזוזים- החלטות ועדה'!H82)</f>
        <v/>
      </c>
      <c r="I82" s="386" t="str">
        <f t="shared" si="1"/>
        <v/>
      </c>
      <c r="J82" s="386" t="str">
        <f>'קיזוזים- החלטות ועדה'!J82</f>
        <v/>
      </c>
      <c r="K82" s="389" t="str">
        <f t="shared" si="2"/>
        <v/>
      </c>
      <c r="L82" s="69" t="str">
        <f>IF($F82="","",MIN(I82:J82,'פרמטרים לעקרונות חישוב התמיכה'!$D$53))</f>
        <v/>
      </c>
      <c r="M82" s="69" t="str">
        <f t="shared" si="3"/>
        <v/>
      </c>
      <c r="N82" s="390">
        <f t="shared" si="4"/>
        <v>0</v>
      </c>
      <c r="O82" s="72" t="str">
        <f>IF($F82="","",MIN(M82,$I82,'פרמטרים לעקרונות חישוב התמיכה'!$D$53))</f>
        <v/>
      </c>
      <c r="P82" s="72" t="str">
        <f t="shared" si="5"/>
        <v/>
      </c>
      <c r="Q82" s="390">
        <f t="shared" si="6"/>
        <v>0</v>
      </c>
      <c r="R82" s="72" t="str">
        <f>IF($F82="","",MIN(P82,$I82,'פרמטרים לעקרונות חישוב התמיכה'!$D$53))</f>
        <v/>
      </c>
      <c r="S82" s="72" t="str">
        <f t="shared" si="7"/>
        <v/>
      </c>
      <c r="T82" s="390">
        <f t="shared" si="8"/>
        <v>0</v>
      </c>
      <c r="U82" s="72" t="str">
        <f>IF($F82="","",MIN(S82,$I82,'פרמטרים לעקרונות חישוב התמיכה'!$D$53))</f>
        <v/>
      </c>
      <c r="V82" s="72" t="str">
        <f t="shared" si="9"/>
        <v/>
      </c>
      <c r="W82" s="390">
        <f t="shared" si="10"/>
        <v>0</v>
      </c>
      <c r="X82" s="72" t="str">
        <f>IF($F82="","",MIN(V82,$I82,'פרמטרים לעקרונות חישוב התמיכה'!$D$53))</f>
        <v/>
      </c>
      <c r="Y82" s="72" t="str">
        <f t="shared" si="11"/>
        <v/>
      </c>
      <c r="Z82" s="386" t="str">
        <f t="shared" si="12"/>
        <v/>
      </c>
      <c r="AA82" s="391" t="str">
        <f t="shared" si="13"/>
        <v/>
      </c>
    </row>
    <row r="83" spans="2:27" hidden="1" x14ac:dyDescent="0.25">
      <c r="B83" s="67" t="str">
        <f t="shared" si="0"/>
        <v/>
      </c>
      <c r="C83" s="359" t="str">
        <f>IF('תנאי סף'!$AF83&lt;&gt;1,"",'תנאי סף'!C83)</f>
        <v/>
      </c>
      <c r="D83" s="359" t="str">
        <f>IF('תנאי סף'!$AF83&lt;&gt;1,"",'תנאי סף'!D83)</f>
        <v/>
      </c>
      <c r="E83" s="359" t="str">
        <f>IF('תנאי סף'!$AF83&lt;&gt;1,"",'תנאי סף'!E83)</f>
        <v/>
      </c>
      <c r="F83" s="68" t="str">
        <f>'קיזוזים- החלטות ועדה'!F83</f>
        <v/>
      </c>
      <c r="G83" s="386" t="str">
        <f>IF($F83="","",'הגבלה לסכום מבוקש (1)'!G83)</f>
        <v/>
      </c>
      <c r="H83" s="386" t="str">
        <f>IF($F83="","",'קיזוזים בגין איחורים'!I83+'קיזוזים- החלטות ועדה'!H83)</f>
        <v/>
      </c>
      <c r="I83" s="386" t="str">
        <f t="shared" si="1"/>
        <v/>
      </c>
      <c r="J83" s="386" t="str">
        <f>'קיזוזים- החלטות ועדה'!J83</f>
        <v/>
      </c>
      <c r="K83" s="389" t="str">
        <f t="shared" si="2"/>
        <v/>
      </c>
      <c r="L83" s="69" t="str">
        <f>IF($F83="","",MIN(I83:J83,'פרמטרים לעקרונות חישוב התמיכה'!$D$53))</f>
        <v/>
      </c>
      <c r="M83" s="69" t="str">
        <f t="shared" si="3"/>
        <v/>
      </c>
      <c r="N83" s="390">
        <f t="shared" si="4"/>
        <v>0</v>
      </c>
      <c r="O83" s="72" t="str">
        <f>IF($F83="","",MIN(M83,$I83,'פרמטרים לעקרונות חישוב התמיכה'!$D$53))</f>
        <v/>
      </c>
      <c r="P83" s="72" t="str">
        <f t="shared" si="5"/>
        <v/>
      </c>
      <c r="Q83" s="390">
        <f t="shared" si="6"/>
        <v>0</v>
      </c>
      <c r="R83" s="72" t="str">
        <f>IF($F83="","",MIN(P83,$I83,'פרמטרים לעקרונות חישוב התמיכה'!$D$53))</f>
        <v/>
      </c>
      <c r="S83" s="72" t="str">
        <f t="shared" si="7"/>
        <v/>
      </c>
      <c r="T83" s="390">
        <f t="shared" si="8"/>
        <v>0</v>
      </c>
      <c r="U83" s="72" t="str">
        <f>IF($F83="","",MIN(S83,$I83,'פרמטרים לעקרונות חישוב התמיכה'!$D$53))</f>
        <v/>
      </c>
      <c r="V83" s="72" t="str">
        <f t="shared" si="9"/>
        <v/>
      </c>
      <c r="W83" s="390">
        <f t="shared" si="10"/>
        <v>0</v>
      </c>
      <c r="X83" s="72" t="str">
        <f>IF($F83="","",MIN(V83,$I83,'פרמטרים לעקרונות חישוב התמיכה'!$D$53))</f>
        <v/>
      </c>
      <c r="Y83" s="72" t="str">
        <f t="shared" si="11"/>
        <v/>
      </c>
      <c r="Z83" s="386" t="str">
        <f t="shared" si="12"/>
        <v/>
      </c>
      <c r="AA83" s="391" t="str">
        <f t="shared" si="13"/>
        <v/>
      </c>
    </row>
    <row r="84" spans="2:27" hidden="1" x14ac:dyDescent="0.25">
      <c r="B84" s="67" t="str">
        <f t="shared" si="0"/>
        <v/>
      </c>
      <c r="C84" s="359" t="str">
        <f>IF('תנאי סף'!$AF84&lt;&gt;1,"",'תנאי סף'!C84)</f>
        <v/>
      </c>
      <c r="D84" s="359" t="str">
        <f>IF('תנאי סף'!$AF84&lt;&gt;1,"",'תנאי סף'!D84)</f>
        <v/>
      </c>
      <c r="E84" s="359" t="str">
        <f>IF('תנאי סף'!$AF84&lt;&gt;1,"",'תנאי סף'!E84)</f>
        <v/>
      </c>
      <c r="F84" s="68" t="str">
        <f>'קיזוזים- החלטות ועדה'!F84</f>
        <v/>
      </c>
      <c r="G84" s="386" t="str">
        <f>IF($F84="","",'הגבלה לסכום מבוקש (1)'!G84)</f>
        <v/>
      </c>
      <c r="H84" s="386" t="str">
        <f>IF($F84="","",'קיזוזים בגין איחורים'!I84+'קיזוזים- החלטות ועדה'!H84)</f>
        <v/>
      </c>
      <c r="I84" s="386" t="str">
        <f t="shared" si="1"/>
        <v/>
      </c>
      <c r="J84" s="386" t="str">
        <f>'קיזוזים- החלטות ועדה'!J84</f>
        <v/>
      </c>
      <c r="K84" s="389" t="str">
        <f t="shared" si="2"/>
        <v/>
      </c>
      <c r="L84" s="69" t="str">
        <f>IF($F84="","",MIN(I84:J84,'פרמטרים לעקרונות חישוב התמיכה'!$D$53))</f>
        <v/>
      </c>
      <c r="M84" s="69" t="str">
        <f t="shared" si="3"/>
        <v/>
      </c>
      <c r="N84" s="390">
        <f t="shared" si="4"/>
        <v>0</v>
      </c>
      <c r="O84" s="72" t="str">
        <f>IF($F84="","",MIN(M84,$I84,'פרמטרים לעקרונות חישוב התמיכה'!$D$53))</f>
        <v/>
      </c>
      <c r="P84" s="72" t="str">
        <f t="shared" si="5"/>
        <v/>
      </c>
      <c r="Q84" s="390">
        <f t="shared" si="6"/>
        <v>0</v>
      </c>
      <c r="R84" s="72" t="str">
        <f>IF($F84="","",MIN(P84,$I84,'פרמטרים לעקרונות חישוב התמיכה'!$D$53))</f>
        <v/>
      </c>
      <c r="S84" s="72" t="str">
        <f t="shared" si="7"/>
        <v/>
      </c>
      <c r="T84" s="390">
        <f t="shared" si="8"/>
        <v>0</v>
      </c>
      <c r="U84" s="72" t="str">
        <f>IF($F84="","",MIN(S84,$I84,'פרמטרים לעקרונות חישוב התמיכה'!$D$53))</f>
        <v/>
      </c>
      <c r="V84" s="72" t="str">
        <f t="shared" si="9"/>
        <v/>
      </c>
      <c r="W84" s="390">
        <f t="shared" si="10"/>
        <v>0</v>
      </c>
      <c r="X84" s="72" t="str">
        <f>IF($F84="","",MIN(V84,$I84,'פרמטרים לעקרונות חישוב התמיכה'!$D$53))</f>
        <v/>
      </c>
      <c r="Y84" s="72" t="str">
        <f t="shared" si="11"/>
        <v/>
      </c>
      <c r="Z84" s="386" t="str">
        <f t="shared" si="12"/>
        <v/>
      </c>
      <c r="AA84" s="391" t="str">
        <f t="shared" si="13"/>
        <v/>
      </c>
    </row>
    <row r="85" spans="2:27" hidden="1" x14ac:dyDescent="0.25">
      <c r="B85" s="67" t="str">
        <f t="shared" si="0"/>
        <v/>
      </c>
      <c r="C85" s="359" t="str">
        <f>IF('תנאי סף'!$AF85&lt;&gt;1,"",'תנאי סף'!C85)</f>
        <v/>
      </c>
      <c r="D85" s="359" t="str">
        <f>IF('תנאי סף'!$AF85&lt;&gt;1,"",'תנאי סף'!D85)</f>
        <v/>
      </c>
      <c r="E85" s="359" t="str">
        <f>IF('תנאי סף'!$AF85&lt;&gt;1,"",'תנאי סף'!E85)</f>
        <v/>
      </c>
      <c r="F85" s="68" t="str">
        <f>'קיזוזים- החלטות ועדה'!F85</f>
        <v/>
      </c>
      <c r="G85" s="386" t="str">
        <f>IF($F85="","",'הגבלה לסכום מבוקש (1)'!G85)</f>
        <v/>
      </c>
      <c r="H85" s="386" t="str">
        <f>IF($F85="","",'קיזוזים בגין איחורים'!I85+'קיזוזים- החלטות ועדה'!H85)</f>
        <v/>
      </c>
      <c r="I85" s="386" t="str">
        <f t="shared" si="1"/>
        <v/>
      </c>
      <c r="J85" s="386" t="str">
        <f>'קיזוזים- החלטות ועדה'!J85</f>
        <v/>
      </c>
      <c r="K85" s="389" t="str">
        <f t="shared" si="2"/>
        <v/>
      </c>
      <c r="L85" s="69" t="str">
        <f>IF($F85="","",MIN(I85:J85,'פרמטרים לעקרונות חישוב התמיכה'!$D$53))</f>
        <v/>
      </c>
      <c r="M85" s="69" t="str">
        <f t="shared" si="3"/>
        <v/>
      </c>
      <c r="N85" s="390">
        <f t="shared" si="4"/>
        <v>0</v>
      </c>
      <c r="O85" s="72" t="str">
        <f>IF($F85="","",MIN(M85,$I85,'פרמטרים לעקרונות חישוב התמיכה'!$D$53))</f>
        <v/>
      </c>
      <c r="P85" s="72" t="str">
        <f t="shared" si="5"/>
        <v/>
      </c>
      <c r="Q85" s="390">
        <f t="shared" si="6"/>
        <v>0</v>
      </c>
      <c r="R85" s="72" t="str">
        <f>IF($F85="","",MIN(P85,$I85,'פרמטרים לעקרונות חישוב התמיכה'!$D$53))</f>
        <v/>
      </c>
      <c r="S85" s="72" t="str">
        <f t="shared" si="7"/>
        <v/>
      </c>
      <c r="T85" s="390">
        <f t="shared" si="8"/>
        <v>0</v>
      </c>
      <c r="U85" s="72" t="str">
        <f>IF($F85="","",MIN(S85,$I85,'פרמטרים לעקרונות חישוב התמיכה'!$D$53))</f>
        <v/>
      </c>
      <c r="V85" s="72" t="str">
        <f t="shared" si="9"/>
        <v/>
      </c>
      <c r="W85" s="390">
        <f t="shared" si="10"/>
        <v>0</v>
      </c>
      <c r="X85" s="72" t="str">
        <f>IF($F85="","",MIN(V85,$I85,'פרמטרים לעקרונות חישוב התמיכה'!$D$53))</f>
        <v/>
      </c>
      <c r="Y85" s="72" t="str">
        <f t="shared" si="11"/>
        <v/>
      </c>
      <c r="Z85" s="386" t="str">
        <f t="shared" si="12"/>
        <v/>
      </c>
      <c r="AA85" s="391" t="str">
        <f t="shared" si="13"/>
        <v/>
      </c>
    </row>
    <row r="86" spans="2:27" hidden="1" x14ac:dyDescent="0.25">
      <c r="B86" s="67" t="str">
        <f t="shared" si="0"/>
        <v/>
      </c>
      <c r="C86" s="359" t="str">
        <f>IF('תנאי סף'!$AF86&lt;&gt;1,"",'תנאי סף'!C86)</f>
        <v/>
      </c>
      <c r="D86" s="359" t="str">
        <f>IF('תנאי סף'!$AF86&lt;&gt;1,"",'תנאי סף'!D86)</f>
        <v/>
      </c>
      <c r="E86" s="359" t="str">
        <f>IF('תנאי סף'!$AF86&lt;&gt;1,"",'תנאי סף'!E86)</f>
        <v/>
      </c>
      <c r="F86" s="68" t="str">
        <f>'קיזוזים- החלטות ועדה'!F86</f>
        <v/>
      </c>
      <c r="G86" s="386" t="str">
        <f>IF($F86="","",'הגבלה לסכום מבוקש (1)'!G86)</f>
        <v/>
      </c>
      <c r="H86" s="386" t="str">
        <f>IF($F86="","",'קיזוזים בגין איחורים'!I86+'קיזוזים- החלטות ועדה'!H86)</f>
        <v/>
      </c>
      <c r="I86" s="386" t="str">
        <f t="shared" si="1"/>
        <v/>
      </c>
      <c r="J86" s="386" t="str">
        <f>'קיזוזים- החלטות ועדה'!J86</f>
        <v/>
      </c>
      <c r="K86" s="389" t="str">
        <f t="shared" si="2"/>
        <v/>
      </c>
      <c r="L86" s="69" t="str">
        <f>IF($F86="","",MIN(I86:J86,'פרמטרים לעקרונות חישוב התמיכה'!$D$53))</f>
        <v/>
      </c>
      <c r="M86" s="69" t="str">
        <f t="shared" si="3"/>
        <v/>
      </c>
      <c r="N86" s="390">
        <f t="shared" si="4"/>
        <v>0</v>
      </c>
      <c r="O86" s="72" t="str">
        <f>IF($F86="","",MIN(M86,$I86,'פרמטרים לעקרונות חישוב התמיכה'!$D$53))</f>
        <v/>
      </c>
      <c r="P86" s="72" t="str">
        <f t="shared" si="5"/>
        <v/>
      </c>
      <c r="Q86" s="390">
        <f t="shared" si="6"/>
        <v>0</v>
      </c>
      <c r="R86" s="72" t="str">
        <f>IF($F86="","",MIN(P86,$I86,'פרמטרים לעקרונות חישוב התמיכה'!$D$53))</f>
        <v/>
      </c>
      <c r="S86" s="72" t="str">
        <f t="shared" si="7"/>
        <v/>
      </c>
      <c r="T86" s="390">
        <f t="shared" si="8"/>
        <v>0</v>
      </c>
      <c r="U86" s="72" t="str">
        <f>IF($F86="","",MIN(S86,$I86,'פרמטרים לעקרונות חישוב התמיכה'!$D$53))</f>
        <v/>
      </c>
      <c r="V86" s="72" t="str">
        <f t="shared" si="9"/>
        <v/>
      </c>
      <c r="W86" s="390">
        <f t="shared" si="10"/>
        <v>0</v>
      </c>
      <c r="X86" s="72" t="str">
        <f>IF($F86="","",MIN(V86,$I86,'פרמטרים לעקרונות חישוב התמיכה'!$D$53))</f>
        <v/>
      </c>
      <c r="Y86" s="72" t="str">
        <f t="shared" si="11"/>
        <v/>
      </c>
      <c r="Z86" s="386" t="str">
        <f t="shared" si="12"/>
        <v/>
      </c>
      <c r="AA86" s="391" t="str">
        <f t="shared" si="13"/>
        <v/>
      </c>
    </row>
    <row r="87" spans="2:27" hidden="1" x14ac:dyDescent="0.25">
      <c r="B87" s="67" t="str">
        <f t="shared" si="0"/>
        <v/>
      </c>
      <c r="C87" s="359" t="str">
        <f>IF('תנאי סף'!$AF87&lt;&gt;1,"",'תנאי סף'!C87)</f>
        <v/>
      </c>
      <c r="D87" s="359" t="str">
        <f>IF('תנאי סף'!$AF87&lt;&gt;1,"",'תנאי סף'!D87)</f>
        <v/>
      </c>
      <c r="E87" s="359" t="str">
        <f>IF('תנאי סף'!$AF87&lt;&gt;1,"",'תנאי סף'!E87)</f>
        <v/>
      </c>
      <c r="F87" s="68" t="str">
        <f>'קיזוזים- החלטות ועדה'!F87</f>
        <v/>
      </c>
      <c r="G87" s="386" t="str">
        <f>IF($F87="","",'הגבלה לסכום מבוקש (1)'!G87)</f>
        <v/>
      </c>
      <c r="H87" s="386" t="str">
        <f>IF($F87="","",'קיזוזים בגין איחורים'!I87+'קיזוזים- החלטות ועדה'!H87)</f>
        <v/>
      </c>
      <c r="I87" s="386" t="str">
        <f t="shared" si="1"/>
        <v/>
      </c>
      <c r="J87" s="386" t="str">
        <f>'קיזוזים- החלטות ועדה'!J87</f>
        <v/>
      </c>
      <c r="K87" s="389" t="str">
        <f t="shared" si="2"/>
        <v/>
      </c>
      <c r="L87" s="69" t="str">
        <f>IF($F87="","",MIN(I87:J87,'פרמטרים לעקרונות חישוב התמיכה'!$D$53))</f>
        <v/>
      </c>
      <c r="M87" s="69" t="str">
        <f t="shared" si="3"/>
        <v/>
      </c>
      <c r="N87" s="390">
        <f t="shared" si="4"/>
        <v>0</v>
      </c>
      <c r="O87" s="72" t="str">
        <f>IF($F87="","",MIN(M87,$I87,'פרמטרים לעקרונות חישוב התמיכה'!$D$53))</f>
        <v/>
      </c>
      <c r="P87" s="72" t="str">
        <f t="shared" si="5"/>
        <v/>
      </c>
      <c r="Q87" s="390">
        <f t="shared" si="6"/>
        <v>0</v>
      </c>
      <c r="R87" s="72" t="str">
        <f>IF($F87="","",MIN(P87,$I87,'פרמטרים לעקרונות חישוב התמיכה'!$D$53))</f>
        <v/>
      </c>
      <c r="S87" s="72" t="str">
        <f t="shared" si="7"/>
        <v/>
      </c>
      <c r="T87" s="390">
        <f t="shared" si="8"/>
        <v>0</v>
      </c>
      <c r="U87" s="72" t="str">
        <f>IF($F87="","",MIN(S87,$I87,'פרמטרים לעקרונות חישוב התמיכה'!$D$53))</f>
        <v/>
      </c>
      <c r="V87" s="72" t="str">
        <f t="shared" si="9"/>
        <v/>
      </c>
      <c r="W87" s="390">
        <f t="shared" si="10"/>
        <v>0</v>
      </c>
      <c r="X87" s="72" t="str">
        <f>IF($F87="","",MIN(V87,$I87,'פרמטרים לעקרונות חישוב התמיכה'!$D$53))</f>
        <v/>
      </c>
      <c r="Y87" s="72" t="str">
        <f t="shared" si="11"/>
        <v/>
      </c>
      <c r="Z87" s="386" t="str">
        <f t="shared" si="12"/>
        <v/>
      </c>
      <c r="AA87" s="391" t="str">
        <f t="shared" si="13"/>
        <v/>
      </c>
    </row>
    <row r="88" spans="2:27" hidden="1" x14ac:dyDescent="0.25">
      <c r="B88" s="67" t="str">
        <f t="shared" si="0"/>
        <v/>
      </c>
      <c r="C88" s="359" t="str">
        <f>IF('תנאי סף'!$AF88&lt;&gt;1,"",'תנאי סף'!C88)</f>
        <v/>
      </c>
      <c r="D88" s="359" t="str">
        <f>IF('תנאי סף'!$AF88&lt;&gt;1,"",'תנאי סף'!D88)</f>
        <v/>
      </c>
      <c r="E88" s="359" t="str">
        <f>IF('תנאי סף'!$AF88&lt;&gt;1,"",'תנאי סף'!E88)</f>
        <v/>
      </c>
      <c r="F88" s="68" t="str">
        <f>'קיזוזים- החלטות ועדה'!F88</f>
        <v/>
      </c>
      <c r="G88" s="386" t="str">
        <f>IF($F88="","",'הגבלה לסכום מבוקש (1)'!G88)</f>
        <v/>
      </c>
      <c r="H88" s="386" t="str">
        <f>IF($F88="","",'קיזוזים בגין איחורים'!I88+'קיזוזים- החלטות ועדה'!H88)</f>
        <v/>
      </c>
      <c r="I88" s="386" t="str">
        <f t="shared" si="1"/>
        <v/>
      </c>
      <c r="J88" s="386" t="str">
        <f>'קיזוזים- החלטות ועדה'!J88</f>
        <v/>
      </c>
      <c r="K88" s="389" t="str">
        <f t="shared" si="2"/>
        <v/>
      </c>
      <c r="L88" s="69" t="str">
        <f>IF($F88="","",MIN(I88:J88,'פרמטרים לעקרונות חישוב התמיכה'!$D$53))</f>
        <v/>
      </c>
      <c r="M88" s="69" t="str">
        <f t="shared" si="3"/>
        <v/>
      </c>
      <c r="N88" s="390">
        <f t="shared" si="4"/>
        <v>0</v>
      </c>
      <c r="O88" s="72" t="str">
        <f>IF($F88="","",MIN(M88,$I88,'פרמטרים לעקרונות חישוב התמיכה'!$D$53))</f>
        <v/>
      </c>
      <c r="P88" s="72" t="str">
        <f t="shared" si="5"/>
        <v/>
      </c>
      <c r="Q88" s="390">
        <f t="shared" si="6"/>
        <v>0</v>
      </c>
      <c r="R88" s="72" t="str">
        <f>IF($F88="","",MIN(P88,$I88,'פרמטרים לעקרונות חישוב התמיכה'!$D$53))</f>
        <v/>
      </c>
      <c r="S88" s="72" t="str">
        <f t="shared" si="7"/>
        <v/>
      </c>
      <c r="T88" s="390">
        <f t="shared" si="8"/>
        <v>0</v>
      </c>
      <c r="U88" s="72" t="str">
        <f>IF($F88="","",MIN(S88,$I88,'פרמטרים לעקרונות חישוב התמיכה'!$D$53))</f>
        <v/>
      </c>
      <c r="V88" s="72" t="str">
        <f t="shared" si="9"/>
        <v/>
      </c>
      <c r="W88" s="390">
        <f t="shared" si="10"/>
        <v>0</v>
      </c>
      <c r="X88" s="72" t="str">
        <f>IF($F88="","",MIN(V88,$I88,'פרמטרים לעקרונות חישוב התמיכה'!$D$53))</f>
        <v/>
      </c>
      <c r="Y88" s="72" t="str">
        <f t="shared" si="11"/>
        <v/>
      </c>
      <c r="Z88" s="386" t="str">
        <f t="shared" si="12"/>
        <v/>
      </c>
      <c r="AA88" s="391" t="str">
        <f t="shared" si="13"/>
        <v/>
      </c>
    </row>
    <row r="89" spans="2:27" hidden="1" x14ac:dyDescent="0.25">
      <c r="B89" s="67" t="str">
        <f t="shared" si="0"/>
        <v/>
      </c>
      <c r="C89" s="359" t="str">
        <f>IF('תנאי סף'!$AF89&lt;&gt;1,"",'תנאי סף'!C89)</f>
        <v/>
      </c>
      <c r="D89" s="359" t="str">
        <f>IF('תנאי סף'!$AF89&lt;&gt;1,"",'תנאי סף'!D89)</f>
        <v/>
      </c>
      <c r="E89" s="359" t="str">
        <f>IF('תנאי סף'!$AF89&lt;&gt;1,"",'תנאי סף'!E89)</f>
        <v/>
      </c>
      <c r="F89" s="68" t="str">
        <f>'קיזוזים- החלטות ועדה'!F89</f>
        <v/>
      </c>
      <c r="G89" s="386" t="str">
        <f>IF($F89="","",'הגבלה לסכום מבוקש (1)'!G89)</f>
        <v/>
      </c>
      <c r="H89" s="386" t="str">
        <f>IF($F89="","",'קיזוזים בגין איחורים'!I89+'קיזוזים- החלטות ועדה'!H89)</f>
        <v/>
      </c>
      <c r="I89" s="386" t="str">
        <f t="shared" si="1"/>
        <v/>
      </c>
      <c r="J89" s="386" t="str">
        <f>'קיזוזים- החלטות ועדה'!J89</f>
        <v/>
      </c>
      <c r="K89" s="389" t="str">
        <f t="shared" si="2"/>
        <v/>
      </c>
      <c r="L89" s="69" t="str">
        <f>IF($F89="","",MIN(I89:J89,'פרמטרים לעקרונות חישוב התמיכה'!$D$53))</f>
        <v/>
      </c>
      <c r="M89" s="69" t="str">
        <f t="shared" si="3"/>
        <v/>
      </c>
      <c r="N89" s="390">
        <f t="shared" si="4"/>
        <v>0</v>
      </c>
      <c r="O89" s="72" t="str">
        <f>IF($F89="","",MIN(M89,$I89,'פרמטרים לעקרונות חישוב התמיכה'!$D$53))</f>
        <v/>
      </c>
      <c r="P89" s="72" t="str">
        <f t="shared" si="5"/>
        <v/>
      </c>
      <c r="Q89" s="390">
        <f t="shared" si="6"/>
        <v>0</v>
      </c>
      <c r="R89" s="72" t="str">
        <f>IF($F89="","",MIN(P89,$I89,'פרמטרים לעקרונות חישוב התמיכה'!$D$53))</f>
        <v/>
      </c>
      <c r="S89" s="72" t="str">
        <f t="shared" si="7"/>
        <v/>
      </c>
      <c r="T89" s="390">
        <f t="shared" si="8"/>
        <v>0</v>
      </c>
      <c r="U89" s="72" t="str">
        <f>IF($F89="","",MIN(S89,$I89,'פרמטרים לעקרונות חישוב התמיכה'!$D$53))</f>
        <v/>
      </c>
      <c r="V89" s="72" t="str">
        <f t="shared" si="9"/>
        <v/>
      </c>
      <c r="W89" s="390">
        <f t="shared" si="10"/>
        <v>0</v>
      </c>
      <c r="X89" s="72" t="str">
        <f>IF($F89="","",MIN(V89,$I89,'פרמטרים לעקרונות חישוב התמיכה'!$D$53))</f>
        <v/>
      </c>
      <c r="Y89" s="72" t="str">
        <f t="shared" si="11"/>
        <v/>
      </c>
      <c r="Z89" s="386" t="str">
        <f t="shared" si="12"/>
        <v/>
      </c>
      <c r="AA89" s="391" t="str">
        <f t="shared" si="13"/>
        <v/>
      </c>
    </row>
    <row r="90" spans="2:27" hidden="1" x14ac:dyDescent="0.25">
      <c r="B90" s="67" t="str">
        <f t="shared" si="0"/>
        <v/>
      </c>
      <c r="C90" s="359" t="str">
        <f>IF('תנאי סף'!$AF90&lt;&gt;1,"",'תנאי סף'!C90)</f>
        <v/>
      </c>
      <c r="D90" s="359" t="str">
        <f>IF('תנאי סף'!$AF90&lt;&gt;1,"",'תנאי סף'!D90)</f>
        <v/>
      </c>
      <c r="E90" s="359" t="str">
        <f>IF('תנאי סף'!$AF90&lt;&gt;1,"",'תנאי סף'!E90)</f>
        <v/>
      </c>
      <c r="F90" s="68" t="str">
        <f>'קיזוזים- החלטות ועדה'!F90</f>
        <v/>
      </c>
      <c r="G90" s="386" t="str">
        <f>IF($F90="","",'הגבלה לסכום מבוקש (1)'!G90)</f>
        <v/>
      </c>
      <c r="H90" s="386" t="str">
        <f>IF($F90="","",'קיזוזים בגין איחורים'!I90+'קיזוזים- החלטות ועדה'!H90)</f>
        <v/>
      </c>
      <c r="I90" s="386" t="str">
        <f t="shared" si="1"/>
        <v/>
      </c>
      <c r="J90" s="386" t="str">
        <f>'קיזוזים- החלטות ועדה'!J90</f>
        <v/>
      </c>
      <c r="K90" s="389" t="str">
        <f t="shared" si="2"/>
        <v/>
      </c>
      <c r="L90" s="69" t="str">
        <f>IF($F90="","",MIN(I90:J90,'פרמטרים לעקרונות חישוב התמיכה'!$D$53))</f>
        <v/>
      </c>
      <c r="M90" s="69" t="str">
        <f t="shared" si="3"/>
        <v/>
      </c>
      <c r="N90" s="390">
        <f t="shared" si="4"/>
        <v>0</v>
      </c>
      <c r="O90" s="72" t="str">
        <f>IF($F90="","",MIN(M90,$I90,'פרמטרים לעקרונות חישוב התמיכה'!$D$53))</f>
        <v/>
      </c>
      <c r="P90" s="72" t="str">
        <f t="shared" si="5"/>
        <v/>
      </c>
      <c r="Q90" s="390">
        <f t="shared" si="6"/>
        <v>0</v>
      </c>
      <c r="R90" s="72" t="str">
        <f>IF($F90="","",MIN(P90,$I90,'פרמטרים לעקרונות חישוב התמיכה'!$D$53))</f>
        <v/>
      </c>
      <c r="S90" s="72" t="str">
        <f t="shared" si="7"/>
        <v/>
      </c>
      <c r="T90" s="390">
        <f t="shared" si="8"/>
        <v>0</v>
      </c>
      <c r="U90" s="72" t="str">
        <f>IF($F90="","",MIN(S90,$I90,'פרמטרים לעקרונות חישוב התמיכה'!$D$53))</f>
        <v/>
      </c>
      <c r="V90" s="72" t="str">
        <f t="shared" si="9"/>
        <v/>
      </c>
      <c r="W90" s="390">
        <f t="shared" si="10"/>
        <v>0</v>
      </c>
      <c r="X90" s="72" t="str">
        <f>IF($F90="","",MIN(V90,$I90,'פרמטרים לעקרונות חישוב התמיכה'!$D$53))</f>
        <v/>
      </c>
      <c r="Y90" s="72" t="str">
        <f t="shared" si="11"/>
        <v/>
      </c>
      <c r="Z90" s="386" t="str">
        <f t="shared" si="12"/>
        <v/>
      </c>
      <c r="AA90" s="391" t="str">
        <f t="shared" si="13"/>
        <v/>
      </c>
    </row>
    <row r="91" spans="2:27" hidden="1" x14ac:dyDescent="0.25">
      <c r="B91" s="67" t="str">
        <f t="shared" si="0"/>
        <v/>
      </c>
      <c r="C91" s="359" t="str">
        <f>IF('תנאי סף'!$AF91&lt;&gt;1,"",'תנאי סף'!C91)</f>
        <v/>
      </c>
      <c r="D91" s="359" t="str">
        <f>IF('תנאי סף'!$AF91&lt;&gt;1,"",'תנאי סף'!D91)</f>
        <v/>
      </c>
      <c r="E91" s="359" t="str">
        <f>IF('תנאי סף'!$AF91&lt;&gt;1,"",'תנאי סף'!E91)</f>
        <v/>
      </c>
      <c r="F91" s="68" t="str">
        <f>'קיזוזים- החלטות ועדה'!F91</f>
        <v/>
      </c>
      <c r="G91" s="386" t="str">
        <f>IF($F91="","",'הגבלה לסכום מבוקש (1)'!G91)</f>
        <v/>
      </c>
      <c r="H91" s="386" t="str">
        <f>IF($F91="","",'קיזוזים בגין איחורים'!I91+'קיזוזים- החלטות ועדה'!H91)</f>
        <v/>
      </c>
      <c r="I91" s="386" t="str">
        <f t="shared" si="1"/>
        <v/>
      </c>
      <c r="J91" s="386" t="str">
        <f>'קיזוזים- החלטות ועדה'!J91</f>
        <v/>
      </c>
      <c r="K91" s="389" t="str">
        <f t="shared" si="2"/>
        <v/>
      </c>
      <c r="L91" s="69" t="str">
        <f>IF($F91="","",MIN(I91:J91,'פרמטרים לעקרונות חישוב התמיכה'!$D$53))</f>
        <v/>
      </c>
      <c r="M91" s="69" t="str">
        <f t="shared" si="3"/>
        <v/>
      </c>
      <c r="N91" s="390">
        <f t="shared" si="4"/>
        <v>0</v>
      </c>
      <c r="O91" s="72" t="str">
        <f>IF($F91="","",MIN(M91,$I91,'פרמטרים לעקרונות חישוב התמיכה'!$D$53))</f>
        <v/>
      </c>
      <c r="P91" s="72" t="str">
        <f t="shared" si="5"/>
        <v/>
      </c>
      <c r="Q91" s="390">
        <f t="shared" si="6"/>
        <v>0</v>
      </c>
      <c r="R91" s="72" t="str">
        <f>IF($F91="","",MIN(P91,$I91,'פרמטרים לעקרונות חישוב התמיכה'!$D$53))</f>
        <v/>
      </c>
      <c r="S91" s="72" t="str">
        <f t="shared" si="7"/>
        <v/>
      </c>
      <c r="T91" s="390">
        <f t="shared" si="8"/>
        <v>0</v>
      </c>
      <c r="U91" s="72" t="str">
        <f>IF($F91="","",MIN(S91,$I91,'פרמטרים לעקרונות חישוב התמיכה'!$D$53))</f>
        <v/>
      </c>
      <c r="V91" s="72" t="str">
        <f t="shared" si="9"/>
        <v/>
      </c>
      <c r="W91" s="390">
        <f t="shared" si="10"/>
        <v>0</v>
      </c>
      <c r="X91" s="72" t="str">
        <f>IF($F91="","",MIN(V91,$I91,'פרמטרים לעקרונות חישוב התמיכה'!$D$53))</f>
        <v/>
      </c>
      <c r="Y91" s="72" t="str">
        <f t="shared" si="11"/>
        <v/>
      </c>
      <c r="Z91" s="386" t="str">
        <f t="shared" si="12"/>
        <v/>
      </c>
      <c r="AA91" s="391" t="str">
        <f t="shared" si="13"/>
        <v/>
      </c>
    </row>
    <row r="92" spans="2:27" hidden="1" x14ac:dyDescent="0.25">
      <c r="B92" s="67" t="str">
        <f t="shared" si="0"/>
        <v/>
      </c>
      <c r="C92" s="359" t="str">
        <f>IF('תנאי סף'!$AF92&lt;&gt;1,"",'תנאי סף'!C92)</f>
        <v/>
      </c>
      <c r="D92" s="359" t="str">
        <f>IF('תנאי סף'!$AF92&lt;&gt;1,"",'תנאי סף'!D92)</f>
        <v/>
      </c>
      <c r="E92" s="359" t="str">
        <f>IF('תנאי סף'!$AF92&lt;&gt;1,"",'תנאי סף'!E92)</f>
        <v/>
      </c>
      <c r="F92" s="68" t="str">
        <f>'קיזוזים- החלטות ועדה'!F92</f>
        <v/>
      </c>
      <c r="G92" s="386" t="str">
        <f>IF($F92="","",'הגבלה לסכום מבוקש (1)'!G92)</f>
        <v/>
      </c>
      <c r="H92" s="386" t="str">
        <f>IF($F92="","",'קיזוזים בגין איחורים'!I92+'קיזוזים- החלטות ועדה'!H92)</f>
        <v/>
      </c>
      <c r="I92" s="386" t="str">
        <f t="shared" si="1"/>
        <v/>
      </c>
      <c r="J92" s="386" t="str">
        <f>'קיזוזים- החלטות ועדה'!J92</f>
        <v/>
      </c>
      <c r="K92" s="389" t="str">
        <f t="shared" si="2"/>
        <v/>
      </c>
      <c r="L92" s="69" t="str">
        <f>IF($F92="","",MIN(I92:J92,'פרמטרים לעקרונות חישוב התמיכה'!$D$53))</f>
        <v/>
      </c>
      <c r="M92" s="69" t="str">
        <f t="shared" si="3"/>
        <v/>
      </c>
      <c r="N92" s="390">
        <f t="shared" si="4"/>
        <v>0</v>
      </c>
      <c r="O92" s="72" t="str">
        <f>IF($F92="","",MIN(M92,$I92,'פרמטרים לעקרונות חישוב התמיכה'!$D$53))</f>
        <v/>
      </c>
      <c r="P92" s="72" t="str">
        <f t="shared" si="5"/>
        <v/>
      </c>
      <c r="Q92" s="390">
        <f t="shared" si="6"/>
        <v>0</v>
      </c>
      <c r="R92" s="72" t="str">
        <f>IF($F92="","",MIN(P92,$I92,'פרמטרים לעקרונות חישוב התמיכה'!$D$53))</f>
        <v/>
      </c>
      <c r="S92" s="72" t="str">
        <f t="shared" si="7"/>
        <v/>
      </c>
      <c r="T92" s="390">
        <f t="shared" si="8"/>
        <v>0</v>
      </c>
      <c r="U92" s="72" t="str">
        <f>IF($F92="","",MIN(S92,$I92,'פרמטרים לעקרונות חישוב התמיכה'!$D$53))</f>
        <v/>
      </c>
      <c r="V92" s="72" t="str">
        <f t="shared" si="9"/>
        <v/>
      </c>
      <c r="W92" s="390">
        <f t="shared" si="10"/>
        <v>0</v>
      </c>
      <c r="X92" s="72" t="str">
        <f>IF($F92="","",MIN(V92,$I92,'פרמטרים לעקרונות חישוב התמיכה'!$D$53))</f>
        <v/>
      </c>
      <c r="Y92" s="72" t="str">
        <f t="shared" si="11"/>
        <v/>
      </c>
      <c r="Z92" s="386" t="str">
        <f t="shared" si="12"/>
        <v/>
      </c>
      <c r="AA92" s="391" t="str">
        <f t="shared" si="13"/>
        <v/>
      </c>
    </row>
    <row r="93" spans="2:27" hidden="1" x14ac:dyDescent="0.25">
      <c r="B93" s="67" t="str">
        <f t="shared" si="0"/>
        <v/>
      </c>
      <c r="C93" s="359" t="str">
        <f>IF('תנאי סף'!$AF93&lt;&gt;1,"",'תנאי סף'!C93)</f>
        <v/>
      </c>
      <c r="D93" s="359" t="str">
        <f>IF('תנאי סף'!$AF93&lt;&gt;1,"",'תנאי סף'!D93)</f>
        <v/>
      </c>
      <c r="E93" s="359" t="str">
        <f>IF('תנאי סף'!$AF93&lt;&gt;1,"",'תנאי סף'!E93)</f>
        <v/>
      </c>
      <c r="F93" s="68" t="str">
        <f>'קיזוזים- החלטות ועדה'!F93</f>
        <v/>
      </c>
      <c r="G93" s="386" t="str">
        <f>IF($F93="","",'הגבלה לסכום מבוקש (1)'!G93)</f>
        <v/>
      </c>
      <c r="H93" s="386" t="str">
        <f>IF($F93="","",'קיזוזים בגין איחורים'!I93+'קיזוזים- החלטות ועדה'!H93)</f>
        <v/>
      </c>
      <c r="I93" s="386" t="str">
        <f t="shared" si="1"/>
        <v/>
      </c>
      <c r="J93" s="386" t="str">
        <f>'קיזוזים- החלטות ועדה'!J93</f>
        <v/>
      </c>
      <c r="K93" s="389" t="str">
        <f t="shared" si="2"/>
        <v/>
      </c>
      <c r="L93" s="69" t="str">
        <f>IF($F93="","",MIN(I93:J93,'פרמטרים לעקרונות חישוב התמיכה'!$D$53))</f>
        <v/>
      </c>
      <c r="M93" s="69" t="str">
        <f t="shared" si="3"/>
        <v/>
      </c>
      <c r="N93" s="390">
        <f t="shared" si="4"/>
        <v>0</v>
      </c>
      <c r="O93" s="72" t="str">
        <f>IF($F93="","",MIN(M93,$I93,'פרמטרים לעקרונות חישוב התמיכה'!$D$53))</f>
        <v/>
      </c>
      <c r="P93" s="72" t="str">
        <f t="shared" si="5"/>
        <v/>
      </c>
      <c r="Q93" s="390">
        <f t="shared" si="6"/>
        <v>0</v>
      </c>
      <c r="R93" s="72" t="str">
        <f>IF($F93="","",MIN(P93,$I93,'פרמטרים לעקרונות חישוב התמיכה'!$D$53))</f>
        <v/>
      </c>
      <c r="S93" s="72" t="str">
        <f t="shared" si="7"/>
        <v/>
      </c>
      <c r="T93" s="390">
        <f t="shared" si="8"/>
        <v>0</v>
      </c>
      <c r="U93" s="72" t="str">
        <f>IF($F93="","",MIN(S93,$I93,'פרמטרים לעקרונות חישוב התמיכה'!$D$53))</f>
        <v/>
      </c>
      <c r="V93" s="72" t="str">
        <f t="shared" si="9"/>
        <v/>
      </c>
      <c r="W93" s="390">
        <f t="shared" si="10"/>
        <v>0</v>
      </c>
      <c r="X93" s="72" t="str">
        <f>IF($F93="","",MIN(V93,$I93,'פרמטרים לעקרונות חישוב התמיכה'!$D$53))</f>
        <v/>
      </c>
      <c r="Y93" s="72" t="str">
        <f t="shared" si="11"/>
        <v/>
      </c>
      <c r="Z93" s="386" t="str">
        <f t="shared" si="12"/>
        <v/>
      </c>
      <c r="AA93" s="391" t="str">
        <f t="shared" si="13"/>
        <v/>
      </c>
    </row>
    <row r="94" spans="2:27" hidden="1" x14ac:dyDescent="0.25">
      <c r="B94" s="67" t="str">
        <f t="shared" si="0"/>
        <v/>
      </c>
      <c r="C94" s="359" t="str">
        <f>IF('תנאי סף'!$AF94&lt;&gt;1,"",'תנאי סף'!C94)</f>
        <v/>
      </c>
      <c r="D94" s="359" t="str">
        <f>IF('תנאי סף'!$AF94&lt;&gt;1,"",'תנאי סף'!D94)</f>
        <v/>
      </c>
      <c r="E94" s="359" t="str">
        <f>IF('תנאי סף'!$AF94&lt;&gt;1,"",'תנאי סף'!E94)</f>
        <v/>
      </c>
      <c r="F94" s="68" t="str">
        <f>'קיזוזים- החלטות ועדה'!F94</f>
        <v/>
      </c>
      <c r="G94" s="386" t="str">
        <f>IF($F94="","",'הגבלה לסכום מבוקש (1)'!G94)</f>
        <v/>
      </c>
      <c r="H94" s="386" t="str">
        <f>IF($F94="","",'קיזוזים בגין איחורים'!I94+'קיזוזים- החלטות ועדה'!H94)</f>
        <v/>
      </c>
      <c r="I94" s="386" t="str">
        <f t="shared" si="1"/>
        <v/>
      </c>
      <c r="J94" s="386" t="str">
        <f>'קיזוזים- החלטות ועדה'!J94</f>
        <v/>
      </c>
      <c r="K94" s="389" t="str">
        <f t="shared" si="2"/>
        <v/>
      </c>
      <c r="L94" s="69" t="str">
        <f>IF($F94="","",MIN(I94:J94,'פרמטרים לעקרונות חישוב התמיכה'!$D$53))</f>
        <v/>
      </c>
      <c r="M94" s="69" t="str">
        <f t="shared" si="3"/>
        <v/>
      </c>
      <c r="N94" s="390">
        <f t="shared" si="4"/>
        <v>0</v>
      </c>
      <c r="O94" s="72" t="str">
        <f>IF($F94="","",MIN(M94,$I94,'פרמטרים לעקרונות חישוב התמיכה'!$D$53))</f>
        <v/>
      </c>
      <c r="P94" s="72" t="str">
        <f t="shared" si="5"/>
        <v/>
      </c>
      <c r="Q94" s="390">
        <f t="shared" si="6"/>
        <v>0</v>
      </c>
      <c r="R94" s="72" t="str">
        <f>IF($F94="","",MIN(P94,$I94,'פרמטרים לעקרונות חישוב התמיכה'!$D$53))</f>
        <v/>
      </c>
      <c r="S94" s="72" t="str">
        <f t="shared" si="7"/>
        <v/>
      </c>
      <c r="T94" s="390">
        <f t="shared" si="8"/>
        <v>0</v>
      </c>
      <c r="U94" s="72" t="str">
        <f>IF($F94="","",MIN(S94,$I94,'פרמטרים לעקרונות חישוב התמיכה'!$D$53))</f>
        <v/>
      </c>
      <c r="V94" s="72" t="str">
        <f t="shared" si="9"/>
        <v/>
      </c>
      <c r="W94" s="390">
        <f t="shared" si="10"/>
        <v>0</v>
      </c>
      <c r="X94" s="72" t="str">
        <f>IF($F94="","",MIN(V94,$I94,'פרמטרים לעקרונות חישוב התמיכה'!$D$53))</f>
        <v/>
      </c>
      <c r="Y94" s="72" t="str">
        <f t="shared" si="11"/>
        <v/>
      </c>
      <c r="Z94" s="386" t="str">
        <f t="shared" si="12"/>
        <v/>
      </c>
      <c r="AA94" s="391" t="str">
        <f t="shared" si="13"/>
        <v/>
      </c>
    </row>
    <row r="95" spans="2:27" hidden="1" x14ac:dyDescent="0.25">
      <c r="B95" s="67" t="str">
        <f t="shared" si="0"/>
        <v/>
      </c>
      <c r="C95" s="359" t="str">
        <f>IF('תנאי סף'!$AF95&lt;&gt;1,"",'תנאי סף'!C95)</f>
        <v/>
      </c>
      <c r="D95" s="359" t="str">
        <f>IF('תנאי סף'!$AF95&lt;&gt;1,"",'תנאי סף'!D95)</f>
        <v/>
      </c>
      <c r="E95" s="359" t="str">
        <f>IF('תנאי סף'!$AF95&lt;&gt;1,"",'תנאי סף'!E95)</f>
        <v/>
      </c>
      <c r="F95" s="68" t="str">
        <f>'קיזוזים- החלטות ועדה'!F95</f>
        <v/>
      </c>
      <c r="G95" s="386" t="str">
        <f>IF($F95="","",'הגבלה לסכום מבוקש (1)'!G95)</f>
        <v/>
      </c>
      <c r="H95" s="386" t="str">
        <f>IF($F95="","",'קיזוזים בגין איחורים'!I95+'קיזוזים- החלטות ועדה'!H95)</f>
        <v/>
      </c>
      <c r="I95" s="386" t="str">
        <f t="shared" si="1"/>
        <v/>
      </c>
      <c r="J95" s="386" t="str">
        <f>'קיזוזים- החלטות ועדה'!J95</f>
        <v/>
      </c>
      <c r="K95" s="389" t="str">
        <f t="shared" si="2"/>
        <v/>
      </c>
      <c r="L95" s="69" t="str">
        <f>IF($F95="","",MIN(I95:J95,'פרמטרים לעקרונות חישוב התמיכה'!$D$53))</f>
        <v/>
      </c>
      <c r="M95" s="69" t="str">
        <f t="shared" si="3"/>
        <v/>
      </c>
      <c r="N95" s="390">
        <f t="shared" si="4"/>
        <v>0</v>
      </c>
      <c r="O95" s="72" t="str">
        <f>IF($F95="","",MIN(M95,$I95,'פרמטרים לעקרונות חישוב התמיכה'!$D$53))</f>
        <v/>
      </c>
      <c r="P95" s="72" t="str">
        <f t="shared" si="5"/>
        <v/>
      </c>
      <c r="Q95" s="390">
        <f t="shared" si="6"/>
        <v>0</v>
      </c>
      <c r="R95" s="72" t="str">
        <f>IF($F95="","",MIN(P95,$I95,'פרמטרים לעקרונות חישוב התמיכה'!$D$53))</f>
        <v/>
      </c>
      <c r="S95" s="72" t="str">
        <f t="shared" si="7"/>
        <v/>
      </c>
      <c r="T95" s="390">
        <f t="shared" si="8"/>
        <v>0</v>
      </c>
      <c r="U95" s="72" t="str">
        <f>IF($F95="","",MIN(S95,$I95,'פרמטרים לעקרונות חישוב התמיכה'!$D$53))</f>
        <v/>
      </c>
      <c r="V95" s="72" t="str">
        <f t="shared" si="9"/>
        <v/>
      </c>
      <c r="W95" s="390">
        <f t="shared" si="10"/>
        <v>0</v>
      </c>
      <c r="X95" s="72" t="str">
        <f>IF($F95="","",MIN(V95,$I95,'פרמטרים לעקרונות חישוב התמיכה'!$D$53))</f>
        <v/>
      </c>
      <c r="Y95" s="72" t="str">
        <f t="shared" si="11"/>
        <v/>
      </c>
      <c r="Z95" s="386" t="str">
        <f t="shared" si="12"/>
        <v/>
      </c>
      <c r="AA95" s="391" t="str">
        <f t="shared" si="13"/>
        <v/>
      </c>
    </row>
    <row r="96" spans="2:27" hidden="1" x14ac:dyDescent="0.25">
      <c r="B96" s="67" t="str">
        <f t="shared" ref="B96:B130" si="14">IF(F96="","",ROW()-30)</f>
        <v/>
      </c>
      <c r="C96" s="359" t="str">
        <f>IF('תנאי סף'!$AF96&lt;&gt;1,"",'תנאי סף'!C96)</f>
        <v/>
      </c>
      <c r="D96" s="359" t="str">
        <f>IF('תנאי סף'!$AF96&lt;&gt;1,"",'תנאי סף'!D96)</f>
        <v/>
      </c>
      <c r="E96" s="359" t="str">
        <f>IF('תנאי סף'!$AF96&lt;&gt;1,"",'תנאי סף'!E96)</f>
        <v/>
      </c>
      <c r="F96" s="68" t="str">
        <f>'קיזוזים- החלטות ועדה'!F96</f>
        <v/>
      </c>
      <c r="G96" s="386" t="str">
        <f>IF($F96="","",'הגבלה לסכום מבוקש (1)'!G96)</f>
        <v/>
      </c>
      <c r="H96" s="386" t="str">
        <f>IF($F96="","",'קיזוזים בגין איחורים'!I96+'קיזוזים- החלטות ועדה'!H96)</f>
        <v/>
      </c>
      <c r="I96" s="386" t="str">
        <f t="shared" ref="I96:I130" si="15">IF($F96="","",G96-H96)</f>
        <v/>
      </c>
      <c r="J96" s="386" t="str">
        <f>'קיזוזים- החלטות ועדה'!J96</f>
        <v/>
      </c>
      <c r="K96" s="389" t="str">
        <f t="shared" ref="K96:K130" si="16">IF(F96="","",IF(J96&gt;$I96,1,0))</f>
        <v/>
      </c>
      <c r="L96" s="69" t="str">
        <f>IF($F96="","",MIN(I96:J96,'פרמטרים לעקרונות חישוב התמיכה'!$D$53))</f>
        <v/>
      </c>
      <c r="M96" s="69" t="str">
        <f t="shared" ref="M96:M130" si="17">IF($F96="","",IF(K96=1,L96,MIN(L96,L96/SUMIF(K$31:K$130,0,L$31:L$130)*($C$2-SUMIF(K$31:K$130,1,L$31:L$130)))))</f>
        <v/>
      </c>
      <c r="N96" s="390">
        <f t="shared" ref="N96:N130" si="18">IF(OR(M96&gt;$I96,$K96=1),1,0)</f>
        <v>0</v>
      </c>
      <c r="O96" s="72" t="str">
        <f>IF($F96="","",MIN(M96,$I96,'פרמטרים לעקרונות חישוב התמיכה'!$D$53))</f>
        <v/>
      </c>
      <c r="P96" s="72" t="str">
        <f t="shared" ref="P96:P130" si="19">IF($F96="","",IF(N96=1,O96,MIN(L96,O96/SUMIF(N$31:N$130,0,O$31:O$130)*($C$2-SUMIF(N$31:N$130,1,O$31:O$130)))))</f>
        <v/>
      </c>
      <c r="Q96" s="390">
        <f t="shared" ref="Q96:Q130" si="20">IF(OR(P96&gt;$I96,$K96=1,$N96=1),1,0)</f>
        <v>0</v>
      </c>
      <c r="R96" s="72" t="str">
        <f>IF($F96="","",MIN(P96,$I96,'פרמטרים לעקרונות חישוב התמיכה'!$D$53))</f>
        <v/>
      </c>
      <c r="S96" s="72" t="str">
        <f t="shared" ref="S96:S130" si="21">IF($F96="","",IF(Q96=1,R96,MIN(L96,R96/SUMIF(Q$31:Q$130,0,R$31:R$130)*($C$2-SUMIF(Q$31:Q$130,1,R$31:R$130)))))</f>
        <v/>
      </c>
      <c r="T96" s="390">
        <f t="shared" ref="T96:T130" si="22">IF(OR(S96&gt;$I96,$K96=1,$N96=1,$Q96=1),1,0)</f>
        <v>0</v>
      </c>
      <c r="U96" s="72" t="str">
        <f>IF($F96="","",MIN(S96,$I96,'פרמטרים לעקרונות חישוב התמיכה'!$D$53))</f>
        <v/>
      </c>
      <c r="V96" s="72" t="str">
        <f t="shared" ref="V96:V130" si="23">IF($F96="","",IF(T96=2,U96,IF(T96=1,U96,MIN(L96,U96/SUMIF(T$31:T$130,0,U$31:U$130)*($C$2-SUMIF(T$31:T$130,1,U$31:U$130)-SUMIF(T$31:T$130,2,U$31:U$130))))))</f>
        <v/>
      </c>
      <c r="W96" s="390">
        <f t="shared" ref="W96:W130" si="24">IF(OR(V96&gt;$I96,$K96=1,$N96=1,$Q96=1,$T96=1),1,0)</f>
        <v>0</v>
      </c>
      <c r="X96" s="72" t="str">
        <f>IF($F96="","",MIN(V96,$I96,'פרמטרים לעקרונות חישוב התמיכה'!$D$53))</f>
        <v/>
      </c>
      <c r="Y96" s="72" t="str">
        <f t="shared" ref="Y96:Y130" si="25">IF($F96="","",IF(W96=2,X96,IF(W96=1,X96,MIN(L96,X96/SUMIF(W$31:W$130,0,X$31:X$130)*($C$2-SUMIF(W$31:W$130,1,X$31:X$130)-SUMIF(W$31:W$130,2,X$31:X$130))))))</f>
        <v/>
      </c>
      <c r="Z96" s="386" t="str">
        <f t="shared" ref="Z96:Z130" si="26">IFERROR(Y96,0)</f>
        <v/>
      </c>
      <c r="AA96" s="391" t="str">
        <f t="shared" ref="AA96:AA130" si="27">IF(I96="","",IFERROR(Z96/SUMIF($Z$31:$Z$130,"&lt;&gt;#DIV/0!"),0))</f>
        <v/>
      </c>
    </row>
    <row r="97" spans="2:27" hidden="1" x14ac:dyDescent="0.25">
      <c r="B97" s="67" t="str">
        <f t="shared" si="14"/>
        <v/>
      </c>
      <c r="C97" s="359" t="str">
        <f>IF('תנאי סף'!$AF97&lt;&gt;1,"",'תנאי סף'!C97)</f>
        <v/>
      </c>
      <c r="D97" s="359" t="str">
        <f>IF('תנאי סף'!$AF97&lt;&gt;1,"",'תנאי סף'!D97)</f>
        <v/>
      </c>
      <c r="E97" s="359" t="str">
        <f>IF('תנאי סף'!$AF97&lt;&gt;1,"",'תנאי סף'!E97)</f>
        <v/>
      </c>
      <c r="F97" s="68" t="str">
        <f>'קיזוזים- החלטות ועדה'!F97</f>
        <v/>
      </c>
      <c r="G97" s="386" t="str">
        <f>IF($F97="","",'הגבלה לסכום מבוקש (1)'!G97)</f>
        <v/>
      </c>
      <c r="H97" s="386" t="str">
        <f>IF($F97="","",'קיזוזים בגין איחורים'!I97+'קיזוזים- החלטות ועדה'!H97)</f>
        <v/>
      </c>
      <c r="I97" s="386" t="str">
        <f t="shared" si="15"/>
        <v/>
      </c>
      <c r="J97" s="386" t="str">
        <f>'קיזוזים- החלטות ועדה'!J97</f>
        <v/>
      </c>
      <c r="K97" s="389" t="str">
        <f t="shared" si="16"/>
        <v/>
      </c>
      <c r="L97" s="69" t="str">
        <f>IF($F97="","",MIN(I97:J97,'פרמטרים לעקרונות חישוב התמיכה'!$D$53))</f>
        <v/>
      </c>
      <c r="M97" s="69" t="str">
        <f t="shared" si="17"/>
        <v/>
      </c>
      <c r="N97" s="390">
        <f t="shared" si="18"/>
        <v>0</v>
      </c>
      <c r="O97" s="72" t="str">
        <f>IF($F97="","",MIN(M97,$I97,'פרמטרים לעקרונות חישוב התמיכה'!$D$53))</f>
        <v/>
      </c>
      <c r="P97" s="72" t="str">
        <f t="shared" si="19"/>
        <v/>
      </c>
      <c r="Q97" s="390">
        <f t="shared" si="20"/>
        <v>0</v>
      </c>
      <c r="R97" s="72" t="str">
        <f>IF($F97="","",MIN(P97,$I97,'פרמטרים לעקרונות חישוב התמיכה'!$D$53))</f>
        <v/>
      </c>
      <c r="S97" s="72" t="str">
        <f t="shared" si="21"/>
        <v/>
      </c>
      <c r="T97" s="390">
        <f t="shared" si="22"/>
        <v>0</v>
      </c>
      <c r="U97" s="72" t="str">
        <f>IF($F97="","",MIN(S97,$I97,'פרמטרים לעקרונות חישוב התמיכה'!$D$53))</f>
        <v/>
      </c>
      <c r="V97" s="72" t="str">
        <f t="shared" si="23"/>
        <v/>
      </c>
      <c r="W97" s="390">
        <f t="shared" si="24"/>
        <v>0</v>
      </c>
      <c r="X97" s="72" t="str">
        <f>IF($F97="","",MIN(V97,$I97,'פרמטרים לעקרונות חישוב התמיכה'!$D$53))</f>
        <v/>
      </c>
      <c r="Y97" s="72" t="str">
        <f t="shared" si="25"/>
        <v/>
      </c>
      <c r="Z97" s="386" t="str">
        <f t="shared" si="26"/>
        <v/>
      </c>
      <c r="AA97" s="391" t="str">
        <f t="shared" si="27"/>
        <v/>
      </c>
    </row>
    <row r="98" spans="2:27" hidden="1" x14ac:dyDescent="0.25">
      <c r="B98" s="67" t="str">
        <f t="shared" si="14"/>
        <v/>
      </c>
      <c r="C98" s="359" t="str">
        <f>IF('תנאי סף'!$AF98&lt;&gt;1,"",'תנאי סף'!C98)</f>
        <v/>
      </c>
      <c r="D98" s="359" t="str">
        <f>IF('תנאי סף'!$AF98&lt;&gt;1,"",'תנאי סף'!D98)</f>
        <v/>
      </c>
      <c r="E98" s="359" t="str">
        <f>IF('תנאי סף'!$AF98&lt;&gt;1,"",'תנאי סף'!E98)</f>
        <v/>
      </c>
      <c r="F98" s="68" t="str">
        <f>'קיזוזים- החלטות ועדה'!F98</f>
        <v/>
      </c>
      <c r="G98" s="386" t="str">
        <f>IF($F98="","",'הגבלה לסכום מבוקש (1)'!G98)</f>
        <v/>
      </c>
      <c r="H98" s="386" t="str">
        <f>IF($F98="","",'קיזוזים בגין איחורים'!I98+'קיזוזים- החלטות ועדה'!H98)</f>
        <v/>
      </c>
      <c r="I98" s="386" t="str">
        <f t="shared" si="15"/>
        <v/>
      </c>
      <c r="J98" s="386" t="str">
        <f>'קיזוזים- החלטות ועדה'!J98</f>
        <v/>
      </c>
      <c r="K98" s="389" t="str">
        <f t="shared" si="16"/>
        <v/>
      </c>
      <c r="L98" s="69" t="str">
        <f>IF($F98="","",MIN(I98:J98,'פרמטרים לעקרונות חישוב התמיכה'!$D$53))</f>
        <v/>
      </c>
      <c r="M98" s="69" t="str">
        <f t="shared" si="17"/>
        <v/>
      </c>
      <c r="N98" s="390">
        <f t="shared" si="18"/>
        <v>0</v>
      </c>
      <c r="O98" s="72" t="str">
        <f>IF($F98="","",MIN(M98,$I98,'פרמטרים לעקרונות חישוב התמיכה'!$D$53))</f>
        <v/>
      </c>
      <c r="P98" s="72" t="str">
        <f t="shared" si="19"/>
        <v/>
      </c>
      <c r="Q98" s="390">
        <f t="shared" si="20"/>
        <v>0</v>
      </c>
      <c r="R98" s="72" t="str">
        <f>IF($F98="","",MIN(P98,$I98,'פרמטרים לעקרונות חישוב התמיכה'!$D$53))</f>
        <v/>
      </c>
      <c r="S98" s="72" t="str">
        <f t="shared" si="21"/>
        <v/>
      </c>
      <c r="T98" s="390">
        <f t="shared" si="22"/>
        <v>0</v>
      </c>
      <c r="U98" s="72" t="str">
        <f>IF($F98="","",MIN(S98,$I98,'פרמטרים לעקרונות חישוב התמיכה'!$D$53))</f>
        <v/>
      </c>
      <c r="V98" s="72" t="str">
        <f t="shared" si="23"/>
        <v/>
      </c>
      <c r="W98" s="390">
        <f t="shared" si="24"/>
        <v>0</v>
      </c>
      <c r="X98" s="72" t="str">
        <f>IF($F98="","",MIN(V98,$I98,'פרמטרים לעקרונות חישוב התמיכה'!$D$53))</f>
        <v/>
      </c>
      <c r="Y98" s="72" t="str">
        <f t="shared" si="25"/>
        <v/>
      </c>
      <c r="Z98" s="386" t="str">
        <f t="shared" si="26"/>
        <v/>
      </c>
      <c r="AA98" s="391" t="str">
        <f t="shared" si="27"/>
        <v/>
      </c>
    </row>
    <row r="99" spans="2:27" hidden="1" x14ac:dyDescent="0.25">
      <c r="B99" s="67" t="str">
        <f t="shared" si="14"/>
        <v/>
      </c>
      <c r="C99" s="359" t="str">
        <f>IF('תנאי סף'!$AF99&lt;&gt;1,"",'תנאי סף'!C99)</f>
        <v/>
      </c>
      <c r="D99" s="359" t="str">
        <f>IF('תנאי סף'!$AF99&lt;&gt;1,"",'תנאי סף'!D99)</f>
        <v/>
      </c>
      <c r="E99" s="359" t="str">
        <f>IF('תנאי סף'!$AF99&lt;&gt;1,"",'תנאי סף'!E99)</f>
        <v/>
      </c>
      <c r="F99" s="68" t="str">
        <f>'קיזוזים- החלטות ועדה'!F99</f>
        <v/>
      </c>
      <c r="G99" s="386" t="str">
        <f>IF($F99="","",'הגבלה לסכום מבוקש (1)'!G99)</f>
        <v/>
      </c>
      <c r="H99" s="386" t="str">
        <f>IF($F99="","",'קיזוזים בגין איחורים'!I99+'קיזוזים- החלטות ועדה'!H99)</f>
        <v/>
      </c>
      <c r="I99" s="386" t="str">
        <f t="shared" si="15"/>
        <v/>
      </c>
      <c r="J99" s="386" t="str">
        <f>'קיזוזים- החלטות ועדה'!J99</f>
        <v/>
      </c>
      <c r="K99" s="389" t="str">
        <f t="shared" si="16"/>
        <v/>
      </c>
      <c r="L99" s="69" t="str">
        <f>IF($F99="","",MIN(I99:J99,'פרמטרים לעקרונות חישוב התמיכה'!$D$53))</f>
        <v/>
      </c>
      <c r="M99" s="69" t="str">
        <f t="shared" si="17"/>
        <v/>
      </c>
      <c r="N99" s="390">
        <f t="shared" si="18"/>
        <v>0</v>
      </c>
      <c r="O99" s="72" t="str">
        <f>IF($F99="","",MIN(M99,$I99,'פרמטרים לעקרונות חישוב התמיכה'!$D$53))</f>
        <v/>
      </c>
      <c r="P99" s="72" t="str">
        <f t="shared" si="19"/>
        <v/>
      </c>
      <c r="Q99" s="390">
        <f t="shared" si="20"/>
        <v>0</v>
      </c>
      <c r="R99" s="72" t="str">
        <f>IF($F99="","",MIN(P99,$I99,'פרמטרים לעקרונות חישוב התמיכה'!$D$53))</f>
        <v/>
      </c>
      <c r="S99" s="72" t="str">
        <f t="shared" si="21"/>
        <v/>
      </c>
      <c r="T99" s="390">
        <f t="shared" si="22"/>
        <v>0</v>
      </c>
      <c r="U99" s="72" t="str">
        <f>IF($F99="","",MIN(S99,$I99,'פרמטרים לעקרונות חישוב התמיכה'!$D$53))</f>
        <v/>
      </c>
      <c r="V99" s="72" t="str">
        <f t="shared" si="23"/>
        <v/>
      </c>
      <c r="W99" s="390">
        <f t="shared" si="24"/>
        <v>0</v>
      </c>
      <c r="X99" s="72" t="str">
        <f>IF($F99="","",MIN(V99,$I99,'פרמטרים לעקרונות חישוב התמיכה'!$D$53))</f>
        <v/>
      </c>
      <c r="Y99" s="72" t="str">
        <f t="shared" si="25"/>
        <v/>
      </c>
      <c r="Z99" s="386" t="str">
        <f t="shared" si="26"/>
        <v/>
      </c>
      <c r="AA99" s="391" t="str">
        <f t="shared" si="27"/>
        <v/>
      </c>
    </row>
    <row r="100" spans="2:27" hidden="1" x14ac:dyDescent="0.25">
      <c r="B100" s="67" t="str">
        <f t="shared" si="14"/>
        <v/>
      </c>
      <c r="C100" s="359" t="str">
        <f>IF('תנאי סף'!$AF100&lt;&gt;1,"",'תנאי סף'!C100)</f>
        <v/>
      </c>
      <c r="D100" s="359" t="str">
        <f>IF('תנאי סף'!$AF100&lt;&gt;1,"",'תנאי סף'!D100)</f>
        <v/>
      </c>
      <c r="E100" s="359" t="str">
        <f>IF('תנאי סף'!$AF100&lt;&gt;1,"",'תנאי סף'!E100)</f>
        <v/>
      </c>
      <c r="F100" s="68" t="str">
        <f>'קיזוזים- החלטות ועדה'!F100</f>
        <v/>
      </c>
      <c r="G100" s="386" t="str">
        <f>IF($F100="","",'הגבלה לסכום מבוקש (1)'!G100)</f>
        <v/>
      </c>
      <c r="H100" s="386" t="str">
        <f>IF($F100="","",'קיזוזים בגין איחורים'!I100+'קיזוזים- החלטות ועדה'!H100)</f>
        <v/>
      </c>
      <c r="I100" s="386" t="str">
        <f t="shared" si="15"/>
        <v/>
      </c>
      <c r="J100" s="386" t="str">
        <f>'קיזוזים- החלטות ועדה'!J100</f>
        <v/>
      </c>
      <c r="K100" s="389" t="str">
        <f t="shared" si="16"/>
        <v/>
      </c>
      <c r="L100" s="69" t="str">
        <f>IF($F100="","",MIN(I100:J100,'פרמטרים לעקרונות חישוב התמיכה'!$D$53))</f>
        <v/>
      </c>
      <c r="M100" s="69" t="str">
        <f t="shared" si="17"/>
        <v/>
      </c>
      <c r="N100" s="390">
        <f t="shared" si="18"/>
        <v>0</v>
      </c>
      <c r="O100" s="72" t="str">
        <f>IF($F100="","",MIN(M100,$I100,'פרמטרים לעקרונות חישוב התמיכה'!$D$53))</f>
        <v/>
      </c>
      <c r="P100" s="72" t="str">
        <f t="shared" si="19"/>
        <v/>
      </c>
      <c r="Q100" s="390">
        <f t="shared" si="20"/>
        <v>0</v>
      </c>
      <c r="R100" s="72" t="str">
        <f>IF($F100="","",MIN(P100,$I100,'פרמטרים לעקרונות חישוב התמיכה'!$D$53))</f>
        <v/>
      </c>
      <c r="S100" s="72" t="str">
        <f t="shared" si="21"/>
        <v/>
      </c>
      <c r="T100" s="390">
        <f t="shared" si="22"/>
        <v>0</v>
      </c>
      <c r="U100" s="72" t="str">
        <f>IF($F100="","",MIN(S100,$I100,'פרמטרים לעקרונות חישוב התמיכה'!$D$53))</f>
        <v/>
      </c>
      <c r="V100" s="72" t="str">
        <f t="shared" si="23"/>
        <v/>
      </c>
      <c r="W100" s="390">
        <f t="shared" si="24"/>
        <v>0</v>
      </c>
      <c r="X100" s="72" t="str">
        <f>IF($F100="","",MIN(V100,$I100,'פרמטרים לעקרונות חישוב התמיכה'!$D$53))</f>
        <v/>
      </c>
      <c r="Y100" s="72" t="str">
        <f t="shared" si="25"/>
        <v/>
      </c>
      <c r="Z100" s="386" t="str">
        <f t="shared" si="26"/>
        <v/>
      </c>
      <c r="AA100" s="391" t="str">
        <f t="shared" si="27"/>
        <v/>
      </c>
    </row>
    <row r="101" spans="2:27" hidden="1" x14ac:dyDescent="0.25">
      <c r="B101" s="67" t="str">
        <f t="shared" si="14"/>
        <v/>
      </c>
      <c r="C101" s="359" t="str">
        <f>IF('תנאי סף'!$AF101&lt;&gt;1,"",'תנאי סף'!C101)</f>
        <v/>
      </c>
      <c r="D101" s="359" t="str">
        <f>IF('תנאי סף'!$AF101&lt;&gt;1,"",'תנאי סף'!D101)</f>
        <v/>
      </c>
      <c r="E101" s="359" t="str">
        <f>IF('תנאי סף'!$AF101&lt;&gt;1,"",'תנאי סף'!E101)</f>
        <v/>
      </c>
      <c r="F101" s="68" t="str">
        <f>'קיזוזים- החלטות ועדה'!F101</f>
        <v/>
      </c>
      <c r="G101" s="386" t="str">
        <f>IF($F101="","",'הגבלה לסכום מבוקש (1)'!G101)</f>
        <v/>
      </c>
      <c r="H101" s="386" t="str">
        <f>IF($F101="","",'קיזוזים בגין איחורים'!I101+'קיזוזים- החלטות ועדה'!H101)</f>
        <v/>
      </c>
      <c r="I101" s="386" t="str">
        <f t="shared" si="15"/>
        <v/>
      </c>
      <c r="J101" s="386" t="str">
        <f>'קיזוזים- החלטות ועדה'!J101</f>
        <v/>
      </c>
      <c r="K101" s="389" t="str">
        <f t="shared" si="16"/>
        <v/>
      </c>
      <c r="L101" s="69" t="str">
        <f>IF($F101="","",MIN(I101:J101,'פרמטרים לעקרונות חישוב התמיכה'!$D$53))</f>
        <v/>
      </c>
      <c r="M101" s="69" t="str">
        <f t="shared" si="17"/>
        <v/>
      </c>
      <c r="N101" s="390">
        <f t="shared" si="18"/>
        <v>0</v>
      </c>
      <c r="O101" s="72" t="str">
        <f>IF($F101="","",MIN(M101,$I101,'פרמטרים לעקרונות חישוב התמיכה'!$D$53))</f>
        <v/>
      </c>
      <c r="P101" s="72" t="str">
        <f t="shared" si="19"/>
        <v/>
      </c>
      <c r="Q101" s="390">
        <f t="shared" si="20"/>
        <v>0</v>
      </c>
      <c r="R101" s="72" t="str">
        <f>IF($F101="","",MIN(P101,$I101,'פרמטרים לעקרונות חישוב התמיכה'!$D$53))</f>
        <v/>
      </c>
      <c r="S101" s="72" t="str">
        <f t="shared" si="21"/>
        <v/>
      </c>
      <c r="T101" s="390">
        <f t="shared" si="22"/>
        <v>0</v>
      </c>
      <c r="U101" s="72" t="str">
        <f>IF($F101="","",MIN(S101,$I101,'פרמטרים לעקרונות חישוב התמיכה'!$D$53))</f>
        <v/>
      </c>
      <c r="V101" s="72" t="str">
        <f t="shared" si="23"/>
        <v/>
      </c>
      <c r="W101" s="390">
        <f t="shared" si="24"/>
        <v>0</v>
      </c>
      <c r="X101" s="72" t="str">
        <f>IF($F101="","",MIN(V101,$I101,'פרמטרים לעקרונות חישוב התמיכה'!$D$53))</f>
        <v/>
      </c>
      <c r="Y101" s="72" t="str">
        <f t="shared" si="25"/>
        <v/>
      </c>
      <c r="Z101" s="386" t="str">
        <f t="shared" si="26"/>
        <v/>
      </c>
      <c r="AA101" s="391" t="str">
        <f t="shared" si="27"/>
        <v/>
      </c>
    </row>
    <row r="102" spans="2:27" hidden="1" x14ac:dyDescent="0.25">
      <c r="B102" s="67" t="str">
        <f t="shared" si="14"/>
        <v/>
      </c>
      <c r="C102" s="359" t="str">
        <f>IF('תנאי סף'!$AF102&lt;&gt;1,"",'תנאי סף'!C102)</f>
        <v/>
      </c>
      <c r="D102" s="359" t="str">
        <f>IF('תנאי סף'!$AF102&lt;&gt;1,"",'תנאי סף'!D102)</f>
        <v/>
      </c>
      <c r="E102" s="359" t="str">
        <f>IF('תנאי סף'!$AF102&lt;&gt;1,"",'תנאי סף'!E102)</f>
        <v/>
      </c>
      <c r="F102" s="68" t="str">
        <f>'קיזוזים- החלטות ועדה'!F102</f>
        <v/>
      </c>
      <c r="G102" s="386" t="str">
        <f>IF($F102="","",'הגבלה לסכום מבוקש (1)'!G102)</f>
        <v/>
      </c>
      <c r="H102" s="386" t="str">
        <f>IF($F102="","",'קיזוזים בגין איחורים'!I102+'קיזוזים- החלטות ועדה'!H102)</f>
        <v/>
      </c>
      <c r="I102" s="386" t="str">
        <f t="shared" si="15"/>
        <v/>
      </c>
      <c r="J102" s="386" t="str">
        <f>'קיזוזים- החלטות ועדה'!J102</f>
        <v/>
      </c>
      <c r="K102" s="389" t="str">
        <f t="shared" si="16"/>
        <v/>
      </c>
      <c r="L102" s="69" t="str">
        <f>IF($F102="","",MIN(I102:J102,'פרמטרים לעקרונות חישוב התמיכה'!$D$53))</f>
        <v/>
      </c>
      <c r="M102" s="69" t="str">
        <f t="shared" si="17"/>
        <v/>
      </c>
      <c r="N102" s="390">
        <f t="shared" si="18"/>
        <v>0</v>
      </c>
      <c r="O102" s="72" t="str">
        <f>IF($F102="","",MIN(M102,$I102,'פרמטרים לעקרונות חישוב התמיכה'!$D$53))</f>
        <v/>
      </c>
      <c r="P102" s="72" t="str">
        <f t="shared" si="19"/>
        <v/>
      </c>
      <c r="Q102" s="390">
        <f t="shared" si="20"/>
        <v>0</v>
      </c>
      <c r="R102" s="72" t="str">
        <f>IF($F102="","",MIN(P102,$I102,'פרמטרים לעקרונות חישוב התמיכה'!$D$53))</f>
        <v/>
      </c>
      <c r="S102" s="72" t="str">
        <f t="shared" si="21"/>
        <v/>
      </c>
      <c r="T102" s="390">
        <f t="shared" si="22"/>
        <v>0</v>
      </c>
      <c r="U102" s="72" t="str">
        <f>IF($F102="","",MIN(S102,$I102,'פרמטרים לעקרונות חישוב התמיכה'!$D$53))</f>
        <v/>
      </c>
      <c r="V102" s="72" t="str">
        <f t="shared" si="23"/>
        <v/>
      </c>
      <c r="W102" s="390">
        <f t="shared" si="24"/>
        <v>0</v>
      </c>
      <c r="X102" s="72" t="str">
        <f>IF($F102="","",MIN(V102,$I102,'פרמטרים לעקרונות חישוב התמיכה'!$D$53))</f>
        <v/>
      </c>
      <c r="Y102" s="72" t="str">
        <f t="shared" si="25"/>
        <v/>
      </c>
      <c r="Z102" s="386" t="str">
        <f t="shared" si="26"/>
        <v/>
      </c>
      <c r="AA102" s="391" t="str">
        <f t="shared" si="27"/>
        <v/>
      </c>
    </row>
    <row r="103" spans="2:27" hidden="1" x14ac:dyDescent="0.25">
      <c r="B103" s="67" t="str">
        <f t="shared" si="14"/>
        <v/>
      </c>
      <c r="C103" s="359" t="str">
        <f>IF('תנאי סף'!$AF103&lt;&gt;1,"",'תנאי סף'!C103)</f>
        <v/>
      </c>
      <c r="D103" s="359" t="str">
        <f>IF('תנאי סף'!$AF103&lt;&gt;1,"",'תנאי סף'!D103)</f>
        <v/>
      </c>
      <c r="E103" s="359" t="str">
        <f>IF('תנאי סף'!$AF103&lt;&gt;1,"",'תנאי סף'!E103)</f>
        <v/>
      </c>
      <c r="F103" s="68" t="str">
        <f>'קיזוזים- החלטות ועדה'!F103</f>
        <v/>
      </c>
      <c r="G103" s="386" t="str">
        <f>IF($F103="","",'הגבלה לסכום מבוקש (1)'!G103)</f>
        <v/>
      </c>
      <c r="H103" s="386" t="str">
        <f>IF($F103="","",'קיזוזים בגין איחורים'!I103+'קיזוזים- החלטות ועדה'!H103)</f>
        <v/>
      </c>
      <c r="I103" s="386" t="str">
        <f t="shared" si="15"/>
        <v/>
      </c>
      <c r="J103" s="386" t="str">
        <f>'קיזוזים- החלטות ועדה'!J103</f>
        <v/>
      </c>
      <c r="K103" s="389" t="str">
        <f t="shared" si="16"/>
        <v/>
      </c>
      <c r="L103" s="69" t="str">
        <f>IF($F103="","",MIN(I103:J103,'פרמטרים לעקרונות חישוב התמיכה'!$D$53))</f>
        <v/>
      </c>
      <c r="M103" s="69" t="str">
        <f t="shared" si="17"/>
        <v/>
      </c>
      <c r="N103" s="390">
        <f t="shared" si="18"/>
        <v>0</v>
      </c>
      <c r="O103" s="72" t="str">
        <f>IF($F103="","",MIN(M103,$I103,'פרמטרים לעקרונות חישוב התמיכה'!$D$53))</f>
        <v/>
      </c>
      <c r="P103" s="72" t="str">
        <f t="shared" si="19"/>
        <v/>
      </c>
      <c r="Q103" s="390">
        <f t="shared" si="20"/>
        <v>0</v>
      </c>
      <c r="R103" s="72" t="str">
        <f>IF($F103="","",MIN(P103,$I103,'פרמטרים לעקרונות חישוב התמיכה'!$D$53))</f>
        <v/>
      </c>
      <c r="S103" s="72" t="str">
        <f t="shared" si="21"/>
        <v/>
      </c>
      <c r="T103" s="390">
        <f t="shared" si="22"/>
        <v>0</v>
      </c>
      <c r="U103" s="72" t="str">
        <f>IF($F103="","",MIN(S103,$I103,'פרמטרים לעקרונות חישוב התמיכה'!$D$53))</f>
        <v/>
      </c>
      <c r="V103" s="72" t="str">
        <f t="shared" si="23"/>
        <v/>
      </c>
      <c r="W103" s="390">
        <f t="shared" si="24"/>
        <v>0</v>
      </c>
      <c r="X103" s="72" t="str">
        <f>IF($F103="","",MIN(V103,$I103,'פרמטרים לעקרונות חישוב התמיכה'!$D$53))</f>
        <v/>
      </c>
      <c r="Y103" s="72" t="str">
        <f t="shared" si="25"/>
        <v/>
      </c>
      <c r="Z103" s="386" t="str">
        <f t="shared" si="26"/>
        <v/>
      </c>
      <c r="AA103" s="391" t="str">
        <f t="shared" si="27"/>
        <v/>
      </c>
    </row>
    <row r="104" spans="2:27" hidden="1" x14ac:dyDescent="0.25">
      <c r="B104" s="67" t="str">
        <f t="shared" si="14"/>
        <v/>
      </c>
      <c r="C104" s="359" t="str">
        <f>IF('תנאי סף'!$AF104&lt;&gt;1,"",'תנאי סף'!C104)</f>
        <v/>
      </c>
      <c r="D104" s="359" t="str">
        <f>IF('תנאי סף'!$AF104&lt;&gt;1,"",'תנאי סף'!D104)</f>
        <v/>
      </c>
      <c r="E104" s="359" t="str">
        <f>IF('תנאי סף'!$AF104&lt;&gt;1,"",'תנאי סף'!E104)</f>
        <v/>
      </c>
      <c r="F104" s="68" t="str">
        <f>'קיזוזים- החלטות ועדה'!F104</f>
        <v/>
      </c>
      <c r="G104" s="386" t="str">
        <f>IF($F104="","",'הגבלה לסכום מבוקש (1)'!G104)</f>
        <v/>
      </c>
      <c r="H104" s="386" t="str">
        <f>IF($F104="","",'קיזוזים בגין איחורים'!I104+'קיזוזים- החלטות ועדה'!H104)</f>
        <v/>
      </c>
      <c r="I104" s="386" t="str">
        <f t="shared" si="15"/>
        <v/>
      </c>
      <c r="J104" s="386" t="str">
        <f>'קיזוזים- החלטות ועדה'!J104</f>
        <v/>
      </c>
      <c r="K104" s="389" t="str">
        <f t="shared" si="16"/>
        <v/>
      </c>
      <c r="L104" s="69" t="str">
        <f>IF($F104="","",MIN(I104:J104,'פרמטרים לעקרונות חישוב התמיכה'!$D$53))</f>
        <v/>
      </c>
      <c r="M104" s="69" t="str">
        <f t="shared" si="17"/>
        <v/>
      </c>
      <c r="N104" s="390">
        <f t="shared" si="18"/>
        <v>0</v>
      </c>
      <c r="O104" s="72" t="str">
        <f>IF($F104="","",MIN(M104,$I104,'פרמטרים לעקרונות חישוב התמיכה'!$D$53))</f>
        <v/>
      </c>
      <c r="P104" s="72" t="str">
        <f t="shared" si="19"/>
        <v/>
      </c>
      <c r="Q104" s="390">
        <f t="shared" si="20"/>
        <v>0</v>
      </c>
      <c r="R104" s="72" t="str">
        <f>IF($F104="","",MIN(P104,$I104,'פרמטרים לעקרונות חישוב התמיכה'!$D$53))</f>
        <v/>
      </c>
      <c r="S104" s="72" t="str">
        <f t="shared" si="21"/>
        <v/>
      </c>
      <c r="T104" s="390">
        <f t="shared" si="22"/>
        <v>0</v>
      </c>
      <c r="U104" s="72" t="str">
        <f>IF($F104="","",MIN(S104,$I104,'פרמטרים לעקרונות חישוב התמיכה'!$D$53))</f>
        <v/>
      </c>
      <c r="V104" s="72" t="str">
        <f t="shared" si="23"/>
        <v/>
      </c>
      <c r="W104" s="390">
        <f t="shared" si="24"/>
        <v>0</v>
      </c>
      <c r="X104" s="72" t="str">
        <f>IF($F104="","",MIN(V104,$I104,'פרמטרים לעקרונות חישוב התמיכה'!$D$53))</f>
        <v/>
      </c>
      <c r="Y104" s="72" t="str">
        <f t="shared" si="25"/>
        <v/>
      </c>
      <c r="Z104" s="386" t="str">
        <f t="shared" si="26"/>
        <v/>
      </c>
      <c r="AA104" s="391" t="str">
        <f t="shared" si="27"/>
        <v/>
      </c>
    </row>
    <row r="105" spans="2:27" hidden="1" x14ac:dyDescent="0.25">
      <c r="B105" s="67" t="str">
        <f t="shared" si="14"/>
        <v/>
      </c>
      <c r="C105" s="359" t="str">
        <f>IF('תנאי סף'!$AF105&lt;&gt;1,"",'תנאי סף'!C105)</f>
        <v/>
      </c>
      <c r="D105" s="359" t="str">
        <f>IF('תנאי סף'!$AF105&lt;&gt;1,"",'תנאי סף'!D105)</f>
        <v/>
      </c>
      <c r="E105" s="359" t="str">
        <f>IF('תנאי סף'!$AF105&lt;&gt;1,"",'תנאי סף'!E105)</f>
        <v/>
      </c>
      <c r="F105" s="68" t="str">
        <f>'קיזוזים- החלטות ועדה'!F105</f>
        <v/>
      </c>
      <c r="G105" s="386" t="str">
        <f>IF($F105="","",'הגבלה לסכום מבוקש (1)'!G105)</f>
        <v/>
      </c>
      <c r="H105" s="386" t="str">
        <f>IF($F105="","",'קיזוזים בגין איחורים'!I105+'קיזוזים- החלטות ועדה'!H105)</f>
        <v/>
      </c>
      <c r="I105" s="386" t="str">
        <f t="shared" si="15"/>
        <v/>
      </c>
      <c r="J105" s="386" t="str">
        <f>'קיזוזים- החלטות ועדה'!J105</f>
        <v/>
      </c>
      <c r="K105" s="389" t="str">
        <f t="shared" si="16"/>
        <v/>
      </c>
      <c r="L105" s="69" t="str">
        <f>IF($F105="","",MIN(I105:J105,'פרמטרים לעקרונות חישוב התמיכה'!$D$53))</f>
        <v/>
      </c>
      <c r="M105" s="69" t="str">
        <f t="shared" si="17"/>
        <v/>
      </c>
      <c r="N105" s="390">
        <f t="shared" si="18"/>
        <v>0</v>
      </c>
      <c r="O105" s="72" t="str">
        <f>IF($F105="","",MIN(M105,$I105,'פרמטרים לעקרונות חישוב התמיכה'!$D$53))</f>
        <v/>
      </c>
      <c r="P105" s="72" t="str">
        <f t="shared" si="19"/>
        <v/>
      </c>
      <c r="Q105" s="390">
        <f t="shared" si="20"/>
        <v>0</v>
      </c>
      <c r="R105" s="72" t="str">
        <f>IF($F105="","",MIN(P105,$I105,'פרמטרים לעקרונות חישוב התמיכה'!$D$53))</f>
        <v/>
      </c>
      <c r="S105" s="72" t="str">
        <f t="shared" si="21"/>
        <v/>
      </c>
      <c r="T105" s="390">
        <f t="shared" si="22"/>
        <v>0</v>
      </c>
      <c r="U105" s="72" t="str">
        <f>IF($F105="","",MIN(S105,$I105,'פרמטרים לעקרונות חישוב התמיכה'!$D$53))</f>
        <v/>
      </c>
      <c r="V105" s="72" t="str">
        <f t="shared" si="23"/>
        <v/>
      </c>
      <c r="W105" s="390">
        <f t="shared" si="24"/>
        <v>0</v>
      </c>
      <c r="X105" s="72" t="str">
        <f>IF($F105="","",MIN(V105,$I105,'פרמטרים לעקרונות חישוב התמיכה'!$D$53))</f>
        <v/>
      </c>
      <c r="Y105" s="72" t="str">
        <f t="shared" si="25"/>
        <v/>
      </c>
      <c r="Z105" s="386" t="str">
        <f t="shared" si="26"/>
        <v/>
      </c>
      <c r="AA105" s="391" t="str">
        <f t="shared" si="27"/>
        <v/>
      </c>
    </row>
    <row r="106" spans="2:27" hidden="1" x14ac:dyDescent="0.25">
      <c r="B106" s="67" t="str">
        <f t="shared" si="14"/>
        <v/>
      </c>
      <c r="C106" s="359" t="str">
        <f>IF('תנאי סף'!$AF106&lt;&gt;1,"",'תנאי סף'!C106)</f>
        <v/>
      </c>
      <c r="D106" s="359" t="str">
        <f>IF('תנאי סף'!$AF106&lt;&gt;1,"",'תנאי סף'!D106)</f>
        <v/>
      </c>
      <c r="E106" s="359" t="str">
        <f>IF('תנאי סף'!$AF106&lt;&gt;1,"",'תנאי סף'!E106)</f>
        <v/>
      </c>
      <c r="F106" s="68" t="str">
        <f>'קיזוזים- החלטות ועדה'!F106</f>
        <v/>
      </c>
      <c r="G106" s="386" t="str">
        <f>IF($F106="","",'הגבלה לסכום מבוקש (1)'!G106)</f>
        <v/>
      </c>
      <c r="H106" s="386" t="str">
        <f>IF($F106="","",'קיזוזים בגין איחורים'!I106+'קיזוזים- החלטות ועדה'!H106)</f>
        <v/>
      </c>
      <c r="I106" s="386" t="str">
        <f t="shared" si="15"/>
        <v/>
      </c>
      <c r="J106" s="386" t="str">
        <f>'קיזוזים- החלטות ועדה'!J106</f>
        <v/>
      </c>
      <c r="K106" s="389" t="str">
        <f t="shared" si="16"/>
        <v/>
      </c>
      <c r="L106" s="69" t="str">
        <f>IF($F106="","",MIN(I106:J106,'פרמטרים לעקרונות חישוב התמיכה'!$D$53))</f>
        <v/>
      </c>
      <c r="M106" s="69" t="str">
        <f t="shared" si="17"/>
        <v/>
      </c>
      <c r="N106" s="390">
        <f t="shared" si="18"/>
        <v>0</v>
      </c>
      <c r="O106" s="72" t="str">
        <f>IF($F106="","",MIN(M106,$I106,'פרמטרים לעקרונות חישוב התמיכה'!$D$53))</f>
        <v/>
      </c>
      <c r="P106" s="72" t="str">
        <f t="shared" si="19"/>
        <v/>
      </c>
      <c r="Q106" s="390">
        <f t="shared" si="20"/>
        <v>0</v>
      </c>
      <c r="R106" s="72" t="str">
        <f>IF($F106="","",MIN(P106,$I106,'פרמטרים לעקרונות חישוב התמיכה'!$D$53))</f>
        <v/>
      </c>
      <c r="S106" s="72" t="str">
        <f t="shared" si="21"/>
        <v/>
      </c>
      <c r="T106" s="390">
        <f t="shared" si="22"/>
        <v>0</v>
      </c>
      <c r="U106" s="72" t="str">
        <f>IF($F106="","",MIN(S106,$I106,'פרמטרים לעקרונות חישוב התמיכה'!$D$53))</f>
        <v/>
      </c>
      <c r="V106" s="72" t="str">
        <f t="shared" si="23"/>
        <v/>
      </c>
      <c r="W106" s="390">
        <f t="shared" si="24"/>
        <v>0</v>
      </c>
      <c r="X106" s="72" t="str">
        <f>IF($F106="","",MIN(V106,$I106,'פרמטרים לעקרונות חישוב התמיכה'!$D$53))</f>
        <v/>
      </c>
      <c r="Y106" s="72" t="str">
        <f t="shared" si="25"/>
        <v/>
      </c>
      <c r="Z106" s="386" t="str">
        <f t="shared" si="26"/>
        <v/>
      </c>
      <c r="AA106" s="391" t="str">
        <f t="shared" si="27"/>
        <v/>
      </c>
    </row>
    <row r="107" spans="2:27" hidden="1" x14ac:dyDescent="0.25">
      <c r="B107" s="67" t="str">
        <f t="shared" si="14"/>
        <v/>
      </c>
      <c r="C107" s="359" t="str">
        <f>IF('תנאי סף'!$AF107&lt;&gt;1,"",'תנאי סף'!C107)</f>
        <v/>
      </c>
      <c r="D107" s="359" t="str">
        <f>IF('תנאי סף'!$AF107&lt;&gt;1,"",'תנאי סף'!D107)</f>
        <v/>
      </c>
      <c r="E107" s="359" t="str">
        <f>IF('תנאי סף'!$AF107&lt;&gt;1,"",'תנאי סף'!E107)</f>
        <v/>
      </c>
      <c r="F107" s="68" t="str">
        <f>'קיזוזים- החלטות ועדה'!F107</f>
        <v/>
      </c>
      <c r="G107" s="386" t="str">
        <f>IF($F107="","",'הגבלה לסכום מבוקש (1)'!G107)</f>
        <v/>
      </c>
      <c r="H107" s="386" t="str">
        <f>IF($F107="","",'קיזוזים בגין איחורים'!I107+'קיזוזים- החלטות ועדה'!H107)</f>
        <v/>
      </c>
      <c r="I107" s="386" t="str">
        <f t="shared" si="15"/>
        <v/>
      </c>
      <c r="J107" s="386" t="str">
        <f>'קיזוזים- החלטות ועדה'!J107</f>
        <v/>
      </c>
      <c r="K107" s="389" t="str">
        <f t="shared" si="16"/>
        <v/>
      </c>
      <c r="L107" s="69" t="str">
        <f>IF($F107="","",MIN(I107:J107,'פרמטרים לעקרונות חישוב התמיכה'!$D$53))</f>
        <v/>
      </c>
      <c r="M107" s="69" t="str">
        <f t="shared" si="17"/>
        <v/>
      </c>
      <c r="N107" s="390">
        <f t="shared" si="18"/>
        <v>0</v>
      </c>
      <c r="O107" s="72" t="str">
        <f>IF($F107="","",MIN(M107,$I107,'פרמטרים לעקרונות חישוב התמיכה'!$D$53))</f>
        <v/>
      </c>
      <c r="P107" s="72" t="str">
        <f t="shared" si="19"/>
        <v/>
      </c>
      <c r="Q107" s="390">
        <f t="shared" si="20"/>
        <v>0</v>
      </c>
      <c r="R107" s="72" t="str">
        <f>IF($F107="","",MIN(P107,$I107,'פרמטרים לעקרונות חישוב התמיכה'!$D$53))</f>
        <v/>
      </c>
      <c r="S107" s="72" t="str">
        <f t="shared" si="21"/>
        <v/>
      </c>
      <c r="T107" s="390">
        <f t="shared" si="22"/>
        <v>0</v>
      </c>
      <c r="U107" s="72" t="str">
        <f>IF($F107="","",MIN(S107,$I107,'פרמטרים לעקרונות חישוב התמיכה'!$D$53))</f>
        <v/>
      </c>
      <c r="V107" s="72" t="str">
        <f t="shared" si="23"/>
        <v/>
      </c>
      <c r="W107" s="390">
        <f t="shared" si="24"/>
        <v>0</v>
      </c>
      <c r="X107" s="72" t="str">
        <f>IF($F107="","",MIN(V107,$I107,'פרמטרים לעקרונות חישוב התמיכה'!$D$53))</f>
        <v/>
      </c>
      <c r="Y107" s="72" t="str">
        <f t="shared" si="25"/>
        <v/>
      </c>
      <c r="Z107" s="386" t="str">
        <f t="shared" si="26"/>
        <v/>
      </c>
      <c r="AA107" s="391" t="str">
        <f t="shared" si="27"/>
        <v/>
      </c>
    </row>
    <row r="108" spans="2:27" hidden="1" x14ac:dyDescent="0.25">
      <c r="B108" s="67" t="str">
        <f t="shared" si="14"/>
        <v/>
      </c>
      <c r="C108" s="359" t="str">
        <f>IF('תנאי סף'!$AF108&lt;&gt;1,"",'תנאי סף'!C108)</f>
        <v/>
      </c>
      <c r="D108" s="359" t="str">
        <f>IF('תנאי סף'!$AF108&lt;&gt;1,"",'תנאי סף'!D108)</f>
        <v/>
      </c>
      <c r="E108" s="359" t="str">
        <f>IF('תנאי סף'!$AF108&lt;&gt;1,"",'תנאי סף'!E108)</f>
        <v/>
      </c>
      <c r="F108" s="68" t="str">
        <f>'קיזוזים- החלטות ועדה'!F108</f>
        <v/>
      </c>
      <c r="G108" s="386" t="str">
        <f>IF($F108="","",'הגבלה לסכום מבוקש (1)'!G108)</f>
        <v/>
      </c>
      <c r="H108" s="386" t="str">
        <f>IF($F108="","",'קיזוזים בגין איחורים'!I108+'קיזוזים- החלטות ועדה'!H108)</f>
        <v/>
      </c>
      <c r="I108" s="386" t="str">
        <f t="shared" si="15"/>
        <v/>
      </c>
      <c r="J108" s="386" t="str">
        <f>'קיזוזים- החלטות ועדה'!J108</f>
        <v/>
      </c>
      <c r="K108" s="389" t="str">
        <f t="shared" si="16"/>
        <v/>
      </c>
      <c r="L108" s="69" t="str">
        <f>IF($F108="","",MIN(I108:J108,'פרמטרים לעקרונות חישוב התמיכה'!$D$53))</f>
        <v/>
      </c>
      <c r="M108" s="69" t="str">
        <f t="shared" si="17"/>
        <v/>
      </c>
      <c r="N108" s="390">
        <f t="shared" si="18"/>
        <v>0</v>
      </c>
      <c r="O108" s="72" t="str">
        <f>IF($F108="","",MIN(M108,$I108,'פרמטרים לעקרונות חישוב התמיכה'!$D$53))</f>
        <v/>
      </c>
      <c r="P108" s="72" t="str">
        <f t="shared" si="19"/>
        <v/>
      </c>
      <c r="Q108" s="390">
        <f t="shared" si="20"/>
        <v>0</v>
      </c>
      <c r="R108" s="72" t="str">
        <f>IF($F108="","",MIN(P108,$I108,'פרמטרים לעקרונות חישוב התמיכה'!$D$53))</f>
        <v/>
      </c>
      <c r="S108" s="72" t="str">
        <f t="shared" si="21"/>
        <v/>
      </c>
      <c r="T108" s="390">
        <f t="shared" si="22"/>
        <v>0</v>
      </c>
      <c r="U108" s="72" t="str">
        <f>IF($F108="","",MIN(S108,$I108,'פרמטרים לעקרונות חישוב התמיכה'!$D$53))</f>
        <v/>
      </c>
      <c r="V108" s="72" t="str">
        <f t="shared" si="23"/>
        <v/>
      </c>
      <c r="W108" s="390">
        <f t="shared" si="24"/>
        <v>0</v>
      </c>
      <c r="X108" s="72" t="str">
        <f>IF($F108="","",MIN(V108,$I108,'פרמטרים לעקרונות חישוב התמיכה'!$D$53))</f>
        <v/>
      </c>
      <c r="Y108" s="72" t="str">
        <f t="shared" si="25"/>
        <v/>
      </c>
      <c r="Z108" s="386" t="str">
        <f t="shared" si="26"/>
        <v/>
      </c>
      <c r="AA108" s="391" t="str">
        <f t="shared" si="27"/>
        <v/>
      </c>
    </row>
    <row r="109" spans="2:27" hidden="1" x14ac:dyDescent="0.25">
      <c r="B109" s="67" t="str">
        <f t="shared" si="14"/>
        <v/>
      </c>
      <c r="C109" s="359" t="str">
        <f>IF('תנאי סף'!$AF109&lt;&gt;1,"",'תנאי סף'!C109)</f>
        <v/>
      </c>
      <c r="D109" s="359" t="str">
        <f>IF('תנאי סף'!$AF109&lt;&gt;1,"",'תנאי סף'!D109)</f>
        <v/>
      </c>
      <c r="E109" s="359" t="str">
        <f>IF('תנאי סף'!$AF109&lt;&gt;1,"",'תנאי סף'!E109)</f>
        <v/>
      </c>
      <c r="F109" s="68" t="str">
        <f>'קיזוזים- החלטות ועדה'!F109</f>
        <v/>
      </c>
      <c r="G109" s="386" t="str">
        <f>IF($F109="","",'הגבלה לסכום מבוקש (1)'!G109)</f>
        <v/>
      </c>
      <c r="H109" s="386" t="str">
        <f>IF($F109="","",'קיזוזים בגין איחורים'!I109+'קיזוזים- החלטות ועדה'!H109)</f>
        <v/>
      </c>
      <c r="I109" s="386" t="str">
        <f t="shared" si="15"/>
        <v/>
      </c>
      <c r="J109" s="386" t="str">
        <f>'קיזוזים- החלטות ועדה'!J109</f>
        <v/>
      </c>
      <c r="K109" s="389" t="str">
        <f t="shared" si="16"/>
        <v/>
      </c>
      <c r="L109" s="69" t="str">
        <f>IF($F109="","",MIN(I109:J109,'פרמטרים לעקרונות חישוב התמיכה'!$D$53))</f>
        <v/>
      </c>
      <c r="M109" s="69" t="str">
        <f t="shared" si="17"/>
        <v/>
      </c>
      <c r="N109" s="390">
        <f t="shared" si="18"/>
        <v>0</v>
      </c>
      <c r="O109" s="72" t="str">
        <f>IF($F109="","",MIN(M109,$I109,'פרמטרים לעקרונות חישוב התמיכה'!$D$53))</f>
        <v/>
      </c>
      <c r="P109" s="72" t="str">
        <f t="shared" si="19"/>
        <v/>
      </c>
      <c r="Q109" s="390">
        <f t="shared" si="20"/>
        <v>0</v>
      </c>
      <c r="R109" s="72" t="str">
        <f>IF($F109="","",MIN(P109,$I109,'פרמטרים לעקרונות חישוב התמיכה'!$D$53))</f>
        <v/>
      </c>
      <c r="S109" s="72" t="str">
        <f t="shared" si="21"/>
        <v/>
      </c>
      <c r="T109" s="390">
        <f t="shared" si="22"/>
        <v>0</v>
      </c>
      <c r="U109" s="72" t="str">
        <f>IF($F109="","",MIN(S109,$I109,'פרמטרים לעקרונות חישוב התמיכה'!$D$53))</f>
        <v/>
      </c>
      <c r="V109" s="72" t="str">
        <f t="shared" si="23"/>
        <v/>
      </c>
      <c r="W109" s="390">
        <f t="shared" si="24"/>
        <v>0</v>
      </c>
      <c r="X109" s="72" t="str">
        <f>IF($F109="","",MIN(V109,$I109,'פרמטרים לעקרונות חישוב התמיכה'!$D$53))</f>
        <v/>
      </c>
      <c r="Y109" s="72" t="str">
        <f t="shared" si="25"/>
        <v/>
      </c>
      <c r="Z109" s="386" t="str">
        <f t="shared" si="26"/>
        <v/>
      </c>
      <c r="AA109" s="391" t="str">
        <f t="shared" si="27"/>
        <v/>
      </c>
    </row>
    <row r="110" spans="2:27" hidden="1" x14ac:dyDescent="0.25">
      <c r="B110" s="67" t="str">
        <f t="shared" si="14"/>
        <v/>
      </c>
      <c r="C110" s="359" t="str">
        <f>IF('תנאי סף'!$AF110&lt;&gt;1,"",'תנאי סף'!C110)</f>
        <v/>
      </c>
      <c r="D110" s="359" t="str">
        <f>IF('תנאי סף'!$AF110&lt;&gt;1,"",'תנאי סף'!D110)</f>
        <v/>
      </c>
      <c r="E110" s="359" t="str">
        <f>IF('תנאי סף'!$AF110&lt;&gt;1,"",'תנאי סף'!E110)</f>
        <v/>
      </c>
      <c r="F110" s="68" t="str">
        <f>'קיזוזים- החלטות ועדה'!F110</f>
        <v/>
      </c>
      <c r="G110" s="386" t="str">
        <f>IF($F110="","",'הגבלה לסכום מבוקש (1)'!G110)</f>
        <v/>
      </c>
      <c r="H110" s="386" t="str">
        <f>IF($F110="","",'קיזוזים בגין איחורים'!I110+'קיזוזים- החלטות ועדה'!H110)</f>
        <v/>
      </c>
      <c r="I110" s="386" t="str">
        <f t="shared" si="15"/>
        <v/>
      </c>
      <c r="J110" s="386" t="str">
        <f>'קיזוזים- החלטות ועדה'!J110</f>
        <v/>
      </c>
      <c r="K110" s="389" t="str">
        <f t="shared" si="16"/>
        <v/>
      </c>
      <c r="L110" s="69" t="str">
        <f>IF($F110="","",MIN(I110:J110,'פרמטרים לעקרונות חישוב התמיכה'!$D$53))</f>
        <v/>
      </c>
      <c r="M110" s="69" t="str">
        <f t="shared" si="17"/>
        <v/>
      </c>
      <c r="N110" s="390">
        <f t="shared" si="18"/>
        <v>0</v>
      </c>
      <c r="O110" s="72" t="str">
        <f>IF($F110="","",MIN(M110,$I110,'פרמטרים לעקרונות חישוב התמיכה'!$D$53))</f>
        <v/>
      </c>
      <c r="P110" s="72" t="str">
        <f t="shared" si="19"/>
        <v/>
      </c>
      <c r="Q110" s="390">
        <f t="shared" si="20"/>
        <v>0</v>
      </c>
      <c r="R110" s="72" t="str">
        <f>IF($F110="","",MIN(P110,$I110,'פרמטרים לעקרונות חישוב התמיכה'!$D$53))</f>
        <v/>
      </c>
      <c r="S110" s="72" t="str">
        <f t="shared" si="21"/>
        <v/>
      </c>
      <c r="T110" s="390">
        <f t="shared" si="22"/>
        <v>0</v>
      </c>
      <c r="U110" s="72" t="str">
        <f>IF($F110="","",MIN(S110,$I110,'פרמטרים לעקרונות חישוב התמיכה'!$D$53))</f>
        <v/>
      </c>
      <c r="V110" s="72" t="str">
        <f t="shared" si="23"/>
        <v/>
      </c>
      <c r="W110" s="390">
        <f t="shared" si="24"/>
        <v>0</v>
      </c>
      <c r="X110" s="72" t="str">
        <f>IF($F110="","",MIN(V110,$I110,'פרמטרים לעקרונות חישוב התמיכה'!$D$53))</f>
        <v/>
      </c>
      <c r="Y110" s="72" t="str">
        <f t="shared" si="25"/>
        <v/>
      </c>
      <c r="Z110" s="386" t="str">
        <f t="shared" si="26"/>
        <v/>
      </c>
      <c r="AA110" s="391" t="str">
        <f t="shared" si="27"/>
        <v/>
      </c>
    </row>
    <row r="111" spans="2:27" hidden="1" x14ac:dyDescent="0.25">
      <c r="B111" s="67" t="str">
        <f t="shared" si="14"/>
        <v/>
      </c>
      <c r="C111" s="359" t="str">
        <f>IF('תנאי סף'!$AF111&lt;&gt;1,"",'תנאי סף'!C111)</f>
        <v/>
      </c>
      <c r="D111" s="359" t="str">
        <f>IF('תנאי סף'!$AF111&lt;&gt;1,"",'תנאי סף'!D111)</f>
        <v/>
      </c>
      <c r="E111" s="359" t="str">
        <f>IF('תנאי סף'!$AF111&lt;&gt;1,"",'תנאי סף'!E111)</f>
        <v/>
      </c>
      <c r="F111" s="68" t="str">
        <f>'קיזוזים- החלטות ועדה'!F111</f>
        <v/>
      </c>
      <c r="G111" s="386" t="str">
        <f>IF($F111="","",'הגבלה לסכום מבוקש (1)'!G111)</f>
        <v/>
      </c>
      <c r="H111" s="386" t="str">
        <f>IF($F111="","",'קיזוזים בגין איחורים'!I111+'קיזוזים- החלטות ועדה'!H111)</f>
        <v/>
      </c>
      <c r="I111" s="386" t="str">
        <f t="shared" si="15"/>
        <v/>
      </c>
      <c r="J111" s="386" t="str">
        <f>'קיזוזים- החלטות ועדה'!J111</f>
        <v/>
      </c>
      <c r="K111" s="389" t="str">
        <f t="shared" si="16"/>
        <v/>
      </c>
      <c r="L111" s="69" t="str">
        <f>IF($F111="","",MIN(I111:J111,'פרמטרים לעקרונות חישוב התמיכה'!$D$53))</f>
        <v/>
      </c>
      <c r="M111" s="69" t="str">
        <f t="shared" si="17"/>
        <v/>
      </c>
      <c r="N111" s="390">
        <f t="shared" si="18"/>
        <v>0</v>
      </c>
      <c r="O111" s="72" t="str">
        <f>IF($F111="","",MIN(M111,$I111,'פרמטרים לעקרונות חישוב התמיכה'!$D$53))</f>
        <v/>
      </c>
      <c r="P111" s="72" t="str">
        <f t="shared" si="19"/>
        <v/>
      </c>
      <c r="Q111" s="390">
        <f t="shared" si="20"/>
        <v>0</v>
      </c>
      <c r="R111" s="72" t="str">
        <f>IF($F111="","",MIN(P111,$I111,'פרמטרים לעקרונות חישוב התמיכה'!$D$53))</f>
        <v/>
      </c>
      <c r="S111" s="72" t="str">
        <f t="shared" si="21"/>
        <v/>
      </c>
      <c r="T111" s="390">
        <f t="shared" si="22"/>
        <v>0</v>
      </c>
      <c r="U111" s="72" t="str">
        <f>IF($F111="","",MIN(S111,$I111,'פרמטרים לעקרונות חישוב התמיכה'!$D$53))</f>
        <v/>
      </c>
      <c r="V111" s="72" t="str">
        <f t="shared" si="23"/>
        <v/>
      </c>
      <c r="W111" s="390">
        <f t="shared" si="24"/>
        <v>0</v>
      </c>
      <c r="X111" s="72" t="str">
        <f>IF($F111="","",MIN(V111,$I111,'פרמטרים לעקרונות חישוב התמיכה'!$D$53))</f>
        <v/>
      </c>
      <c r="Y111" s="72" t="str">
        <f t="shared" si="25"/>
        <v/>
      </c>
      <c r="Z111" s="386" t="str">
        <f t="shared" si="26"/>
        <v/>
      </c>
      <c r="AA111" s="391" t="str">
        <f t="shared" si="27"/>
        <v/>
      </c>
    </row>
    <row r="112" spans="2:27" hidden="1" x14ac:dyDescent="0.25">
      <c r="B112" s="67" t="str">
        <f t="shared" si="14"/>
        <v/>
      </c>
      <c r="C112" s="359" t="str">
        <f>IF('תנאי סף'!$AF112&lt;&gt;1,"",'תנאי סף'!C112)</f>
        <v/>
      </c>
      <c r="D112" s="359" t="str">
        <f>IF('תנאי סף'!$AF112&lt;&gt;1,"",'תנאי סף'!D112)</f>
        <v/>
      </c>
      <c r="E112" s="359" t="str">
        <f>IF('תנאי סף'!$AF112&lt;&gt;1,"",'תנאי סף'!E112)</f>
        <v/>
      </c>
      <c r="F112" s="68" t="str">
        <f>'קיזוזים- החלטות ועדה'!F112</f>
        <v/>
      </c>
      <c r="G112" s="386" t="str">
        <f>IF($F112="","",'הגבלה לסכום מבוקש (1)'!G112)</f>
        <v/>
      </c>
      <c r="H112" s="386" t="str">
        <f>IF($F112="","",'קיזוזים בגין איחורים'!I112+'קיזוזים- החלטות ועדה'!H112)</f>
        <v/>
      </c>
      <c r="I112" s="386" t="str">
        <f t="shared" si="15"/>
        <v/>
      </c>
      <c r="J112" s="386" t="str">
        <f>'קיזוזים- החלטות ועדה'!J112</f>
        <v/>
      </c>
      <c r="K112" s="389" t="str">
        <f t="shared" si="16"/>
        <v/>
      </c>
      <c r="L112" s="69" t="str">
        <f>IF($F112="","",MIN(I112:J112,'פרמטרים לעקרונות חישוב התמיכה'!$D$53))</f>
        <v/>
      </c>
      <c r="M112" s="69" t="str">
        <f t="shared" si="17"/>
        <v/>
      </c>
      <c r="N112" s="390">
        <f t="shared" si="18"/>
        <v>0</v>
      </c>
      <c r="O112" s="72" t="str">
        <f>IF($F112="","",MIN(M112,$I112,'פרמטרים לעקרונות חישוב התמיכה'!$D$53))</f>
        <v/>
      </c>
      <c r="P112" s="72" t="str">
        <f t="shared" si="19"/>
        <v/>
      </c>
      <c r="Q112" s="390">
        <f t="shared" si="20"/>
        <v>0</v>
      </c>
      <c r="R112" s="72" t="str">
        <f>IF($F112="","",MIN(P112,$I112,'פרמטרים לעקרונות חישוב התמיכה'!$D$53))</f>
        <v/>
      </c>
      <c r="S112" s="72" t="str">
        <f t="shared" si="21"/>
        <v/>
      </c>
      <c r="T112" s="390">
        <f t="shared" si="22"/>
        <v>0</v>
      </c>
      <c r="U112" s="72" t="str">
        <f>IF($F112="","",MIN(S112,$I112,'פרמטרים לעקרונות חישוב התמיכה'!$D$53))</f>
        <v/>
      </c>
      <c r="V112" s="72" t="str">
        <f t="shared" si="23"/>
        <v/>
      </c>
      <c r="W112" s="390">
        <f t="shared" si="24"/>
        <v>0</v>
      </c>
      <c r="X112" s="72" t="str">
        <f>IF($F112="","",MIN(V112,$I112,'פרמטרים לעקרונות חישוב התמיכה'!$D$53))</f>
        <v/>
      </c>
      <c r="Y112" s="72" t="str">
        <f t="shared" si="25"/>
        <v/>
      </c>
      <c r="Z112" s="386" t="str">
        <f t="shared" si="26"/>
        <v/>
      </c>
      <c r="AA112" s="391" t="str">
        <f t="shared" si="27"/>
        <v/>
      </c>
    </row>
    <row r="113" spans="2:27" hidden="1" x14ac:dyDescent="0.25">
      <c r="B113" s="67" t="str">
        <f t="shared" si="14"/>
        <v/>
      </c>
      <c r="C113" s="359" t="str">
        <f>IF('תנאי סף'!$AF113&lt;&gt;1,"",'תנאי סף'!C113)</f>
        <v/>
      </c>
      <c r="D113" s="359" t="str">
        <f>IF('תנאי סף'!$AF113&lt;&gt;1,"",'תנאי סף'!D113)</f>
        <v/>
      </c>
      <c r="E113" s="359" t="str">
        <f>IF('תנאי סף'!$AF113&lt;&gt;1,"",'תנאי סף'!E113)</f>
        <v/>
      </c>
      <c r="F113" s="68" t="str">
        <f>'קיזוזים- החלטות ועדה'!F113</f>
        <v/>
      </c>
      <c r="G113" s="386" t="str">
        <f>IF($F113="","",'הגבלה לסכום מבוקש (1)'!G113)</f>
        <v/>
      </c>
      <c r="H113" s="386" t="str">
        <f>IF($F113="","",'קיזוזים בגין איחורים'!I113+'קיזוזים- החלטות ועדה'!H113)</f>
        <v/>
      </c>
      <c r="I113" s="386" t="str">
        <f t="shared" si="15"/>
        <v/>
      </c>
      <c r="J113" s="386" t="str">
        <f>'קיזוזים- החלטות ועדה'!J113</f>
        <v/>
      </c>
      <c r="K113" s="389" t="str">
        <f t="shared" si="16"/>
        <v/>
      </c>
      <c r="L113" s="69" t="str">
        <f>IF($F113="","",MIN(I113:J113,'פרמטרים לעקרונות חישוב התמיכה'!$D$53))</f>
        <v/>
      </c>
      <c r="M113" s="69" t="str">
        <f t="shared" si="17"/>
        <v/>
      </c>
      <c r="N113" s="390">
        <f t="shared" si="18"/>
        <v>0</v>
      </c>
      <c r="O113" s="72" t="str">
        <f>IF($F113="","",MIN(M113,$I113,'פרמטרים לעקרונות חישוב התמיכה'!$D$53))</f>
        <v/>
      </c>
      <c r="P113" s="72" t="str">
        <f t="shared" si="19"/>
        <v/>
      </c>
      <c r="Q113" s="390">
        <f t="shared" si="20"/>
        <v>0</v>
      </c>
      <c r="R113" s="72" t="str">
        <f>IF($F113="","",MIN(P113,$I113,'פרמטרים לעקרונות חישוב התמיכה'!$D$53))</f>
        <v/>
      </c>
      <c r="S113" s="72" t="str">
        <f t="shared" si="21"/>
        <v/>
      </c>
      <c r="T113" s="390">
        <f t="shared" si="22"/>
        <v>0</v>
      </c>
      <c r="U113" s="72" t="str">
        <f>IF($F113="","",MIN(S113,$I113,'פרמטרים לעקרונות חישוב התמיכה'!$D$53))</f>
        <v/>
      </c>
      <c r="V113" s="72" t="str">
        <f t="shared" si="23"/>
        <v/>
      </c>
      <c r="W113" s="390">
        <f t="shared" si="24"/>
        <v>0</v>
      </c>
      <c r="X113" s="72" t="str">
        <f>IF($F113="","",MIN(V113,$I113,'פרמטרים לעקרונות חישוב התמיכה'!$D$53))</f>
        <v/>
      </c>
      <c r="Y113" s="72" t="str">
        <f t="shared" si="25"/>
        <v/>
      </c>
      <c r="Z113" s="386" t="str">
        <f t="shared" si="26"/>
        <v/>
      </c>
      <c r="AA113" s="391" t="str">
        <f t="shared" si="27"/>
        <v/>
      </c>
    </row>
    <row r="114" spans="2:27" hidden="1" x14ac:dyDescent="0.25">
      <c r="B114" s="67" t="str">
        <f t="shared" si="14"/>
        <v/>
      </c>
      <c r="C114" s="359" t="str">
        <f>IF('תנאי סף'!$AF114&lt;&gt;1,"",'תנאי סף'!C114)</f>
        <v/>
      </c>
      <c r="D114" s="359" t="str">
        <f>IF('תנאי סף'!$AF114&lt;&gt;1,"",'תנאי סף'!D114)</f>
        <v/>
      </c>
      <c r="E114" s="359" t="str">
        <f>IF('תנאי סף'!$AF114&lt;&gt;1,"",'תנאי סף'!E114)</f>
        <v/>
      </c>
      <c r="F114" s="68" t="str">
        <f>'קיזוזים- החלטות ועדה'!F114</f>
        <v/>
      </c>
      <c r="G114" s="386" t="str">
        <f>IF($F114="","",'הגבלה לסכום מבוקש (1)'!G114)</f>
        <v/>
      </c>
      <c r="H114" s="386" t="str">
        <f>IF($F114="","",'קיזוזים בגין איחורים'!I114+'קיזוזים- החלטות ועדה'!H114)</f>
        <v/>
      </c>
      <c r="I114" s="386" t="str">
        <f t="shared" si="15"/>
        <v/>
      </c>
      <c r="J114" s="386" t="str">
        <f>'קיזוזים- החלטות ועדה'!J114</f>
        <v/>
      </c>
      <c r="K114" s="389" t="str">
        <f t="shared" si="16"/>
        <v/>
      </c>
      <c r="L114" s="69" t="str">
        <f>IF($F114="","",MIN(I114:J114,'פרמטרים לעקרונות חישוב התמיכה'!$D$53))</f>
        <v/>
      </c>
      <c r="M114" s="69" t="str">
        <f t="shared" si="17"/>
        <v/>
      </c>
      <c r="N114" s="390">
        <f t="shared" si="18"/>
        <v>0</v>
      </c>
      <c r="O114" s="72" t="str">
        <f>IF($F114="","",MIN(M114,$I114,'פרמטרים לעקרונות חישוב התמיכה'!$D$53))</f>
        <v/>
      </c>
      <c r="P114" s="72" t="str">
        <f t="shared" si="19"/>
        <v/>
      </c>
      <c r="Q114" s="390">
        <f t="shared" si="20"/>
        <v>0</v>
      </c>
      <c r="R114" s="72" t="str">
        <f>IF($F114="","",MIN(P114,$I114,'פרמטרים לעקרונות חישוב התמיכה'!$D$53))</f>
        <v/>
      </c>
      <c r="S114" s="72" t="str">
        <f t="shared" si="21"/>
        <v/>
      </c>
      <c r="T114" s="390">
        <f t="shared" si="22"/>
        <v>0</v>
      </c>
      <c r="U114" s="72" t="str">
        <f>IF($F114="","",MIN(S114,$I114,'פרמטרים לעקרונות חישוב התמיכה'!$D$53))</f>
        <v/>
      </c>
      <c r="V114" s="72" t="str">
        <f t="shared" si="23"/>
        <v/>
      </c>
      <c r="W114" s="390">
        <f t="shared" si="24"/>
        <v>0</v>
      </c>
      <c r="X114" s="72" t="str">
        <f>IF($F114="","",MIN(V114,$I114,'פרמטרים לעקרונות חישוב התמיכה'!$D$53))</f>
        <v/>
      </c>
      <c r="Y114" s="72" t="str">
        <f t="shared" si="25"/>
        <v/>
      </c>
      <c r="Z114" s="386" t="str">
        <f t="shared" si="26"/>
        <v/>
      </c>
      <c r="AA114" s="391" t="str">
        <f t="shared" si="27"/>
        <v/>
      </c>
    </row>
    <row r="115" spans="2:27" hidden="1" x14ac:dyDescent="0.25">
      <c r="B115" s="67" t="str">
        <f t="shared" si="14"/>
        <v/>
      </c>
      <c r="C115" s="359" t="str">
        <f>IF('תנאי סף'!$AF115&lt;&gt;1,"",'תנאי סף'!C115)</f>
        <v/>
      </c>
      <c r="D115" s="359" t="str">
        <f>IF('תנאי סף'!$AF115&lt;&gt;1,"",'תנאי סף'!D115)</f>
        <v/>
      </c>
      <c r="E115" s="359" t="str">
        <f>IF('תנאי סף'!$AF115&lt;&gt;1,"",'תנאי סף'!E115)</f>
        <v/>
      </c>
      <c r="F115" s="68" t="str">
        <f>'קיזוזים- החלטות ועדה'!F115</f>
        <v/>
      </c>
      <c r="G115" s="386" t="str">
        <f>IF($F115="","",'הגבלה לסכום מבוקש (1)'!G115)</f>
        <v/>
      </c>
      <c r="H115" s="386" t="str">
        <f>IF($F115="","",'קיזוזים בגין איחורים'!I115+'קיזוזים- החלטות ועדה'!H115)</f>
        <v/>
      </c>
      <c r="I115" s="386" t="str">
        <f t="shared" si="15"/>
        <v/>
      </c>
      <c r="J115" s="386" t="str">
        <f>'קיזוזים- החלטות ועדה'!J115</f>
        <v/>
      </c>
      <c r="K115" s="389" t="str">
        <f t="shared" si="16"/>
        <v/>
      </c>
      <c r="L115" s="69" t="str">
        <f>IF($F115="","",MIN(I115:J115,'פרמטרים לעקרונות חישוב התמיכה'!$D$53))</f>
        <v/>
      </c>
      <c r="M115" s="69" t="str">
        <f t="shared" si="17"/>
        <v/>
      </c>
      <c r="N115" s="390">
        <f t="shared" si="18"/>
        <v>0</v>
      </c>
      <c r="O115" s="72" t="str">
        <f>IF($F115="","",MIN(M115,$I115,'פרמטרים לעקרונות חישוב התמיכה'!$D$53))</f>
        <v/>
      </c>
      <c r="P115" s="72" t="str">
        <f t="shared" si="19"/>
        <v/>
      </c>
      <c r="Q115" s="390">
        <f t="shared" si="20"/>
        <v>0</v>
      </c>
      <c r="R115" s="72" t="str">
        <f>IF($F115="","",MIN(P115,$I115,'פרמטרים לעקרונות חישוב התמיכה'!$D$53))</f>
        <v/>
      </c>
      <c r="S115" s="72" t="str">
        <f t="shared" si="21"/>
        <v/>
      </c>
      <c r="T115" s="390">
        <f t="shared" si="22"/>
        <v>0</v>
      </c>
      <c r="U115" s="72" t="str">
        <f>IF($F115="","",MIN(S115,$I115,'פרמטרים לעקרונות חישוב התמיכה'!$D$53))</f>
        <v/>
      </c>
      <c r="V115" s="72" t="str">
        <f t="shared" si="23"/>
        <v/>
      </c>
      <c r="W115" s="390">
        <f t="shared" si="24"/>
        <v>0</v>
      </c>
      <c r="X115" s="72" t="str">
        <f>IF($F115="","",MIN(V115,$I115,'פרמטרים לעקרונות חישוב התמיכה'!$D$53))</f>
        <v/>
      </c>
      <c r="Y115" s="72" t="str">
        <f t="shared" si="25"/>
        <v/>
      </c>
      <c r="Z115" s="386" t="str">
        <f t="shared" si="26"/>
        <v/>
      </c>
      <c r="AA115" s="391" t="str">
        <f t="shared" si="27"/>
        <v/>
      </c>
    </row>
    <row r="116" spans="2:27" hidden="1" x14ac:dyDescent="0.25">
      <c r="B116" s="67" t="str">
        <f t="shared" si="14"/>
        <v/>
      </c>
      <c r="C116" s="359" t="str">
        <f>IF('תנאי סף'!$AF116&lt;&gt;1,"",'תנאי סף'!C116)</f>
        <v/>
      </c>
      <c r="D116" s="359" t="str">
        <f>IF('תנאי סף'!$AF116&lt;&gt;1,"",'תנאי סף'!D116)</f>
        <v/>
      </c>
      <c r="E116" s="359" t="str">
        <f>IF('תנאי סף'!$AF116&lt;&gt;1,"",'תנאי סף'!E116)</f>
        <v/>
      </c>
      <c r="F116" s="68" t="str">
        <f>'קיזוזים- החלטות ועדה'!F116</f>
        <v/>
      </c>
      <c r="G116" s="386" t="str">
        <f>IF($F116="","",'הגבלה לסכום מבוקש (1)'!G116)</f>
        <v/>
      </c>
      <c r="H116" s="386" t="str">
        <f>IF($F116="","",'קיזוזים בגין איחורים'!I116+'קיזוזים- החלטות ועדה'!H116)</f>
        <v/>
      </c>
      <c r="I116" s="386" t="str">
        <f t="shared" si="15"/>
        <v/>
      </c>
      <c r="J116" s="386" t="str">
        <f>'קיזוזים- החלטות ועדה'!J116</f>
        <v/>
      </c>
      <c r="K116" s="389" t="str">
        <f t="shared" si="16"/>
        <v/>
      </c>
      <c r="L116" s="69" t="str">
        <f>IF($F116="","",MIN(I116:J116,'פרמטרים לעקרונות חישוב התמיכה'!$D$53))</f>
        <v/>
      </c>
      <c r="M116" s="69" t="str">
        <f t="shared" si="17"/>
        <v/>
      </c>
      <c r="N116" s="390">
        <f t="shared" si="18"/>
        <v>0</v>
      </c>
      <c r="O116" s="72" t="str">
        <f>IF($F116="","",MIN(M116,$I116,'פרמטרים לעקרונות חישוב התמיכה'!$D$53))</f>
        <v/>
      </c>
      <c r="P116" s="72" t="str">
        <f t="shared" si="19"/>
        <v/>
      </c>
      <c r="Q116" s="390">
        <f t="shared" si="20"/>
        <v>0</v>
      </c>
      <c r="R116" s="72" t="str">
        <f>IF($F116="","",MIN(P116,$I116,'פרמטרים לעקרונות חישוב התמיכה'!$D$53))</f>
        <v/>
      </c>
      <c r="S116" s="72" t="str">
        <f t="shared" si="21"/>
        <v/>
      </c>
      <c r="T116" s="390">
        <f t="shared" si="22"/>
        <v>0</v>
      </c>
      <c r="U116" s="72" t="str">
        <f>IF($F116="","",MIN(S116,$I116,'פרמטרים לעקרונות חישוב התמיכה'!$D$53))</f>
        <v/>
      </c>
      <c r="V116" s="72" t="str">
        <f t="shared" si="23"/>
        <v/>
      </c>
      <c r="W116" s="390">
        <f t="shared" si="24"/>
        <v>0</v>
      </c>
      <c r="X116" s="72" t="str">
        <f>IF($F116="","",MIN(V116,$I116,'פרמטרים לעקרונות חישוב התמיכה'!$D$53))</f>
        <v/>
      </c>
      <c r="Y116" s="72" t="str">
        <f t="shared" si="25"/>
        <v/>
      </c>
      <c r="Z116" s="386" t="str">
        <f t="shared" si="26"/>
        <v/>
      </c>
      <c r="AA116" s="391" t="str">
        <f t="shared" si="27"/>
        <v/>
      </c>
    </row>
    <row r="117" spans="2:27" hidden="1" x14ac:dyDescent="0.25">
      <c r="B117" s="67" t="str">
        <f t="shared" si="14"/>
        <v/>
      </c>
      <c r="C117" s="359" t="str">
        <f>IF('תנאי סף'!$AF117&lt;&gt;1,"",'תנאי סף'!C117)</f>
        <v/>
      </c>
      <c r="D117" s="359" t="str">
        <f>IF('תנאי סף'!$AF117&lt;&gt;1,"",'תנאי סף'!D117)</f>
        <v/>
      </c>
      <c r="E117" s="359" t="str">
        <f>IF('תנאי סף'!$AF117&lt;&gt;1,"",'תנאי סף'!E117)</f>
        <v/>
      </c>
      <c r="F117" s="68" t="str">
        <f>'קיזוזים- החלטות ועדה'!F117</f>
        <v/>
      </c>
      <c r="G117" s="386" t="str">
        <f>IF($F117="","",'הגבלה לסכום מבוקש (1)'!G117)</f>
        <v/>
      </c>
      <c r="H117" s="386" t="str">
        <f>IF($F117="","",'קיזוזים בגין איחורים'!I117+'קיזוזים- החלטות ועדה'!H117)</f>
        <v/>
      </c>
      <c r="I117" s="386" t="str">
        <f t="shared" si="15"/>
        <v/>
      </c>
      <c r="J117" s="386" t="str">
        <f>'קיזוזים- החלטות ועדה'!J117</f>
        <v/>
      </c>
      <c r="K117" s="389" t="str">
        <f t="shared" si="16"/>
        <v/>
      </c>
      <c r="L117" s="69" t="str">
        <f>IF($F117="","",MIN(I117:J117,'פרמטרים לעקרונות חישוב התמיכה'!$D$53))</f>
        <v/>
      </c>
      <c r="M117" s="69" t="str">
        <f t="shared" si="17"/>
        <v/>
      </c>
      <c r="N117" s="390">
        <f t="shared" si="18"/>
        <v>0</v>
      </c>
      <c r="O117" s="72" t="str">
        <f>IF($F117="","",MIN(M117,$I117,'פרמטרים לעקרונות חישוב התמיכה'!$D$53))</f>
        <v/>
      </c>
      <c r="P117" s="72" t="str">
        <f t="shared" si="19"/>
        <v/>
      </c>
      <c r="Q117" s="390">
        <f t="shared" si="20"/>
        <v>0</v>
      </c>
      <c r="R117" s="72" t="str">
        <f>IF($F117="","",MIN(P117,$I117,'פרמטרים לעקרונות חישוב התמיכה'!$D$53))</f>
        <v/>
      </c>
      <c r="S117" s="72" t="str">
        <f t="shared" si="21"/>
        <v/>
      </c>
      <c r="T117" s="390">
        <f t="shared" si="22"/>
        <v>0</v>
      </c>
      <c r="U117" s="72" t="str">
        <f>IF($F117="","",MIN(S117,$I117,'פרמטרים לעקרונות חישוב התמיכה'!$D$53))</f>
        <v/>
      </c>
      <c r="V117" s="72" t="str">
        <f t="shared" si="23"/>
        <v/>
      </c>
      <c r="W117" s="390">
        <f t="shared" si="24"/>
        <v>0</v>
      </c>
      <c r="X117" s="72" t="str">
        <f>IF($F117="","",MIN(V117,$I117,'פרמטרים לעקרונות חישוב התמיכה'!$D$53))</f>
        <v/>
      </c>
      <c r="Y117" s="72" t="str">
        <f t="shared" si="25"/>
        <v/>
      </c>
      <c r="Z117" s="386" t="str">
        <f t="shared" si="26"/>
        <v/>
      </c>
      <c r="AA117" s="391" t="str">
        <f t="shared" si="27"/>
        <v/>
      </c>
    </row>
    <row r="118" spans="2:27" hidden="1" x14ac:dyDescent="0.25">
      <c r="B118" s="67" t="str">
        <f t="shared" si="14"/>
        <v/>
      </c>
      <c r="C118" s="359" t="str">
        <f>IF('תנאי סף'!$AF118&lt;&gt;1,"",'תנאי סף'!C118)</f>
        <v/>
      </c>
      <c r="D118" s="359" t="str">
        <f>IF('תנאי סף'!$AF118&lt;&gt;1,"",'תנאי סף'!D118)</f>
        <v/>
      </c>
      <c r="E118" s="359" t="str">
        <f>IF('תנאי סף'!$AF118&lt;&gt;1,"",'תנאי סף'!E118)</f>
        <v/>
      </c>
      <c r="F118" s="68" t="str">
        <f>'קיזוזים- החלטות ועדה'!F118</f>
        <v/>
      </c>
      <c r="G118" s="386" t="str">
        <f>IF($F118="","",'הגבלה לסכום מבוקש (1)'!G118)</f>
        <v/>
      </c>
      <c r="H118" s="386" t="str">
        <f>IF($F118="","",'קיזוזים בגין איחורים'!I118+'קיזוזים- החלטות ועדה'!H118)</f>
        <v/>
      </c>
      <c r="I118" s="386" t="str">
        <f t="shared" si="15"/>
        <v/>
      </c>
      <c r="J118" s="386" t="str">
        <f>'קיזוזים- החלטות ועדה'!J118</f>
        <v/>
      </c>
      <c r="K118" s="389" t="str">
        <f t="shared" si="16"/>
        <v/>
      </c>
      <c r="L118" s="69" t="str">
        <f>IF($F118="","",MIN(I118:J118,'פרמטרים לעקרונות חישוב התמיכה'!$D$53))</f>
        <v/>
      </c>
      <c r="M118" s="69" t="str">
        <f t="shared" si="17"/>
        <v/>
      </c>
      <c r="N118" s="390">
        <f t="shared" si="18"/>
        <v>0</v>
      </c>
      <c r="O118" s="72" t="str">
        <f>IF($F118="","",MIN(M118,$I118,'פרמטרים לעקרונות חישוב התמיכה'!$D$53))</f>
        <v/>
      </c>
      <c r="P118" s="72" t="str">
        <f t="shared" si="19"/>
        <v/>
      </c>
      <c r="Q118" s="390">
        <f t="shared" si="20"/>
        <v>0</v>
      </c>
      <c r="R118" s="72" t="str">
        <f>IF($F118="","",MIN(P118,$I118,'פרמטרים לעקרונות חישוב התמיכה'!$D$53))</f>
        <v/>
      </c>
      <c r="S118" s="72" t="str">
        <f t="shared" si="21"/>
        <v/>
      </c>
      <c r="T118" s="390">
        <f t="shared" si="22"/>
        <v>0</v>
      </c>
      <c r="U118" s="72" t="str">
        <f>IF($F118="","",MIN(S118,$I118,'פרמטרים לעקרונות חישוב התמיכה'!$D$53))</f>
        <v/>
      </c>
      <c r="V118" s="72" t="str">
        <f t="shared" si="23"/>
        <v/>
      </c>
      <c r="W118" s="390">
        <f t="shared" si="24"/>
        <v>0</v>
      </c>
      <c r="X118" s="72" t="str">
        <f>IF($F118="","",MIN(V118,$I118,'פרמטרים לעקרונות חישוב התמיכה'!$D$53))</f>
        <v/>
      </c>
      <c r="Y118" s="72" t="str">
        <f t="shared" si="25"/>
        <v/>
      </c>
      <c r="Z118" s="386" t="str">
        <f t="shared" si="26"/>
        <v/>
      </c>
      <c r="AA118" s="391" t="str">
        <f t="shared" si="27"/>
        <v/>
      </c>
    </row>
    <row r="119" spans="2:27" hidden="1" x14ac:dyDescent="0.25">
      <c r="B119" s="67" t="str">
        <f t="shared" si="14"/>
        <v/>
      </c>
      <c r="C119" s="359" t="str">
        <f>IF('תנאי סף'!$AF119&lt;&gt;1,"",'תנאי סף'!C119)</f>
        <v/>
      </c>
      <c r="D119" s="359" t="str">
        <f>IF('תנאי סף'!$AF119&lt;&gt;1,"",'תנאי סף'!D119)</f>
        <v/>
      </c>
      <c r="E119" s="359" t="str">
        <f>IF('תנאי סף'!$AF119&lt;&gt;1,"",'תנאי סף'!E119)</f>
        <v/>
      </c>
      <c r="F119" s="68" t="str">
        <f>'קיזוזים- החלטות ועדה'!F119</f>
        <v/>
      </c>
      <c r="G119" s="386" t="str">
        <f>IF($F119="","",'הגבלה לסכום מבוקש (1)'!G119)</f>
        <v/>
      </c>
      <c r="H119" s="386" t="str">
        <f>IF($F119="","",'קיזוזים בגין איחורים'!I119+'קיזוזים- החלטות ועדה'!H119)</f>
        <v/>
      </c>
      <c r="I119" s="386" t="str">
        <f t="shared" si="15"/>
        <v/>
      </c>
      <c r="J119" s="386" t="str">
        <f>'קיזוזים- החלטות ועדה'!J119</f>
        <v/>
      </c>
      <c r="K119" s="389" t="str">
        <f t="shared" si="16"/>
        <v/>
      </c>
      <c r="L119" s="69" t="str">
        <f>IF($F119="","",MIN(I119:J119,'פרמטרים לעקרונות חישוב התמיכה'!$D$53))</f>
        <v/>
      </c>
      <c r="M119" s="69" t="str">
        <f t="shared" si="17"/>
        <v/>
      </c>
      <c r="N119" s="390">
        <f t="shared" si="18"/>
        <v>0</v>
      </c>
      <c r="O119" s="72" t="str">
        <f>IF($F119="","",MIN(M119,$I119,'פרמטרים לעקרונות חישוב התמיכה'!$D$53))</f>
        <v/>
      </c>
      <c r="P119" s="72" t="str">
        <f t="shared" si="19"/>
        <v/>
      </c>
      <c r="Q119" s="390">
        <f t="shared" si="20"/>
        <v>0</v>
      </c>
      <c r="R119" s="72" t="str">
        <f>IF($F119="","",MIN(P119,$I119,'פרמטרים לעקרונות חישוב התמיכה'!$D$53))</f>
        <v/>
      </c>
      <c r="S119" s="72" t="str">
        <f t="shared" si="21"/>
        <v/>
      </c>
      <c r="T119" s="390">
        <f t="shared" si="22"/>
        <v>0</v>
      </c>
      <c r="U119" s="72" t="str">
        <f>IF($F119="","",MIN(S119,$I119,'פרמטרים לעקרונות חישוב התמיכה'!$D$53))</f>
        <v/>
      </c>
      <c r="V119" s="72" t="str">
        <f t="shared" si="23"/>
        <v/>
      </c>
      <c r="W119" s="390">
        <f t="shared" si="24"/>
        <v>0</v>
      </c>
      <c r="X119" s="72" t="str">
        <f>IF($F119="","",MIN(V119,$I119,'פרמטרים לעקרונות חישוב התמיכה'!$D$53))</f>
        <v/>
      </c>
      <c r="Y119" s="72" t="str">
        <f t="shared" si="25"/>
        <v/>
      </c>
      <c r="Z119" s="386" t="str">
        <f t="shared" si="26"/>
        <v/>
      </c>
      <c r="AA119" s="391" t="str">
        <f t="shared" si="27"/>
        <v/>
      </c>
    </row>
    <row r="120" spans="2:27" hidden="1" x14ac:dyDescent="0.25">
      <c r="B120" s="67" t="str">
        <f t="shared" si="14"/>
        <v/>
      </c>
      <c r="C120" s="359" t="str">
        <f>IF('תנאי סף'!$AF120&lt;&gt;1,"",'תנאי סף'!C120)</f>
        <v/>
      </c>
      <c r="D120" s="359" t="str">
        <f>IF('תנאי סף'!$AF120&lt;&gt;1,"",'תנאי סף'!D120)</f>
        <v/>
      </c>
      <c r="E120" s="359" t="str">
        <f>IF('תנאי סף'!$AF120&lt;&gt;1,"",'תנאי סף'!E120)</f>
        <v/>
      </c>
      <c r="F120" s="68" t="str">
        <f>'קיזוזים- החלטות ועדה'!F120</f>
        <v/>
      </c>
      <c r="G120" s="386" t="str">
        <f>IF($F120="","",'הגבלה לסכום מבוקש (1)'!G120)</f>
        <v/>
      </c>
      <c r="H120" s="386" t="str">
        <f>IF($F120="","",'קיזוזים בגין איחורים'!I120+'קיזוזים- החלטות ועדה'!H120)</f>
        <v/>
      </c>
      <c r="I120" s="386" t="str">
        <f t="shared" si="15"/>
        <v/>
      </c>
      <c r="J120" s="386" t="str">
        <f>'קיזוזים- החלטות ועדה'!J120</f>
        <v/>
      </c>
      <c r="K120" s="389" t="str">
        <f t="shared" si="16"/>
        <v/>
      </c>
      <c r="L120" s="69" t="str">
        <f>IF($F120="","",MIN(I120:J120,'פרמטרים לעקרונות חישוב התמיכה'!$D$53))</f>
        <v/>
      </c>
      <c r="M120" s="69" t="str">
        <f t="shared" si="17"/>
        <v/>
      </c>
      <c r="N120" s="390">
        <f t="shared" si="18"/>
        <v>0</v>
      </c>
      <c r="O120" s="72" t="str">
        <f>IF($F120="","",MIN(M120,$I120,'פרמטרים לעקרונות חישוב התמיכה'!$D$53))</f>
        <v/>
      </c>
      <c r="P120" s="72" t="str">
        <f t="shared" si="19"/>
        <v/>
      </c>
      <c r="Q120" s="390">
        <f t="shared" si="20"/>
        <v>0</v>
      </c>
      <c r="R120" s="72" t="str">
        <f>IF($F120="","",MIN(P120,$I120,'פרמטרים לעקרונות חישוב התמיכה'!$D$53))</f>
        <v/>
      </c>
      <c r="S120" s="72" t="str">
        <f t="shared" si="21"/>
        <v/>
      </c>
      <c r="T120" s="390">
        <f t="shared" si="22"/>
        <v>0</v>
      </c>
      <c r="U120" s="72" t="str">
        <f>IF($F120="","",MIN(S120,$I120,'פרמטרים לעקרונות חישוב התמיכה'!$D$53))</f>
        <v/>
      </c>
      <c r="V120" s="72" t="str">
        <f t="shared" si="23"/>
        <v/>
      </c>
      <c r="W120" s="390">
        <f t="shared" si="24"/>
        <v>0</v>
      </c>
      <c r="X120" s="72" t="str">
        <f>IF($F120="","",MIN(V120,$I120,'פרמטרים לעקרונות חישוב התמיכה'!$D$53))</f>
        <v/>
      </c>
      <c r="Y120" s="72" t="str">
        <f t="shared" si="25"/>
        <v/>
      </c>
      <c r="Z120" s="386" t="str">
        <f t="shared" si="26"/>
        <v/>
      </c>
      <c r="AA120" s="391" t="str">
        <f t="shared" si="27"/>
        <v/>
      </c>
    </row>
    <row r="121" spans="2:27" hidden="1" x14ac:dyDescent="0.25">
      <c r="B121" s="67" t="str">
        <f t="shared" si="14"/>
        <v/>
      </c>
      <c r="C121" s="359" t="str">
        <f>IF('תנאי סף'!$AF121&lt;&gt;1,"",'תנאי סף'!C121)</f>
        <v/>
      </c>
      <c r="D121" s="359" t="str">
        <f>IF('תנאי סף'!$AF121&lt;&gt;1,"",'תנאי סף'!D121)</f>
        <v/>
      </c>
      <c r="E121" s="359" t="str">
        <f>IF('תנאי סף'!$AF121&lt;&gt;1,"",'תנאי סף'!E121)</f>
        <v/>
      </c>
      <c r="F121" s="68" t="str">
        <f>'קיזוזים- החלטות ועדה'!F121</f>
        <v/>
      </c>
      <c r="G121" s="386" t="str">
        <f>IF($F121="","",'הגבלה לסכום מבוקש (1)'!G121)</f>
        <v/>
      </c>
      <c r="H121" s="386" t="str">
        <f>IF($F121="","",'קיזוזים בגין איחורים'!I121+'קיזוזים- החלטות ועדה'!H121)</f>
        <v/>
      </c>
      <c r="I121" s="386" t="str">
        <f t="shared" si="15"/>
        <v/>
      </c>
      <c r="J121" s="386" t="str">
        <f>'קיזוזים- החלטות ועדה'!J121</f>
        <v/>
      </c>
      <c r="K121" s="389" t="str">
        <f t="shared" si="16"/>
        <v/>
      </c>
      <c r="L121" s="69" t="str">
        <f>IF($F121="","",MIN(I121:J121,'פרמטרים לעקרונות חישוב התמיכה'!$D$53))</f>
        <v/>
      </c>
      <c r="M121" s="69" t="str">
        <f t="shared" si="17"/>
        <v/>
      </c>
      <c r="N121" s="390">
        <f t="shared" si="18"/>
        <v>0</v>
      </c>
      <c r="O121" s="72" t="str">
        <f>IF($F121="","",MIN(M121,$I121,'פרמטרים לעקרונות חישוב התמיכה'!$D$53))</f>
        <v/>
      </c>
      <c r="P121" s="72" t="str">
        <f t="shared" si="19"/>
        <v/>
      </c>
      <c r="Q121" s="390">
        <f t="shared" si="20"/>
        <v>0</v>
      </c>
      <c r="R121" s="72" t="str">
        <f>IF($F121="","",MIN(P121,$I121,'פרמטרים לעקרונות חישוב התמיכה'!$D$53))</f>
        <v/>
      </c>
      <c r="S121" s="72" t="str">
        <f t="shared" si="21"/>
        <v/>
      </c>
      <c r="T121" s="390">
        <f t="shared" si="22"/>
        <v>0</v>
      </c>
      <c r="U121" s="72" t="str">
        <f>IF($F121="","",MIN(S121,$I121,'פרמטרים לעקרונות חישוב התמיכה'!$D$53))</f>
        <v/>
      </c>
      <c r="V121" s="72" t="str">
        <f t="shared" si="23"/>
        <v/>
      </c>
      <c r="W121" s="390">
        <f t="shared" si="24"/>
        <v>0</v>
      </c>
      <c r="X121" s="72" t="str">
        <f>IF($F121="","",MIN(V121,$I121,'פרמטרים לעקרונות חישוב התמיכה'!$D$53))</f>
        <v/>
      </c>
      <c r="Y121" s="72" t="str">
        <f t="shared" si="25"/>
        <v/>
      </c>
      <c r="Z121" s="386" t="str">
        <f t="shared" si="26"/>
        <v/>
      </c>
      <c r="AA121" s="391" t="str">
        <f t="shared" si="27"/>
        <v/>
      </c>
    </row>
    <row r="122" spans="2:27" hidden="1" x14ac:dyDescent="0.25">
      <c r="B122" s="67" t="str">
        <f t="shared" si="14"/>
        <v/>
      </c>
      <c r="C122" s="359" t="str">
        <f>IF('תנאי סף'!$AF122&lt;&gt;1,"",'תנאי סף'!C122)</f>
        <v/>
      </c>
      <c r="D122" s="359" t="str">
        <f>IF('תנאי סף'!$AF122&lt;&gt;1,"",'תנאי סף'!D122)</f>
        <v/>
      </c>
      <c r="E122" s="359" t="str">
        <f>IF('תנאי סף'!$AF122&lt;&gt;1,"",'תנאי סף'!E122)</f>
        <v/>
      </c>
      <c r="F122" s="68" t="str">
        <f>'קיזוזים- החלטות ועדה'!F122</f>
        <v/>
      </c>
      <c r="G122" s="386" t="str">
        <f>IF($F122="","",'הגבלה לסכום מבוקש (1)'!G122)</f>
        <v/>
      </c>
      <c r="H122" s="386" t="str">
        <f>IF($F122="","",'קיזוזים בגין איחורים'!I122+'קיזוזים- החלטות ועדה'!H122)</f>
        <v/>
      </c>
      <c r="I122" s="386" t="str">
        <f t="shared" si="15"/>
        <v/>
      </c>
      <c r="J122" s="386" t="str">
        <f>'קיזוזים- החלטות ועדה'!J122</f>
        <v/>
      </c>
      <c r="K122" s="389" t="str">
        <f t="shared" si="16"/>
        <v/>
      </c>
      <c r="L122" s="69" t="str">
        <f>IF($F122="","",MIN(I122:J122,'פרמטרים לעקרונות חישוב התמיכה'!$D$53))</f>
        <v/>
      </c>
      <c r="M122" s="69" t="str">
        <f t="shared" si="17"/>
        <v/>
      </c>
      <c r="N122" s="390">
        <f t="shared" si="18"/>
        <v>0</v>
      </c>
      <c r="O122" s="72" t="str">
        <f>IF($F122="","",MIN(M122,$I122,'פרמטרים לעקרונות חישוב התמיכה'!$D$53))</f>
        <v/>
      </c>
      <c r="P122" s="72" t="str">
        <f t="shared" si="19"/>
        <v/>
      </c>
      <c r="Q122" s="390">
        <f t="shared" si="20"/>
        <v>0</v>
      </c>
      <c r="R122" s="72" t="str">
        <f>IF($F122="","",MIN(P122,$I122,'פרמטרים לעקרונות חישוב התמיכה'!$D$53))</f>
        <v/>
      </c>
      <c r="S122" s="72" t="str">
        <f t="shared" si="21"/>
        <v/>
      </c>
      <c r="T122" s="390">
        <f t="shared" si="22"/>
        <v>0</v>
      </c>
      <c r="U122" s="72" t="str">
        <f>IF($F122="","",MIN(S122,$I122,'פרמטרים לעקרונות חישוב התמיכה'!$D$53))</f>
        <v/>
      </c>
      <c r="V122" s="72" t="str">
        <f t="shared" si="23"/>
        <v/>
      </c>
      <c r="W122" s="390">
        <f t="shared" si="24"/>
        <v>0</v>
      </c>
      <c r="X122" s="72" t="str">
        <f>IF($F122="","",MIN(V122,$I122,'פרמטרים לעקרונות חישוב התמיכה'!$D$53))</f>
        <v/>
      </c>
      <c r="Y122" s="72" t="str">
        <f t="shared" si="25"/>
        <v/>
      </c>
      <c r="Z122" s="386" t="str">
        <f t="shared" si="26"/>
        <v/>
      </c>
      <c r="AA122" s="391" t="str">
        <f t="shared" si="27"/>
        <v/>
      </c>
    </row>
    <row r="123" spans="2:27" hidden="1" x14ac:dyDescent="0.25">
      <c r="B123" s="67" t="str">
        <f t="shared" si="14"/>
        <v/>
      </c>
      <c r="C123" s="359" t="str">
        <f>IF('תנאי סף'!$AF123&lt;&gt;1,"",'תנאי סף'!C123)</f>
        <v/>
      </c>
      <c r="D123" s="359" t="str">
        <f>IF('תנאי סף'!$AF123&lt;&gt;1,"",'תנאי סף'!D123)</f>
        <v/>
      </c>
      <c r="E123" s="359" t="str">
        <f>IF('תנאי סף'!$AF123&lt;&gt;1,"",'תנאי סף'!E123)</f>
        <v/>
      </c>
      <c r="F123" s="68" t="str">
        <f>'קיזוזים- החלטות ועדה'!F123</f>
        <v/>
      </c>
      <c r="G123" s="386" t="str">
        <f>IF($F123="","",'הגבלה לסכום מבוקש (1)'!G123)</f>
        <v/>
      </c>
      <c r="H123" s="386" t="str">
        <f>IF($F123="","",'קיזוזים בגין איחורים'!I123+'קיזוזים- החלטות ועדה'!H123)</f>
        <v/>
      </c>
      <c r="I123" s="386" t="str">
        <f t="shared" si="15"/>
        <v/>
      </c>
      <c r="J123" s="386" t="str">
        <f>'קיזוזים- החלטות ועדה'!J123</f>
        <v/>
      </c>
      <c r="K123" s="389" t="str">
        <f t="shared" si="16"/>
        <v/>
      </c>
      <c r="L123" s="69" t="str">
        <f>IF($F123="","",MIN(I123:J123,'פרמטרים לעקרונות חישוב התמיכה'!$D$53))</f>
        <v/>
      </c>
      <c r="M123" s="69" t="str">
        <f t="shared" si="17"/>
        <v/>
      </c>
      <c r="N123" s="390">
        <f t="shared" si="18"/>
        <v>0</v>
      </c>
      <c r="O123" s="72" t="str">
        <f>IF($F123="","",MIN(M123,$I123,'פרמטרים לעקרונות חישוב התמיכה'!$D$53))</f>
        <v/>
      </c>
      <c r="P123" s="72" t="str">
        <f t="shared" si="19"/>
        <v/>
      </c>
      <c r="Q123" s="390">
        <f t="shared" si="20"/>
        <v>0</v>
      </c>
      <c r="R123" s="72" t="str">
        <f>IF($F123="","",MIN(P123,$I123,'פרמטרים לעקרונות חישוב התמיכה'!$D$53))</f>
        <v/>
      </c>
      <c r="S123" s="72" t="str">
        <f t="shared" si="21"/>
        <v/>
      </c>
      <c r="T123" s="390">
        <f t="shared" si="22"/>
        <v>0</v>
      </c>
      <c r="U123" s="72" t="str">
        <f>IF($F123="","",MIN(S123,$I123,'פרמטרים לעקרונות חישוב התמיכה'!$D$53))</f>
        <v/>
      </c>
      <c r="V123" s="72" t="str">
        <f t="shared" si="23"/>
        <v/>
      </c>
      <c r="W123" s="390">
        <f t="shared" si="24"/>
        <v>0</v>
      </c>
      <c r="X123" s="72" t="str">
        <f>IF($F123="","",MIN(V123,$I123,'פרמטרים לעקרונות חישוב התמיכה'!$D$53))</f>
        <v/>
      </c>
      <c r="Y123" s="72" t="str">
        <f t="shared" si="25"/>
        <v/>
      </c>
      <c r="Z123" s="386" t="str">
        <f t="shared" si="26"/>
        <v/>
      </c>
      <c r="AA123" s="391" t="str">
        <f t="shared" si="27"/>
        <v/>
      </c>
    </row>
    <row r="124" spans="2:27" hidden="1" x14ac:dyDescent="0.25">
      <c r="B124" s="67" t="str">
        <f t="shared" si="14"/>
        <v/>
      </c>
      <c r="C124" s="359" t="str">
        <f>IF('תנאי סף'!$AF124&lt;&gt;1,"",'תנאי סף'!C124)</f>
        <v/>
      </c>
      <c r="D124" s="359" t="str">
        <f>IF('תנאי סף'!$AF124&lt;&gt;1,"",'תנאי סף'!D124)</f>
        <v/>
      </c>
      <c r="E124" s="359" t="str">
        <f>IF('תנאי סף'!$AF124&lt;&gt;1,"",'תנאי סף'!E124)</f>
        <v/>
      </c>
      <c r="F124" s="68" t="str">
        <f>'קיזוזים- החלטות ועדה'!F124</f>
        <v/>
      </c>
      <c r="G124" s="386" t="str">
        <f>IF($F124="","",'הגבלה לסכום מבוקש (1)'!G124)</f>
        <v/>
      </c>
      <c r="H124" s="386" t="str">
        <f>IF($F124="","",'קיזוזים בגין איחורים'!I124+'קיזוזים- החלטות ועדה'!H124)</f>
        <v/>
      </c>
      <c r="I124" s="386" t="str">
        <f t="shared" si="15"/>
        <v/>
      </c>
      <c r="J124" s="386" t="str">
        <f>'קיזוזים- החלטות ועדה'!J124</f>
        <v/>
      </c>
      <c r="K124" s="389" t="str">
        <f t="shared" si="16"/>
        <v/>
      </c>
      <c r="L124" s="69" t="str">
        <f>IF($F124="","",MIN(I124:J124,'פרמטרים לעקרונות חישוב התמיכה'!$D$53))</f>
        <v/>
      </c>
      <c r="M124" s="69" t="str">
        <f t="shared" si="17"/>
        <v/>
      </c>
      <c r="N124" s="390">
        <f t="shared" si="18"/>
        <v>0</v>
      </c>
      <c r="O124" s="72" t="str">
        <f>IF($F124="","",MIN(M124,$I124,'פרמטרים לעקרונות חישוב התמיכה'!$D$53))</f>
        <v/>
      </c>
      <c r="P124" s="72" t="str">
        <f t="shared" si="19"/>
        <v/>
      </c>
      <c r="Q124" s="390">
        <f t="shared" si="20"/>
        <v>0</v>
      </c>
      <c r="R124" s="72" t="str">
        <f>IF($F124="","",MIN(P124,$I124,'פרמטרים לעקרונות חישוב התמיכה'!$D$53))</f>
        <v/>
      </c>
      <c r="S124" s="72" t="str">
        <f t="shared" si="21"/>
        <v/>
      </c>
      <c r="T124" s="390">
        <f t="shared" si="22"/>
        <v>0</v>
      </c>
      <c r="U124" s="72" t="str">
        <f>IF($F124="","",MIN(S124,$I124,'פרמטרים לעקרונות חישוב התמיכה'!$D$53))</f>
        <v/>
      </c>
      <c r="V124" s="72" t="str">
        <f t="shared" si="23"/>
        <v/>
      </c>
      <c r="W124" s="390">
        <f t="shared" si="24"/>
        <v>0</v>
      </c>
      <c r="X124" s="72" t="str">
        <f>IF($F124="","",MIN(V124,$I124,'פרמטרים לעקרונות חישוב התמיכה'!$D$53))</f>
        <v/>
      </c>
      <c r="Y124" s="72" t="str">
        <f t="shared" si="25"/>
        <v/>
      </c>
      <c r="Z124" s="386" t="str">
        <f t="shared" si="26"/>
        <v/>
      </c>
      <c r="AA124" s="391" t="str">
        <f t="shared" si="27"/>
        <v/>
      </c>
    </row>
    <row r="125" spans="2:27" hidden="1" x14ac:dyDescent="0.25">
      <c r="B125" s="67" t="str">
        <f t="shared" si="14"/>
        <v/>
      </c>
      <c r="C125" s="359" t="str">
        <f>IF('תנאי סף'!$AF125&lt;&gt;1,"",'תנאי סף'!C125)</f>
        <v/>
      </c>
      <c r="D125" s="359" t="str">
        <f>IF('תנאי סף'!$AF125&lt;&gt;1,"",'תנאי סף'!D125)</f>
        <v/>
      </c>
      <c r="E125" s="359" t="str">
        <f>IF('תנאי סף'!$AF125&lt;&gt;1,"",'תנאי סף'!E125)</f>
        <v/>
      </c>
      <c r="F125" s="68" t="str">
        <f>'קיזוזים- החלטות ועדה'!F125</f>
        <v/>
      </c>
      <c r="G125" s="386" t="str">
        <f>IF($F125="","",'הגבלה לסכום מבוקש (1)'!G125)</f>
        <v/>
      </c>
      <c r="H125" s="386" t="str">
        <f>IF($F125="","",'קיזוזים בגין איחורים'!I125+'קיזוזים- החלטות ועדה'!H125)</f>
        <v/>
      </c>
      <c r="I125" s="386" t="str">
        <f t="shared" si="15"/>
        <v/>
      </c>
      <c r="J125" s="386" t="str">
        <f>'קיזוזים- החלטות ועדה'!J125</f>
        <v/>
      </c>
      <c r="K125" s="389" t="str">
        <f t="shared" si="16"/>
        <v/>
      </c>
      <c r="L125" s="69" t="str">
        <f>IF($F125="","",MIN(I125:J125,'פרמטרים לעקרונות חישוב התמיכה'!$D$53))</f>
        <v/>
      </c>
      <c r="M125" s="69" t="str">
        <f t="shared" si="17"/>
        <v/>
      </c>
      <c r="N125" s="390">
        <f t="shared" si="18"/>
        <v>0</v>
      </c>
      <c r="O125" s="72" t="str">
        <f>IF($F125="","",MIN(M125,$I125,'פרמטרים לעקרונות חישוב התמיכה'!$D$53))</f>
        <v/>
      </c>
      <c r="P125" s="72" t="str">
        <f t="shared" si="19"/>
        <v/>
      </c>
      <c r="Q125" s="390">
        <f t="shared" si="20"/>
        <v>0</v>
      </c>
      <c r="R125" s="72" t="str">
        <f>IF($F125="","",MIN(P125,$I125,'פרמטרים לעקרונות חישוב התמיכה'!$D$53))</f>
        <v/>
      </c>
      <c r="S125" s="72" t="str">
        <f t="shared" si="21"/>
        <v/>
      </c>
      <c r="T125" s="390">
        <f t="shared" si="22"/>
        <v>0</v>
      </c>
      <c r="U125" s="72" t="str">
        <f>IF($F125="","",MIN(S125,$I125,'פרמטרים לעקרונות חישוב התמיכה'!$D$53))</f>
        <v/>
      </c>
      <c r="V125" s="72" t="str">
        <f t="shared" si="23"/>
        <v/>
      </c>
      <c r="W125" s="390">
        <f t="shared" si="24"/>
        <v>0</v>
      </c>
      <c r="X125" s="72" t="str">
        <f>IF($F125="","",MIN(V125,$I125,'פרמטרים לעקרונות חישוב התמיכה'!$D$53))</f>
        <v/>
      </c>
      <c r="Y125" s="72" t="str">
        <f t="shared" si="25"/>
        <v/>
      </c>
      <c r="Z125" s="386" t="str">
        <f t="shared" si="26"/>
        <v/>
      </c>
      <c r="AA125" s="391" t="str">
        <f t="shared" si="27"/>
        <v/>
      </c>
    </row>
    <row r="126" spans="2:27" hidden="1" x14ac:dyDescent="0.25">
      <c r="B126" s="67" t="str">
        <f t="shared" si="14"/>
        <v/>
      </c>
      <c r="C126" s="359" t="str">
        <f>IF('תנאי סף'!$AF126&lt;&gt;1,"",'תנאי סף'!C126)</f>
        <v/>
      </c>
      <c r="D126" s="359" t="str">
        <f>IF('תנאי סף'!$AF126&lt;&gt;1,"",'תנאי סף'!D126)</f>
        <v/>
      </c>
      <c r="E126" s="359" t="str">
        <f>IF('תנאי סף'!$AF126&lt;&gt;1,"",'תנאי סף'!E126)</f>
        <v/>
      </c>
      <c r="F126" s="68" t="str">
        <f>'קיזוזים- החלטות ועדה'!F126</f>
        <v/>
      </c>
      <c r="G126" s="386" t="str">
        <f>IF($F126="","",'הגבלה לסכום מבוקש (1)'!G126)</f>
        <v/>
      </c>
      <c r="H126" s="386" t="str">
        <f>IF($F126="","",'קיזוזים בגין איחורים'!I126+'קיזוזים- החלטות ועדה'!H126)</f>
        <v/>
      </c>
      <c r="I126" s="386" t="str">
        <f t="shared" si="15"/>
        <v/>
      </c>
      <c r="J126" s="386" t="str">
        <f>'קיזוזים- החלטות ועדה'!J126</f>
        <v/>
      </c>
      <c r="K126" s="389" t="str">
        <f t="shared" si="16"/>
        <v/>
      </c>
      <c r="L126" s="69" t="str">
        <f>IF($F126="","",MIN(I126:J126,'פרמטרים לעקרונות חישוב התמיכה'!$D$53))</f>
        <v/>
      </c>
      <c r="M126" s="69" t="str">
        <f t="shared" si="17"/>
        <v/>
      </c>
      <c r="N126" s="390">
        <f t="shared" si="18"/>
        <v>0</v>
      </c>
      <c r="O126" s="72" t="str">
        <f>IF($F126="","",MIN(M126,$I126,'פרמטרים לעקרונות חישוב התמיכה'!$D$53))</f>
        <v/>
      </c>
      <c r="P126" s="72" t="str">
        <f t="shared" si="19"/>
        <v/>
      </c>
      <c r="Q126" s="390">
        <f t="shared" si="20"/>
        <v>0</v>
      </c>
      <c r="R126" s="72" t="str">
        <f>IF($F126="","",MIN(P126,$I126,'פרמטרים לעקרונות חישוב התמיכה'!$D$53))</f>
        <v/>
      </c>
      <c r="S126" s="72" t="str">
        <f t="shared" si="21"/>
        <v/>
      </c>
      <c r="T126" s="390">
        <f t="shared" si="22"/>
        <v>0</v>
      </c>
      <c r="U126" s="72" t="str">
        <f>IF($F126="","",MIN(S126,$I126,'פרמטרים לעקרונות חישוב התמיכה'!$D$53))</f>
        <v/>
      </c>
      <c r="V126" s="72" t="str">
        <f t="shared" si="23"/>
        <v/>
      </c>
      <c r="W126" s="390">
        <f t="shared" si="24"/>
        <v>0</v>
      </c>
      <c r="X126" s="72" t="str">
        <f>IF($F126="","",MIN(V126,$I126,'פרמטרים לעקרונות חישוב התמיכה'!$D$53))</f>
        <v/>
      </c>
      <c r="Y126" s="72" t="str">
        <f t="shared" si="25"/>
        <v/>
      </c>
      <c r="Z126" s="386" t="str">
        <f t="shared" si="26"/>
        <v/>
      </c>
      <c r="AA126" s="391" t="str">
        <f t="shared" si="27"/>
        <v/>
      </c>
    </row>
    <row r="127" spans="2:27" hidden="1" x14ac:dyDescent="0.25">
      <c r="B127" s="67" t="str">
        <f t="shared" si="14"/>
        <v/>
      </c>
      <c r="C127" s="359" t="str">
        <f>IF('תנאי סף'!$AF127&lt;&gt;1,"",'תנאי סף'!C127)</f>
        <v/>
      </c>
      <c r="D127" s="359" t="str">
        <f>IF('תנאי סף'!$AF127&lt;&gt;1,"",'תנאי סף'!D127)</f>
        <v/>
      </c>
      <c r="E127" s="359" t="str">
        <f>IF('תנאי סף'!$AF127&lt;&gt;1,"",'תנאי סף'!E127)</f>
        <v/>
      </c>
      <c r="F127" s="68" t="str">
        <f>'קיזוזים- החלטות ועדה'!F127</f>
        <v/>
      </c>
      <c r="G127" s="386" t="str">
        <f>IF($F127="","",'הגבלה לסכום מבוקש (1)'!G127)</f>
        <v/>
      </c>
      <c r="H127" s="386" t="str">
        <f>IF($F127="","",'קיזוזים בגין איחורים'!I127+'קיזוזים- החלטות ועדה'!H127)</f>
        <v/>
      </c>
      <c r="I127" s="386" t="str">
        <f t="shared" si="15"/>
        <v/>
      </c>
      <c r="J127" s="386" t="str">
        <f>'קיזוזים- החלטות ועדה'!J127</f>
        <v/>
      </c>
      <c r="K127" s="389" t="str">
        <f t="shared" si="16"/>
        <v/>
      </c>
      <c r="L127" s="69" t="str">
        <f>IF($F127="","",MIN(I127:J127,'פרמטרים לעקרונות חישוב התמיכה'!$D$53))</f>
        <v/>
      </c>
      <c r="M127" s="69" t="str">
        <f t="shared" si="17"/>
        <v/>
      </c>
      <c r="N127" s="390">
        <f t="shared" si="18"/>
        <v>0</v>
      </c>
      <c r="O127" s="72" t="str">
        <f>IF($F127="","",MIN(M127,$I127,'פרמטרים לעקרונות חישוב התמיכה'!$D$53))</f>
        <v/>
      </c>
      <c r="P127" s="72" t="str">
        <f t="shared" si="19"/>
        <v/>
      </c>
      <c r="Q127" s="390">
        <f t="shared" si="20"/>
        <v>0</v>
      </c>
      <c r="R127" s="72" t="str">
        <f>IF($F127="","",MIN(P127,$I127,'פרמטרים לעקרונות חישוב התמיכה'!$D$53))</f>
        <v/>
      </c>
      <c r="S127" s="72" t="str">
        <f t="shared" si="21"/>
        <v/>
      </c>
      <c r="T127" s="390">
        <f t="shared" si="22"/>
        <v>0</v>
      </c>
      <c r="U127" s="72" t="str">
        <f>IF($F127="","",MIN(S127,$I127,'פרמטרים לעקרונות חישוב התמיכה'!$D$53))</f>
        <v/>
      </c>
      <c r="V127" s="72" t="str">
        <f t="shared" si="23"/>
        <v/>
      </c>
      <c r="W127" s="390">
        <f t="shared" si="24"/>
        <v>0</v>
      </c>
      <c r="X127" s="72" t="str">
        <f>IF($F127="","",MIN(V127,$I127,'פרמטרים לעקרונות חישוב התמיכה'!$D$53))</f>
        <v/>
      </c>
      <c r="Y127" s="72" t="str">
        <f t="shared" si="25"/>
        <v/>
      </c>
      <c r="Z127" s="386" t="str">
        <f t="shared" si="26"/>
        <v/>
      </c>
      <c r="AA127" s="391" t="str">
        <f t="shared" si="27"/>
        <v/>
      </c>
    </row>
    <row r="128" spans="2:27" hidden="1" x14ac:dyDescent="0.25">
      <c r="B128" s="67" t="str">
        <f t="shared" si="14"/>
        <v/>
      </c>
      <c r="C128" s="359" t="str">
        <f>IF('תנאי סף'!$AF128&lt;&gt;1,"",'תנאי סף'!C128)</f>
        <v/>
      </c>
      <c r="D128" s="359" t="str">
        <f>IF('תנאי סף'!$AF128&lt;&gt;1,"",'תנאי סף'!D128)</f>
        <v/>
      </c>
      <c r="E128" s="359" t="str">
        <f>IF('תנאי סף'!$AF128&lt;&gt;1,"",'תנאי סף'!E128)</f>
        <v/>
      </c>
      <c r="F128" s="68" t="str">
        <f>'קיזוזים- החלטות ועדה'!F128</f>
        <v/>
      </c>
      <c r="G128" s="386" t="str">
        <f>IF($F128="","",'הגבלה לסכום מבוקש (1)'!G128)</f>
        <v/>
      </c>
      <c r="H128" s="386" t="str">
        <f>IF($F128="","",'קיזוזים בגין איחורים'!I128+'קיזוזים- החלטות ועדה'!H128)</f>
        <v/>
      </c>
      <c r="I128" s="386" t="str">
        <f t="shared" si="15"/>
        <v/>
      </c>
      <c r="J128" s="386" t="str">
        <f>'קיזוזים- החלטות ועדה'!J128</f>
        <v/>
      </c>
      <c r="K128" s="389" t="str">
        <f t="shared" si="16"/>
        <v/>
      </c>
      <c r="L128" s="69" t="str">
        <f>IF($F128="","",MIN(I128:J128,'פרמטרים לעקרונות חישוב התמיכה'!$D$53))</f>
        <v/>
      </c>
      <c r="M128" s="69" t="str">
        <f t="shared" si="17"/>
        <v/>
      </c>
      <c r="N128" s="390">
        <f t="shared" si="18"/>
        <v>0</v>
      </c>
      <c r="O128" s="72" t="str">
        <f>IF($F128="","",MIN(M128,$I128,'פרמטרים לעקרונות חישוב התמיכה'!$D$53))</f>
        <v/>
      </c>
      <c r="P128" s="72" t="str">
        <f t="shared" si="19"/>
        <v/>
      </c>
      <c r="Q128" s="390">
        <f t="shared" si="20"/>
        <v>0</v>
      </c>
      <c r="R128" s="72" t="str">
        <f>IF($F128="","",MIN(P128,$I128,'פרמטרים לעקרונות חישוב התמיכה'!$D$53))</f>
        <v/>
      </c>
      <c r="S128" s="72" t="str">
        <f t="shared" si="21"/>
        <v/>
      </c>
      <c r="T128" s="390">
        <f t="shared" si="22"/>
        <v>0</v>
      </c>
      <c r="U128" s="72" t="str">
        <f>IF($F128="","",MIN(S128,$I128,'פרמטרים לעקרונות חישוב התמיכה'!$D$53))</f>
        <v/>
      </c>
      <c r="V128" s="72" t="str">
        <f t="shared" si="23"/>
        <v/>
      </c>
      <c r="W128" s="390">
        <f t="shared" si="24"/>
        <v>0</v>
      </c>
      <c r="X128" s="72" t="str">
        <f>IF($F128="","",MIN(V128,$I128,'פרמטרים לעקרונות חישוב התמיכה'!$D$53))</f>
        <v/>
      </c>
      <c r="Y128" s="72" t="str">
        <f t="shared" si="25"/>
        <v/>
      </c>
      <c r="Z128" s="386" t="str">
        <f t="shared" si="26"/>
        <v/>
      </c>
      <c r="AA128" s="391" t="str">
        <f t="shared" si="27"/>
        <v/>
      </c>
    </row>
    <row r="129" spans="2:27" hidden="1" x14ac:dyDescent="0.25">
      <c r="B129" s="67" t="str">
        <f t="shared" si="14"/>
        <v/>
      </c>
      <c r="C129" s="359" t="str">
        <f>IF('תנאי סף'!$AF129&lt;&gt;1,"",'תנאי סף'!C129)</f>
        <v/>
      </c>
      <c r="D129" s="359" t="str">
        <f>IF('תנאי סף'!$AF129&lt;&gt;1,"",'תנאי סף'!D129)</f>
        <v/>
      </c>
      <c r="E129" s="359" t="str">
        <f>IF('תנאי סף'!$AF129&lt;&gt;1,"",'תנאי סף'!E129)</f>
        <v/>
      </c>
      <c r="F129" s="68" t="str">
        <f>'קיזוזים- החלטות ועדה'!F129</f>
        <v/>
      </c>
      <c r="G129" s="386" t="str">
        <f>IF($F129="","",'הגבלה לסכום מבוקש (1)'!G129)</f>
        <v/>
      </c>
      <c r="H129" s="386" t="str">
        <f>IF($F129="","",'קיזוזים בגין איחורים'!I129+'קיזוזים- החלטות ועדה'!H129)</f>
        <v/>
      </c>
      <c r="I129" s="386" t="str">
        <f t="shared" si="15"/>
        <v/>
      </c>
      <c r="J129" s="386" t="str">
        <f>'קיזוזים- החלטות ועדה'!J129</f>
        <v/>
      </c>
      <c r="K129" s="389" t="str">
        <f t="shared" si="16"/>
        <v/>
      </c>
      <c r="L129" s="69" t="str">
        <f>IF($F129="","",MIN(I129:J129,'פרמטרים לעקרונות חישוב התמיכה'!$D$53))</f>
        <v/>
      </c>
      <c r="M129" s="69" t="str">
        <f t="shared" si="17"/>
        <v/>
      </c>
      <c r="N129" s="390">
        <f t="shared" si="18"/>
        <v>0</v>
      </c>
      <c r="O129" s="72" t="str">
        <f>IF($F129="","",MIN(M129,$I129,'פרמטרים לעקרונות חישוב התמיכה'!$D$53))</f>
        <v/>
      </c>
      <c r="P129" s="72" t="str">
        <f t="shared" si="19"/>
        <v/>
      </c>
      <c r="Q129" s="390">
        <f t="shared" si="20"/>
        <v>0</v>
      </c>
      <c r="R129" s="72" t="str">
        <f>IF($F129="","",MIN(P129,$I129,'פרמטרים לעקרונות חישוב התמיכה'!$D$53))</f>
        <v/>
      </c>
      <c r="S129" s="72" t="str">
        <f t="shared" si="21"/>
        <v/>
      </c>
      <c r="T129" s="390">
        <f t="shared" si="22"/>
        <v>0</v>
      </c>
      <c r="U129" s="72" t="str">
        <f>IF($F129="","",MIN(S129,$I129,'פרמטרים לעקרונות חישוב התמיכה'!$D$53))</f>
        <v/>
      </c>
      <c r="V129" s="72" t="str">
        <f t="shared" si="23"/>
        <v/>
      </c>
      <c r="W129" s="390">
        <f t="shared" si="24"/>
        <v>0</v>
      </c>
      <c r="X129" s="72" t="str">
        <f>IF($F129="","",MIN(V129,$I129,'פרמטרים לעקרונות חישוב התמיכה'!$D$53))</f>
        <v/>
      </c>
      <c r="Y129" s="72" t="str">
        <f t="shared" si="25"/>
        <v/>
      </c>
      <c r="Z129" s="386" t="str">
        <f t="shared" si="26"/>
        <v/>
      </c>
      <c r="AA129" s="391" t="str">
        <f t="shared" si="27"/>
        <v/>
      </c>
    </row>
    <row r="130" spans="2:27" ht="16.5" hidden="1" thickBot="1" x14ac:dyDescent="0.3">
      <c r="B130" s="67" t="str">
        <f t="shared" si="14"/>
        <v/>
      </c>
      <c r="C130" s="359" t="str">
        <f>IF('תנאי סף'!$AF130&lt;&gt;1,"",'תנאי סף'!C130)</f>
        <v/>
      </c>
      <c r="D130" s="359" t="str">
        <f>IF('תנאי סף'!$AF130&lt;&gt;1,"",'תנאי סף'!D130)</f>
        <v/>
      </c>
      <c r="E130" s="359" t="str">
        <f>IF('תנאי סף'!$AF130&lt;&gt;1,"",'תנאי סף'!E130)</f>
        <v/>
      </c>
      <c r="F130" s="68" t="str">
        <f>'קיזוזים- החלטות ועדה'!F130</f>
        <v/>
      </c>
      <c r="G130" s="386" t="str">
        <f>IF($F130="","",'הגבלה לסכום מבוקש (1)'!G130)</f>
        <v/>
      </c>
      <c r="H130" s="386" t="str">
        <f>IF($F130="","",'קיזוזים בגין איחורים'!I130+'קיזוזים- החלטות ועדה'!H130)</f>
        <v/>
      </c>
      <c r="I130" s="386" t="str">
        <f t="shared" si="15"/>
        <v/>
      </c>
      <c r="J130" s="386" t="str">
        <f>'קיזוזים- החלטות ועדה'!J130</f>
        <v/>
      </c>
      <c r="K130" s="389" t="str">
        <f t="shared" si="16"/>
        <v/>
      </c>
      <c r="L130" s="69" t="str">
        <f>IF($F130="","",MIN(I130:J130,'פרמטרים לעקרונות חישוב התמיכה'!$D$53))</f>
        <v/>
      </c>
      <c r="M130" s="69" t="str">
        <f t="shared" si="17"/>
        <v/>
      </c>
      <c r="N130" s="390">
        <f t="shared" si="18"/>
        <v>0</v>
      </c>
      <c r="O130" s="72" t="str">
        <f>IF($F130="","",MIN(M130,$I130,'פרמטרים לעקרונות חישוב התמיכה'!$D$53))</f>
        <v/>
      </c>
      <c r="P130" s="72" t="str">
        <f t="shared" si="19"/>
        <v/>
      </c>
      <c r="Q130" s="390">
        <f t="shared" si="20"/>
        <v>0</v>
      </c>
      <c r="R130" s="72" t="str">
        <f>IF($F130="","",MIN(P130,$I130,'פרמטרים לעקרונות חישוב התמיכה'!$D$53))</f>
        <v/>
      </c>
      <c r="S130" s="72" t="str">
        <f t="shared" si="21"/>
        <v/>
      </c>
      <c r="T130" s="390">
        <f t="shared" si="22"/>
        <v>0</v>
      </c>
      <c r="U130" s="72" t="str">
        <f>IF($F130="","",MIN(S130,$I130,'פרמטרים לעקרונות חישוב התמיכה'!$D$53))</f>
        <v/>
      </c>
      <c r="V130" s="72" t="str">
        <f t="shared" si="23"/>
        <v/>
      </c>
      <c r="W130" s="390">
        <f t="shared" si="24"/>
        <v>0</v>
      </c>
      <c r="X130" s="72" t="str">
        <f>IF($F130="","",MIN(V130,$I130,'פרמטרים לעקרונות חישוב התמיכה'!$D$53))</f>
        <v/>
      </c>
      <c r="Y130" s="72" t="str">
        <f t="shared" si="25"/>
        <v/>
      </c>
      <c r="Z130" s="386" t="str">
        <f t="shared" si="26"/>
        <v/>
      </c>
      <c r="AA130" s="391" t="str">
        <f t="shared" si="27"/>
        <v/>
      </c>
    </row>
    <row r="131" spans="2:27" ht="19.5" thickBot="1" x14ac:dyDescent="0.35">
      <c r="B131" s="492" t="s">
        <v>64</v>
      </c>
      <c r="C131" s="492"/>
      <c r="D131" s="492"/>
      <c r="E131" s="492"/>
      <c r="F131" s="492"/>
      <c r="G131" s="74">
        <f t="shared" ref="G131:Z131" si="28">SUM(G31:G130)</f>
        <v>1430000</v>
      </c>
      <c r="H131" s="74">
        <f t="shared" si="28"/>
        <v>0</v>
      </c>
      <c r="I131" s="74">
        <f t="shared" si="28"/>
        <v>1430000</v>
      </c>
      <c r="J131" s="74">
        <f t="shared" si="28"/>
        <v>655000</v>
      </c>
      <c r="K131" s="74">
        <f t="shared" si="28"/>
        <v>0</v>
      </c>
      <c r="L131" s="74">
        <f t="shared" si="28"/>
        <v>655000</v>
      </c>
      <c r="M131" s="74">
        <f t="shared" si="28"/>
        <v>655000</v>
      </c>
      <c r="N131" s="74">
        <f t="shared" si="28"/>
        <v>0</v>
      </c>
      <c r="O131" s="74">
        <f t="shared" si="28"/>
        <v>655000</v>
      </c>
      <c r="P131" s="74">
        <f t="shared" si="28"/>
        <v>655000</v>
      </c>
      <c r="Q131" s="74">
        <f t="shared" si="28"/>
        <v>0</v>
      </c>
      <c r="R131" s="74">
        <f t="shared" si="28"/>
        <v>655000</v>
      </c>
      <c r="S131" s="74">
        <f t="shared" si="28"/>
        <v>655000</v>
      </c>
      <c r="T131" s="74">
        <f t="shared" si="28"/>
        <v>0</v>
      </c>
      <c r="U131" s="74">
        <f t="shared" si="28"/>
        <v>655000</v>
      </c>
      <c r="V131" s="74">
        <f t="shared" si="28"/>
        <v>655000</v>
      </c>
      <c r="W131" s="74">
        <f t="shared" si="28"/>
        <v>0</v>
      </c>
      <c r="X131" s="74">
        <f t="shared" si="28"/>
        <v>655000</v>
      </c>
      <c r="Y131" s="74">
        <f t="shared" si="28"/>
        <v>655000</v>
      </c>
      <c r="Z131" s="74">
        <f t="shared" si="28"/>
        <v>655000</v>
      </c>
      <c r="AA131" s="75">
        <f>SUM(AA31:AA130)</f>
        <v>1</v>
      </c>
    </row>
  </sheetData>
  <sheetProtection algorithmName="SHA-512" hashValue="ptIzyMqON7ICOUuw0IfxgGhWCsoGKzKRdYGbj80LnjbPSq8UyOEWCj8FRERKKpq3z4253wSOGE9utxwnez/BMQ==" saltValue="JJYV49FX+oWcVbhp89h04A==" spinCount="100000" sheet="1" scenarios="1" formatCells="0" formatColumns="0" formatRows="0" autoFilter="0"/>
  <mergeCells count="16">
    <mergeCell ref="Z29:Z30"/>
    <mergeCell ref="AA29:AA30"/>
    <mergeCell ref="B131:F131"/>
    <mergeCell ref="B28:AA28"/>
    <mergeCell ref="B29:B30"/>
    <mergeCell ref="F29:F30"/>
    <mergeCell ref="G29:G30"/>
    <mergeCell ref="H29:H30"/>
    <mergeCell ref="I29:I30"/>
    <mergeCell ref="J29:J30"/>
    <mergeCell ref="K29:K30"/>
    <mergeCell ref="L29:L30"/>
    <mergeCell ref="M29:M30"/>
    <mergeCell ref="C29:C30"/>
    <mergeCell ref="D29:D30"/>
    <mergeCell ref="E29:E30"/>
  </mergeCells>
  <conditionalFormatting sqref="B3:F27">
    <cfRule type="containsBlanks" dxfId="24" priority="12">
      <formula>LEN(TRIM(B3))=0</formula>
    </cfRule>
  </conditionalFormatting>
  <conditionalFormatting sqref="B31:M130">
    <cfRule type="containsBlanks" dxfId="23" priority="1">
      <formula>LEN(TRIM(B31))=0</formula>
    </cfRule>
  </conditionalFormatting>
  <conditionalFormatting sqref="C1:C2">
    <cfRule type="containsBlanks" dxfId="22" priority="13">
      <formula>LEN(TRIM(C1))=0</formula>
    </cfRule>
  </conditionalFormatting>
  <conditionalFormatting sqref="G1:H27">
    <cfRule type="containsBlanks" dxfId="21" priority="15">
      <formula>LEN(TRIM(G1))=0</formula>
    </cfRule>
  </conditionalFormatting>
  <conditionalFormatting sqref="N31:Y130">
    <cfRule type="containsText" dxfId="20" priority="16" operator="containsText" text="הזנה שגויה">
      <formula>NOT(ISERROR(SEARCH("הזנה שגויה",N31)))</formula>
    </cfRule>
  </conditionalFormatting>
  <conditionalFormatting sqref="Z31:AA130">
    <cfRule type="containsBlanks" dxfId="19" priority="2">
      <formula>LEN(TRIM(Z31))=0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&amp;C&amp;"David,מודגש"&amp;14מודל בית ספר למוסיקה
הרצה ע"פ טיוטת מבחנים שגובשה 12.2014</oddHeader>
    <oddFooter>&amp;Lעמוד &amp;P מתוך &amp;N&amp;Cא. חפץ ושות'
יעוץ כלכלי&amp;R&amp;A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>
    <tabColor rgb="FFFFFFCC"/>
  </sheetPr>
  <dimension ref="A1:P132"/>
  <sheetViews>
    <sheetView rightToLeft="1" view="pageBreakPreview" zoomScale="80" zoomScaleNormal="80" zoomScaleSheetLayoutView="80" workbookViewId="0">
      <pane xSplit="6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" defaultRowHeight="15.75" x14ac:dyDescent="0.25"/>
  <cols>
    <col min="1" max="1" width="2.42578125" style="32" hidden="1" customWidth="1"/>
    <col min="2" max="2" width="10" style="32" customWidth="1"/>
    <col min="3" max="3" width="15" style="32" bestFit="1" customWidth="1"/>
    <col min="4" max="4" width="14.28515625" style="32" bestFit="1" customWidth="1"/>
    <col min="5" max="5" width="34.42578125" style="32" customWidth="1"/>
    <col min="6" max="7" width="22.28515625" style="32" customWidth="1"/>
    <col min="8" max="8" width="18.85546875" style="32" hidden="1" customWidth="1"/>
    <col min="9" max="9" width="46.85546875" style="32" hidden="1" customWidth="1"/>
    <col min="10" max="10" width="34" style="32" hidden="1" customWidth="1"/>
    <col min="11" max="11" width="29.28515625" style="32" hidden="1" customWidth="1"/>
    <col min="12" max="13" width="22.28515625" style="32" hidden="1" customWidth="1"/>
    <col min="14" max="14" width="30.42578125" style="32" hidden="1" customWidth="1"/>
    <col min="15" max="16" width="22.28515625" style="32" customWidth="1"/>
    <col min="17" max="200" width="9" style="32" customWidth="1"/>
    <col min="201" max="16384" width="9" style="32"/>
  </cols>
  <sheetData>
    <row r="1" spans="2:3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</row>
    <row r="2" spans="2:3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</row>
    <row r="3" spans="2:3" hidden="1" x14ac:dyDescent="0.25"/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16" hidden="1" x14ac:dyDescent="0.25"/>
    <row r="18" spans="2:16" hidden="1" x14ac:dyDescent="0.25"/>
    <row r="19" spans="2:16" hidden="1" x14ac:dyDescent="0.25"/>
    <row r="20" spans="2:16" hidden="1" x14ac:dyDescent="0.25"/>
    <row r="21" spans="2:16" hidden="1" x14ac:dyDescent="0.25"/>
    <row r="22" spans="2:16" hidden="1" x14ac:dyDescent="0.25"/>
    <row r="23" spans="2:16" hidden="1" x14ac:dyDescent="0.25"/>
    <row r="24" spans="2:16" hidden="1" x14ac:dyDescent="0.25"/>
    <row r="25" spans="2:16" hidden="1" x14ac:dyDescent="0.25"/>
    <row r="26" spans="2:16" hidden="1" x14ac:dyDescent="0.25"/>
    <row r="27" spans="2:16" hidden="1" x14ac:dyDescent="0.25"/>
    <row r="28" spans="2:16" ht="16.5" thickBot="1" x14ac:dyDescent="0.3"/>
    <row r="29" spans="2:16" ht="14.25" customHeight="1" x14ac:dyDescent="0.25">
      <c r="B29" s="497" t="s">
        <v>189</v>
      </c>
      <c r="C29" s="434" t="s">
        <v>127</v>
      </c>
      <c r="D29" s="434" t="s">
        <v>128</v>
      </c>
      <c r="E29" s="440" t="s">
        <v>129</v>
      </c>
      <c r="F29" s="487" t="s">
        <v>130</v>
      </c>
      <c r="G29" s="499" t="s">
        <v>323</v>
      </c>
      <c r="H29" s="54"/>
      <c r="I29" s="54"/>
      <c r="J29" s="54"/>
      <c r="K29" s="54"/>
      <c r="L29" s="54"/>
      <c r="M29" s="54"/>
      <c r="N29" s="54"/>
      <c r="O29" s="499" t="s">
        <v>324</v>
      </c>
      <c r="P29" s="501" t="s">
        <v>325</v>
      </c>
    </row>
    <row r="30" spans="2:16" ht="48" thickBot="1" x14ac:dyDescent="0.3">
      <c r="B30" s="498"/>
      <c r="C30" s="435"/>
      <c r="D30" s="435"/>
      <c r="E30" s="441"/>
      <c r="F30" s="488"/>
      <c r="G30" s="500"/>
      <c r="H30" s="55" t="str">
        <f>"סכום מבוקש "
&amp;C1</f>
        <v>סכום מבוקש 2025</v>
      </c>
      <c r="I30" s="55" t="s">
        <v>349</v>
      </c>
      <c r="J30" s="55" t="str">
        <f>"אחוז "&amp;C1&amp;" לפני קיזוז לעומת סופי "&amp;C1-1</f>
        <v>אחוז 2025 לפני קיזוז לעומת סופי 2024</v>
      </c>
      <c r="K30" s="55" t="s">
        <v>326</v>
      </c>
      <c r="L30" s="55" t="s">
        <v>327</v>
      </c>
      <c r="M30" s="55" t="s">
        <v>328</v>
      </c>
      <c r="N30" s="55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  <c r="O30" s="500"/>
      <c r="P30" s="502"/>
    </row>
    <row r="31" spans="2:16" s="45" customFormat="1" ht="31.5" x14ac:dyDescent="0.25">
      <c r="B31" s="56">
        <f>IF(F31="","",ROW()-30)</f>
        <v>1</v>
      </c>
      <c r="C31" s="57">
        <f>IF('תנאי סף'!C31="","",'תנאי סף'!C31)</f>
        <v>580538015</v>
      </c>
      <c r="D31" s="57">
        <f>IF('תנאי סף'!D31="","",'תנאי סף'!D31)</f>
        <v>1001829429</v>
      </c>
      <c r="E31" s="57" t="str">
        <f>IF('תנאי סף'!E31="","",'תנאי סף'!E31)</f>
        <v>בקשת תמיכה 2025 פרויקט התחרות אהבי</v>
      </c>
      <c r="F31" s="57" t="str">
        <f>IF('תנאי סף'!F31="","",'תנאי סף'!F31)</f>
        <v>אהב"י - העמותה לקידום אמנות העם ביש</v>
      </c>
      <c r="G31" s="294">
        <f>IF(הגנה!H31="","",הגנה!H31)</f>
        <v>187500</v>
      </c>
      <c r="H31" s="58">
        <f>IF(F31="","",'הגבלה לסכום מבוקש (1)'!G31)</f>
        <v>400000</v>
      </c>
      <c r="I31" s="58">
        <f>סיכום!L31</f>
        <v>175000</v>
      </c>
      <c r="J31" s="59">
        <f>IFERROR(I31/G31,"")</f>
        <v>0.93333333333333335</v>
      </c>
      <c r="K31" s="58">
        <f>'קיזוזים בגין איחורים'!I31</f>
        <v>0</v>
      </c>
      <c r="L31" s="60">
        <f>IF(B31="","",'קיזוזים- החלטות ועדה'!H31)</f>
        <v>0</v>
      </c>
      <c r="M31" s="58">
        <f>'קיזוזים- החלטות ועדה'!J31</f>
        <v>175000</v>
      </c>
      <c r="N31" s="60">
        <f>'הגבלה לסכום מבוקש (2)'!Z31</f>
        <v>175000</v>
      </c>
      <c r="O31" s="286"/>
      <c r="P31" s="399" t="s">
        <v>345</v>
      </c>
    </row>
    <row r="32" spans="2:16" ht="31.5" x14ac:dyDescent="0.25">
      <c r="B32" s="56">
        <f t="shared" ref="B32:B95" si="0">IF(F32="","",ROW()-30)</f>
        <v>2</v>
      </c>
      <c r="C32" s="57">
        <f>IF('תנאי סף'!C32="","",'תנאי סף'!C32)</f>
        <v>510662190</v>
      </c>
      <c r="D32" s="57">
        <f>IF('תנאי סף'!D32="","",'תנאי סף'!D32)</f>
        <v>1001844093</v>
      </c>
      <c r="E32" s="57" t="str">
        <f>IF('תנאי סף'!E32="","",'תנאי סף'!E32)</f>
        <v>כנס חבורות זמר</v>
      </c>
      <c r="F32" s="57" t="str">
        <f>IF('תנאי סף'!F32="","",'תנאי סף'!F32)</f>
        <v>מרכז קהילתי בטירת כרמל עש פרסט בע"מ</v>
      </c>
      <c r="G32" s="294">
        <f>IF(הגנה!H32="","",הגנה!H32)</f>
        <v>130000</v>
      </c>
      <c r="H32" s="58">
        <f>IF(F32="","",'הגבלה לסכום מבוקש (1)'!G32)</f>
        <v>130000</v>
      </c>
      <c r="I32" s="58">
        <f>סיכום!L32</f>
        <v>130000</v>
      </c>
      <c r="J32" s="59">
        <f>IFERROR(I32/G32,"")</f>
        <v>1</v>
      </c>
      <c r="K32" s="58">
        <f>'קיזוזים בגין איחורים'!I32</f>
        <v>0</v>
      </c>
      <c r="L32" s="60">
        <f>IF(B32="","",'קיזוזים- החלטות ועדה'!H32)</f>
        <v>0</v>
      </c>
      <c r="M32" s="58">
        <f>'קיזוזים- החלטות ועדה'!J32</f>
        <v>130000</v>
      </c>
      <c r="N32" s="60">
        <f>'הגבלה לסכום מבוקש (2)'!Z32</f>
        <v>130000</v>
      </c>
      <c r="O32" s="286"/>
      <c r="P32" s="399" t="s">
        <v>345</v>
      </c>
    </row>
    <row r="33" spans="2:16" ht="31.5" x14ac:dyDescent="0.25">
      <c r="B33" s="56">
        <f t="shared" si="0"/>
        <v>3</v>
      </c>
      <c r="C33" s="57">
        <f>IF('תנאי סף'!C33="","",'תנאי סף'!C33)</f>
        <v>580350841</v>
      </c>
      <c r="D33" s="57">
        <f>IF('תנאי סף'!D33="","",'תנאי סף'!D33)</f>
        <v>1001844060</v>
      </c>
      <c r="E33" s="57" t="str">
        <f>IF('תנאי סף'!E33="","",'תנאי סף'!E33)</f>
        <v>תמיכה בפעילויות עמותת מיל"ה ברחבי הארץ</v>
      </c>
      <c r="F33" s="57" t="str">
        <f>IF('תנאי סף'!F33="","",'תנאי סף'!F33)</f>
        <v>מרכז ישראלי למקהלות ולחבורות זמר (ע</v>
      </c>
      <c r="G33" s="294">
        <f>IF(הגנה!H33="","",הגנה!H33)</f>
        <v>187500</v>
      </c>
      <c r="H33" s="58">
        <f>IF(F33="","",'הגבלה לסכום מבוקש (1)'!G33)</f>
        <v>600000</v>
      </c>
      <c r="I33" s="58">
        <f>סיכום!L33</f>
        <v>175000</v>
      </c>
      <c r="J33" s="59">
        <f t="shared" ref="J33:J96" si="1">IFERROR(I33/G33,"")</f>
        <v>0.93333333333333335</v>
      </c>
      <c r="K33" s="58">
        <f>'קיזוזים בגין איחורים'!I33</f>
        <v>0</v>
      </c>
      <c r="L33" s="60">
        <f>IF(B33="","",'קיזוזים- החלטות ועדה'!H33)</f>
        <v>0</v>
      </c>
      <c r="M33" s="58">
        <f>'קיזוזים- החלטות ועדה'!J33</f>
        <v>175000</v>
      </c>
      <c r="N33" s="60">
        <f>'הגבלה לסכום מבוקש (2)'!Z33</f>
        <v>175000</v>
      </c>
      <c r="O33" s="286"/>
      <c r="P33" s="399" t="s">
        <v>345</v>
      </c>
    </row>
    <row r="34" spans="2:16" x14ac:dyDescent="0.25">
      <c r="B34" s="56" t="str">
        <f t="shared" si="0"/>
        <v/>
      </c>
      <c r="C34" s="57" t="str">
        <f>IF('תנאי סף'!C34="","",'תנאי סף'!C34)</f>
        <v/>
      </c>
      <c r="D34" s="57" t="str">
        <f>IF('תנאי סף'!D34="","",'תנאי סף'!D34)</f>
        <v/>
      </c>
      <c r="E34" s="57" t="str">
        <f>IF('תנאי סף'!E34="","",'תנאי סף'!E34)</f>
        <v/>
      </c>
      <c r="F34" s="57" t="str">
        <f>IF('תנאי סף'!F34="","",'תנאי סף'!F34)</f>
        <v/>
      </c>
      <c r="G34" s="294" t="str">
        <f>IF(הגנה!H34="","",הגנה!H34)</f>
        <v/>
      </c>
      <c r="H34" s="58" t="str">
        <f>IF(F34="","",'הגבלה לסכום מבוקש (1)'!G34)</f>
        <v/>
      </c>
      <c r="I34" s="58" t="str">
        <f>סיכום!L34</f>
        <v/>
      </c>
      <c r="J34" s="59" t="str">
        <f t="shared" si="1"/>
        <v/>
      </c>
      <c r="K34" s="58" t="str">
        <f>'קיזוזים בגין איחורים'!I34</f>
        <v/>
      </c>
      <c r="L34" s="60" t="str">
        <f>IF(B34="","",'קיזוזים- החלטות ועדה'!H34)</f>
        <v/>
      </c>
      <c r="M34" s="58" t="str">
        <f>'קיזוזים- החלטות ועדה'!J34</f>
        <v/>
      </c>
      <c r="N34" s="60" t="str">
        <f>'הגבלה לסכום מבוקש (2)'!Z34</f>
        <v/>
      </c>
      <c r="O34" s="286"/>
      <c r="P34" s="24"/>
    </row>
    <row r="35" spans="2:16" x14ac:dyDescent="0.25">
      <c r="B35" s="56" t="str">
        <f t="shared" si="0"/>
        <v/>
      </c>
      <c r="C35" s="57" t="str">
        <f>IF('תנאי סף'!C35="","",'תנאי סף'!C35)</f>
        <v/>
      </c>
      <c r="D35" s="57" t="str">
        <f>IF('תנאי סף'!D35="","",'תנאי סף'!D35)</f>
        <v/>
      </c>
      <c r="E35" s="57" t="str">
        <f>IF('תנאי סף'!E35="","",'תנאי סף'!E35)</f>
        <v/>
      </c>
      <c r="F35" s="57" t="str">
        <f>IF('תנאי סף'!F35="","",'תנאי סף'!F35)</f>
        <v/>
      </c>
      <c r="G35" s="294" t="str">
        <f>IF(הגנה!H35="","",הגנה!H35)</f>
        <v/>
      </c>
      <c r="H35" s="58" t="str">
        <f>IF(F35="","",'הגבלה לסכום מבוקש (1)'!G35)</f>
        <v/>
      </c>
      <c r="I35" s="58" t="str">
        <f>סיכום!L35</f>
        <v/>
      </c>
      <c r="J35" s="59" t="str">
        <f t="shared" si="1"/>
        <v/>
      </c>
      <c r="K35" s="58" t="str">
        <f>'קיזוזים בגין איחורים'!I35</f>
        <v/>
      </c>
      <c r="L35" s="60" t="str">
        <f>IF(B35="","",'קיזוזים- החלטות ועדה'!H35)</f>
        <v/>
      </c>
      <c r="M35" s="58" t="str">
        <f>'קיזוזים- החלטות ועדה'!J35</f>
        <v/>
      </c>
      <c r="N35" s="60" t="str">
        <f>'הגבלה לסכום מבוקש (2)'!Z35</f>
        <v/>
      </c>
      <c r="O35" s="286"/>
      <c r="P35" s="24"/>
    </row>
    <row r="36" spans="2:16" ht="31.5" x14ac:dyDescent="0.25">
      <c r="B36" s="56">
        <f t="shared" si="0"/>
        <v>6</v>
      </c>
      <c r="C36" s="57">
        <f>IF('תנאי סף'!C36="","",'תנאי סף'!C36)</f>
        <v>510632219</v>
      </c>
      <c r="D36" s="57">
        <f>IF('תנאי סף'!D36="","",'תנאי סף'!D36)</f>
        <v>1001842024</v>
      </c>
      <c r="E36" s="57" t="str">
        <f>IF('תנאי סף'!E36="","",'תנאי סף'!E36)</f>
        <v>כנס תיאטרון קהילתי נווה יוסף</v>
      </c>
      <c r="F36" s="57" t="str">
        <f>IF('תנאי סף'!F36="","",'תנאי סף'!F36)</f>
        <v>חברת מוסדות חנוך ותרבות בחיפה מיסוד</v>
      </c>
      <c r="G36" s="294">
        <f>IF(הגנה!H36="","",הגנה!H36)</f>
        <v>187500</v>
      </c>
      <c r="H36" s="58">
        <f>IF(F36="","",'הגבלה לסכום מבוקש (1)'!G36)</f>
        <v>300000</v>
      </c>
      <c r="I36" s="58">
        <f>סיכום!L36</f>
        <v>175000</v>
      </c>
      <c r="J36" s="59">
        <f t="shared" si="1"/>
        <v>0.93333333333333335</v>
      </c>
      <c r="K36" s="58">
        <f>'קיזוזים בגין איחורים'!I36</f>
        <v>0</v>
      </c>
      <c r="L36" s="60">
        <f>IF(B36="","",'קיזוזים- החלטות ועדה'!H36)</f>
        <v>0</v>
      </c>
      <c r="M36" s="58">
        <f>'קיזוזים- החלטות ועדה'!J36</f>
        <v>175000</v>
      </c>
      <c r="N36" s="60">
        <f>'הגבלה לסכום מבוקש (2)'!Z36</f>
        <v>175000</v>
      </c>
      <c r="O36" s="286"/>
      <c r="P36" s="286" t="s">
        <v>346</v>
      </c>
    </row>
    <row r="37" spans="2:16" x14ac:dyDescent="0.25">
      <c r="B37" s="56" t="str">
        <f t="shared" si="0"/>
        <v/>
      </c>
      <c r="C37" s="57" t="str">
        <f>IF('תנאי סף'!C37="","",'תנאי סף'!C37)</f>
        <v/>
      </c>
      <c r="D37" s="57" t="str">
        <f>IF('תנאי סף'!D37="","",'תנאי סף'!D37)</f>
        <v/>
      </c>
      <c r="E37" s="57" t="str">
        <f>IF('תנאי סף'!E37="","",'תנאי סף'!E37)</f>
        <v/>
      </c>
      <c r="F37" s="57" t="str">
        <f>IF('תנאי סף'!F37="","",'תנאי סף'!F37)</f>
        <v/>
      </c>
      <c r="G37" s="294" t="str">
        <f>IF(הגנה!H37="","",הגנה!H37)</f>
        <v/>
      </c>
      <c r="H37" s="58" t="str">
        <f>IF(F37="","",'הגבלה לסכום מבוקש (1)'!G37)</f>
        <v/>
      </c>
      <c r="I37" s="58" t="str">
        <f>סיכום!L37</f>
        <v/>
      </c>
      <c r="J37" s="59" t="str">
        <f t="shared" si="1"/>
        <v/>
      </c>
      <c r="K37" s="58" t="str">
        <f>'קיזוזים בגין איחורים'!I37</f>
        <v/>
      </c>
      <c r="L37" s="60" t="str">
        <f>IF(B37="","",'קיזוזים- החלטות ועדה'!H37)</f>
        <v/>
      </c>
      <c r="M37" s="58" t="str">
        <f>'קיזוזים- החלטות ועדה'!J37</f>
        <v/>
      </c>
      <c r="N37" s="60" t="str">
        <f>'הגבלה לסכום מבוקש (2)'!Z37</f>
        <v/>
      </c>
      <c r="O37" s="286"/>
      <c r="P37" s="286"/>
    </row>
    <row r="38" spans="2:16" x14ac:dyDescent="0.25">
      <c r="B38" s="56" t="str">
        <f t="shared" si="0"/>
        <v/>
      </c>
      <c r="C38" s="57" t="str">
        <f>IF('תנאי סף'!C38="","",'תנאי סף'!C38)</f>
        <v/>
      </c>
      <c r="D38" s="57" t="str">
        <f>IF('תנאי סף'!D38="","",'תנאי סף'!D38)</f>
        <v/>
      </c>
      <c r="E38" s="57" t="str">
        <f>IF('תנאי סף'!E38="","",'תנאי סף'!E38)</f>
        <v/>
      </c>
      <c r="F38" s="57" t="str">
        <f>IF('תנאי סף'!F38="","",'תנאי סף'!F38)</f>
        <v/>
      </c>
      <c r="G38" s="294" t="str">
        <f>IF(הגנה!H38="","",הגנה!H38)</f>
        <v/>
      </c>
      <c r="H38" s="58" t="str">
        <f>IF(F38="","",'הגבלה לסכום מבוקש (1)'!G38)</f>
        <v/>
      </c>
      <c r="I38" s="58" t="str">
        <f>סיכום!L38</f>
        <v/>
      </c>
      <c r="J38" s="59" t="str">
        <f t="shared" si="1"/>
        <v/>
      </c>
      <c r="K38" s="58" t="str">
        <f>'קיזוזים בגין איחורים'!I38</f>
        <v/>
      </c>
      <c r="L38" s="60" t="str">
        <f>IF(B38="","",'קיזוזים- החלטות ועדה'!H38)</f>
        <v/>
      </c>
      <c r="M38" s="58" t="str">
        <f>'קיזוזים- החלטות ועדה'!J38</f>
        <v/>
      </c>
      <c r="N38" s="60" t="str">
        <f>'הגבלה לסכום מבוקש (2)'!Z38</f>
        <v/>
      </c>
      <c r="O38" s="286"/>
      <c r="P38" s="24"/>
    </row>
    <row r="39" spans="2:16" x14ac:dyDescent="0.25">
      <c r="B39" s="56" t="str">
        <f t="shared" si="0"/>
        <v/>
      </c>
      <c r="C39" s="57" t="str">
        <f>IF('תנאי סף'!C39="","",'תנאי סף'!C39)</f>
        <v/>
      </c>
      <c r="D39" s="57" t="str">
        <f>IF('תנאי סף'!D39="","",'תנאי סף'!D39)</f>
        <v/>
      </c>
      <c r="E39" s="57" t="str">
        <f>IF('תנאי סף'!E39="","",'תנאי סף'!E39)</f>
        <v/>
      </c>
      <c r="F39" s="57" t="str">
        <f>IF('תנאי סף'!F39="","",'תנאי סף'!F39)</f>
        <v/>
      </c>
      <c r="G39" s="294" t="str">
        <f>IF(הגנה!H39="","",הגנה!H39)</f>
        <v/>
      </c>
      <c r="H39" s="58" t="str">
        <f>IF(F39="","",'הגבלה לסכום מבוקש (1)'!G39)</f>
        <v/>
      </c>
      <c r="I39" s="58" t="str">
        <f>סיכום!L39</f>
        <v/>
      </c>
      <c r="J39" s="59" t="str">
        <f t="shared" si="1"/>
        <v/>
      </c>
      <c r="K39" s="58" t="str">
        <f>'קיזוזים בגין איחורים'!I39</f>
        <v/>
      </c>
      <c r="L39" s="60" t="str">
        <f>IF(B39="","",'קיזוזים- החלטות ועדה'!H39)</f>
        <v/>
      </c>
      <c r="M39" s="58" t="str">
        <f>'קיזוזים- החלטות ועדה'!J39</f>
        <v/>
      </c>
      <c r="N39" s="60" t="str">
        <f>'הגבלה לסכום מבוקש (2)'!Z39</f>
        <v/>
      </c>
      <c r="O39" s="286"/>
      <c r="P39" s="286"/>
    </row>
    <row r="40" spans="2:16" ht="16.5" thickBot="1" x14ac:dyDescent="0.3">
      <c r="B40" s="56" t="str">
        <f t="shared" si="0"/>
        <v/>
      </c>
      <c r="C40" s="57" t="str">
        <f>IF('תנאי סף'!C40="","",'תנאי סף'!C40)</f>
        <v/>
      </c>
      <c r="D40" s="57" t="str">
        <f>IF('תנאי סף'!D40="","",'תנאי סף'!D40)</f>
        <v/>
      </c>
      <c r="E40" s="57" t="str">
        <f>IF('תנאי סף'!E40="","",'תנאי סף'!E40)</f>
        <v/>
      </c>
      <c r="F40" s="57" t="str">
        <f>IF('תנאי סף'!F40="","",'תנאי סף'!F40)</f>
        <v/>
      </c>
      <c r="G40" s="294" t="str">
        <f>IF(הגנה!H40="","",הגנה!H40)</f>
        <v/>
      </c>
      <c r="H40" s="58" t="str">
        <f>IF(F40="","",'הגבלה לסכום מבוקש (1)'!G40)</f>
        <v/>
      </c>
      <c r="I40" s="58" t="str">
        <f>סיכום!L40</f>
        <v/>
      </c>
      <c r="J40" s="59" t="str">
        <f t="shared" si="1"/>
        <v/>
      </c>
      <c r="K40" s="58" t="str">
        <f>'קיזוזים בגין איחורים'!I40</f>
        <v/>
      </c>
      <c r="L40" s="60" t="str">
        <f>IF(B40="","",'קיזוזים- החלטות ועדה'!H40)</f>
        <v/>
      </c>
      <c r="M40" s="58" t="str">
        <f>'קיזוזים- החלטות ועדה'!J40</f>
        <v/>
      </c>
      <c r="N40" s="60" t="str">
        <f>'הגבלה לסכום מבוקש (2)'!Z40</f>
        <v/>
      </c>
      <c r="O40" s="286"/>
      <c r="P40" s="286"/>
    </row>
    <row r="41" spans="2:16" ht="16.5" hidden="1" thickBot="1" x14ac:dyDescent="0.3">
      <c r="B41" s="56" t="str">
        <f t="shared" si="0"/>
        <v/>
      </c>
      <c r="C41" s="57" t="str">
        <f>IF('תנאי סף'!C41="","",'תנאי סף'!C41)</f>
        <v/>
      </c>
      <c r="D41" s="57" t="str">
        <f>IF('תנאי סף'!D41="","",'תנאי סף'!D41)</f>
        <v/>
      </c>
      <c r="E41" s="57" t="str">
        <f>IF('תנאי סף'!E41="","",'תנאי סף'!E41)</f>
        <v/>
      </c>
      <c r="F41" s="57" t="str">
        <f>IF('תנאי סף'!F41="","",'תנאי סף'!F41)</f>
        <v/>
      </c>
      <c r="G41" s="294" t="str">
        <f>IF(הגנה!H41="","",הגנה!H41)</f>
        <v/>
      </c>
      <c r="H41" s="58" t="str">
        <f>IF(F41="","",'הגבלה לסכום מבוקש (1)'!G41)</f>
        <v/>
      </c>
      <c r="I41" s="58" t="str">
        <f>סיכום!L41</f>
        <v/>
      </c>
      <c r="J41" s="59" t="str">
        <f t="shared" si="1"/>
        <v/>
      </c>
      <c r="K41" s="58" t="str">
        <f>'קיזוזים בגין איחורים'!I41</f>
        <v/>
      </c>
      <c r="L41" s="60" t="str">
        <f>IF(B41="","",'קיזוזים- החלטות ועדה'!H41)</f>
        <v/>
      </c>
      <c r="M41" s="58" t="str">
        <f>'קיזוזים- החלטות ועדה'!J41</f>
        <v/>
      </c>
      <c r="N41" s="60" t="str">
        <f>'הגבלה לסכום מבוקש (2)'!Z41</f>
        <v/>
      </c>
      <c r="O41" s="286"/>
      <c r="P41" s="286"/>
    </row>
    <row r="42" spans="2:16" ht="16.5" hidden="1" thickBot="1" x14ac:dyDescent="0.3">
      <c r="B42" s="56" t="str">
        <f t="shared" si="0"/>
        <v/>
      </c>
      <c r="C42" s="57" t="str">
        <f>IF('תנאי סף'!C42="","",'תנאי סף'!C42)</f>
        <v/>
      </c>
      <c r="D42" s="57" t="str">
        <f>IF('תנאי סף'!D42="","",'תנאי סף'!D42)</f>
        <v/>
      </c>
      <c r="E42" s="57" t="str">
        <f>IF('תנאי סף'!E42="","",'תנאי סף'!E42)</f>
        <v/>
      </c>
      <c r="F42" s="57" t="str">
        <f>IF('תנאי סף'!F42="","",'תנאי סף'!F42)</f>
        <v/>
      </c>
      <c r="G42" s="294" t="str">
        <f>IF(הגנה!H42="","",הגנה!H42)</f>
        <v/>
      </c>
      <c r="H42" s="58" t="str">
        <f>IF(F42="","",'הגבלה לסכום מבוקש (1)'!G42)</f>
        <v/>
      </c>
      <c r="I42" s="58" t="str">
        <f>סיכום!L42</f>
        <v/>
      </c>
      <c r="J42" s="59" t="str">
        <f t="shared" si="1"/>
        <v/>
      </c>
      <c r="K42" s="58" t="str">
        <f>'קיזוזים בגין איחורים'!I42</f>
        <v/>
      </c>
      <c r="L42" s="60" t="str">
        <f>IF(B42="","",'קיזוזים- החלטות ועדה'!H42)</f>
        <v/>
      </c>
      <c r="M42" s="58" t="str">
        <f>'קיזוזים- החלטות ועדה'!J42</f>
        <v/>
      </c>
      <c r="N42" s="60" t="str">
        <f>'הגבלה לסכום מבוקש (2)'!Z42</f>
        <v/>
      </c>
      <c r="O42" s="286"/>
      <c r="P42" s="286"/>
    </row>
    <row r="43" spans="2:16" ht="16.5" hidden="1" thickBot="1" x14ac:dyDescent="0.3">
      <c r="B43" s="56" t="str">
        <f t="shared" si="0"/>
        <v/>
      </c>
      <c r="C43" s="57" t="str">
        <f>IF('תנאי סף'!C43="","",'תנאי סף'!C43)</f>
        <v/>
      </c>
      <c r="D43" s="57" t="str">
        <f>IF('תנאי סף'!D43="","",'תנאי סף'!D43)</f>
        <v/>
      </c>
      <c r="E43" s="57" t="str">
        <f>IF('תנאי סף'!E43="","",'תנאי סף'!E43)</f>
        <v/>
      </c>
      <c r="F43" s="57" t="str">
        <f>IF('תנאי סף'!F43="","",'תנאי סף'!F43)</f>
        <v/>
      </c>
      <c r="G43" s="294" t="str">
        <f>IF(הגנה!H43="","",הגנה!H43)</f>
        <v/>
      </c>
      <c r="H43" s="58" t="str">
        <f>IF(F43="","",'הגבלה לסכום מבוקש (1)'!G43)</f>
        <v/>
      </c>
      <c r="I43" s="58" t="str">
        <f>סיכום!L43</f>
        <v/>
      </c>
      <c r="J43" s="59" t="str">
        <f t="shared" si="1"/>
        <v/>
      </c>
      <c r="K43" s="58" t="str">
        <f>'קיזוזים בגין איחורים'!I43</f>
        <v/>
      </c>
      <c r="L43" s="60" t="str">
        <f>IF(B43="","",'קיזוזים- החלטות ועדה'!H43)</f>
        <v/>
      </c>
      <c r="M43" s="58" t="str">
        <f>'קיזוזים- החלטות ועדה'!J43</f>
        <v/>
      </c>
      <c r="N43" s="60" t="str">
        <f>'הגבלה לסכום מבוקש (2)'!Z43</f>
        <v/>
      </c>
      <c r="O43" s="286"/>
      <c r="P43" s="286"/>
    </row>
    <row r="44" spans="2:16" ht="16.5" hidden="1" thickBot="1" x14ac:dyDescent="0.3">
      <c r="B44" s="56" t="str">
        <f t="shared" si="0"/>
        <v/>
      </c>
      <c r="C44" s="57" t="str">
        <f>IF('תנאי סף'!C44="","",'תנאי סף'!C44)</f>
        <v/>
      </c>
      <c r="D44" s="57" t="str">
        <f>IF('תנאי סף'!D44="","",'תנאי סף'!D44)</f>
        <v/>
      </c>
      <c r="E44" s="57" t="str">
        <f>IF('תנאי סף'!E44="","",'תנאי סף'!E44)</f>
        <v/>
      </c>
      <c r="F44" s="57" t="str">
        <f>IF('תנאי סף'!F44="","",'תנאי סף'!F44)</f>
        <v/>
      </c>
      <c r="G44" s="294" t="str">
        <f>IF(הגנה!H44="","",הגנה!H44)</f>
        <v/>
      </c>
      <c r="H44" s="58" t="str">
        <f>IF(F44="","",'הגבלה לסכום מבוקש (1)'!G44)</f>
        <v/>
      </c>
      <c r="I44" s="58" t="str">
        <f>סיכום!L44</f>
        <v/>
      </c>
      <c r="J44" s="59" t="str">
        <f t="shared" si="1"/>
        <v/>
      </c>
      <c r="K44" s="58" t="str">
        <f>'קיזוזים בגין איחורים'!I44</f>
        <v/>
      </c>
      <c r="L44" s="60" t="str">
        <f>IF(B44="","",'קיזוזים- החלטות ועדה'!H44)</f>
        <v/>
      </c>
      <c r="M44" s="58" t="str">
        <f>'קיזוזים- החלטות ועדה'!J44</f>
        <v/>
      </c>
      <c r="N44" s="60" t="str">
        <f>'הגבלה לסכום מבוקש (2)'!Z44</f>
        <v/>
      </c>
      <c r="O44" s="286"/>
      <c r="P44" s="286"/>
    </row>
    <row r="45" spans="2:16" ht="16.5" hidden="1" thickBot="1" x14ac:dyDescent="0.3">
      <c r="B45" s="56" t="str">
        <f t="shared" si="0"/>
        <v/>
      </c>
      <c r="C45" s="57" t="str">
        <f>IF('תנאי סף'!C45="","",'תנאי סף'!C45)</f>
        <v/>
      </c>
      <c r="D45" s="57" t="str">
        <f>IF('תנאי סף'!D45="","",'תנאי סף'!D45)</f>
        <v/>
      </c>
      <c r="E45" s="57" t="str">
        <f>IF('תנאי סף'!E45="","",'תנאי סף'!E45)</f>
        <v/>
      </c>
      <c r="F45" s="57" t="str">
        <f>IF('תנאי סף'!F45="","",'תנאי סף'!F45)</f>
        <v/>
      </c>
      <c r="G45" s="294" t="str">
        <f>IF(הגנה!H45="","",הגנה!H45)</f>
        <v/>
      </c>
      <c r="H45" s="58" t="str">
        <f>IF(F45="","",'הגבלה לסכום מבוקש (1)'!G45)</f>
        <v/>
      </c>
      <c r="I45" s="58" t="str">
        <f>סיכום!L45</f>
        <v/>
      </c>
      <c r="J45" s="59" t="str">
        <f t="shared" si="1"/>
        <v/>
      </c>
      <c r="K45" s="58" t="str">
        <f>'קיזוזים בגין איחורים'!I45</f>
        <v/>
      </c>
      <c r="L45" s="60" t="str">
        <f>IF(B45="","",'קיזוזים- החלטות ועדה'!H45)</f>
        <v/>
      </c>
      <c r="M45" s="58" t="str">
        <f>'קיזוזים- החלטות ועדה'!J45</f>
        <v/>
      </c>
      <c r="N45" s="60" t="str">
        <f>'הגבלה לסכום מבוקש (2)'!Z45</f>
        <v/>
      </c>
      <c r="O45" s="286"/>
      <c r="P45" s="286"/>
    </row>
    <row r="46" spans="2:16" ht="16.5" hidden="1" thickBot="1" x14ac:dyDescent="0.3">
      <c r="B46" s="56" t="str">
        <f t="shared" si="0"/>
        <v/>
      </c>
      <c r="C46" s="57" t="str">
        <f>IF('תנאי סף'!C46="","",'תנאי סף'!C46)</f>
        <v/>
      </c>
      <c r="D46" s="57" t="str">
        <f>IF('תנאי סף'!D46="","",'תנאי סף'!D46)</f>
        <v/>
      </c>
      <c r="E46" s="57" t="str">
        <f>IF('תנאי סף'!E46="","",'תנאי סף'!E46)</f>
        <v/>
      </c>
      <c r="F46" s="57" t="str">
        <f>IF('תנאי סף'!F46="","",'תנאי סף'!F46)</f>
        <v/>
      </c>
      <c r="G46" s="294" t="str">
        <f>IF(הגנה!H46="","",הגנה!H46)</f>
        <v/>
      </c>
      <c r="H46" s="58" t="str">
        <f>IF(F46="","",'הגבלה לסכום מבוקש (1)'!G46)</f>
        <v/>
      </c>
      <c r="I46" s="58" t="str">
        <f>סיכום!L46</f>
        <v/>
      </c>
      <c r="J46" s="59" t="str">
        <f t="shared" si="1"/>
        <v/>
      </c>
      <c r="K46" s="58" t="str">
        <f>'קיזוזים בגין איחורים'!I46</f>
        <v/>
      </c>
      <c r="L46" s="60" t="str">
        <f>IF(B46="","",'קיזוזים- החלטות ועדה'!H46)</f>
        <v/>
      </c>
      <c r="M46" s="58" t="str">
        <f>'קיזוזים- החלטות ועדה'!J46</f>
        <v/>
      </c>
      <c r="N46" s="60" t="str">
        <f>'הגבלה לסכום מבוקש (2)'!Z46</f>
        <v/>
      </c>
      <c r="O46" s="286"/>
      <c r="P46" s="286"/>
    </row>
    <row r="47" spans="2:16" ht="16.5" hidden="1" thickBot="1" x14ac:dyDescent="0.3">
      <c r="B47" s="56" t="str">
        <f t="shared" si="0"/>
        <v/>
      </c>
      <c r="C47" s="57" t="str">
        <f>IF('תנאי סף'!C47="","",'תנאי סף'!C47)</f>
        <v/>
      </c>
      <c r="D47" s="57" t="str">
        <f>IF('תנאי סף'!D47="","",'תנאי סף'!D47)</f>
        <v/>
      </c>
      <c r="E47" s="57" t="str">
        <f>IF('תנאי סף'!E47="","",'תנאי סף'!E47)</f>
        <v/>
      </c>
      <c r="F47" s="57" t="str">
        <f>IF('תנאי סף'!F47="","",'תנאי סף'!F47)</f>
        <v/>
      </c>
      <c r="G47" s="294" t="str">
        <f>IF(הגנה!H47="","",הגנה!H47)</f>
        <v/>
      </c>
      <c r="H47" s="58" t="str">
        <f>IF(F47="","",'הגבלה לסכום מבוקש (1)'!G47)</f>
        <v/>
      </c>
      <c r="I47" s="58" t="str">
        <f>סיכום!L47</f>
        <v/>
      </c>
      <c r="J47" s="59" t="str">
        <f t="shared" si="1"/>
        <v/>
      </c>
      <c r="K47" s="58" t="str">
        <f>'קיזוזים בגין איחורים'!I47</f>
        <v/>
      </c>
      <c r="L47" s="60" t="str">
        <f>IF(B47="","",'קיזוזים- החלטות ועדה'!H47)</f>
        <v/>
      </c>
      <c r="M47" s="58" t="str">
        <f>'קיזוזים- החלטות ועדה'!J47</f>
        <v/>
      </c>
      <c r="N47" s="60" t="str">
        <f>'הגבלה לסכום מבוקש (2)'!Z47</f>
        <v/>
      </c>
      <c r="O47" s="286"/>
      <c r="P47" s="286"/>
    </row>
    <row r="48" spans="2:16" ht="16.5" hidden="1" thickBot="1" x14ac:dyDescent="0.3">
      <c r="B48" s="56" t="str">
        <f t="shared" si="0"/>
        <v/>
      </c>
      <c r="C48" s="57" t="str">
        <f>IF('תנאי סף'!C48="","",'תנאי סף'!C48)</f>
        <v/>
      </c>
      <c r="D48" s="57" t="str">
        <f>IF('תנאי סף'!D48="","",'תנאי סף'!D48)</f>
        <v/>
      </c>
      <c r="E48" s="57" t="str">
        <f>IF('תנאי סף'!E48="","",'תנאי סף'!E48)</f>
        <v/>
      </c>
      <c r="F48" s="57" t="str">
        <f>IF('תנאי סף'!F48="","",'תנאי סף'!F48)</f>
        <v/>
      </c>
      <c r="G48" s="294" t="str">
        <f>IF(הגנה!H48="","",הגנה!H48)</f>
        <v/>
      </c>
      <c r="H48" s="58" t="str">
        <f>IF(F48="","",'הגבלה לסכום מבוקש (1)'!G48)</f>
        <v/>
      </c>
      <c r="I48" s="58" t="str">
        <f>סיכום!L48</f>
        <v/>
      </c>
      <c r="J48" s="59" t="str">
        <f t="shared" si="1"/>
        <v/>
      </c>
      <c r="K48" s="58" t="str">
        <f>'קיזוזים בגין איחורים'!I48</f>
        <v/>
      </c>
      <c r="L48" s="60" t="str">
        <f>IF(B48="","",'קיזוזים- החלטות ועדה'!H48)</f>
        <v/>
      </c>
      <c r="M48" s="58" t="str">
        <f>'קיזוזים- החלטות ועדה'!J48</f>
        <v/>
      </c>
      <c r="N48" s="60" t="str">
        <f>'הגבלה לסכום מבוקש (2)'!Z48</f>
        <v/>
      </c>
      <c r="O48" s="286"/>
      <c r="P48" s="286"/>
    </row>
    <row r="49" spans="2:16" ht="16.5" hidden="1" thickBot="1" x14ac:dyDescent="0.3">
      <c r="B49" s="56" t="str">
        <f t="shared" si="0"/>
        <v/>
      </c>
      <c r="C49" s="57" t="str">
        <f>IF('תנאי סף'!C49="","",'תנאי סף'!C49)</f>
        <v/>
      </c>
      <c r="D49" s="57" t="str">
        <f>IF('תנאי סף'!D49="","",'תנאי סף'!D49)</f>
        <v/>
      </c>
      <c r="E49" s="57" t="str">
        <f>IF('תנאי סף'!E49="","",'תנאי סף'!E49)</f>
        <v/>
      </c>
      <c r="F49" s="57" t="str">
        <f>IF('תנאי סף'!F49="","",'תנאי סף'!F49)</f>
        <v/>
      </c>
      <c r="G49" s="294" t="str">
        <f>IF(הגנה!H49="","",הגנה!H49)</f>
        <v/>
      </c>
      <c r="H49" s="58" t="str">
        <f>IF(F49="","",'הגבלה לסכום מבוקש (1)'!G49)</f>
        <v/>
      </c>
      <c r="I49" s="58" t="str">
        <f>סיכום!L49</f>
        <v/>
      </c>
      <c r="J49" s="59" t="str">
        <f t="shared" si="1"/>
        <v/>
      </c>
      <c r="K49" s="58" t="str">
        <f>'קיזוזים בגין איחורים'!I49</f>
        <v/>
      </c>
      <c r="L49" s="60" t="str">
        <f>IF(B49="","",'קיזוזים- החלטות ועדה'!H49)</f>
        <v/>
      </c>
      <c r="M49" s="58" t="str">
        <f>'קיזוזים- החלטות ועדה'!J49</f>
        <v/>
      </c>
      <c r="N49" s="60" t="str">
        <f>'הגבלה לסכום מבוקש (2)'!Z49</f>
        <v/>
      </c>
      <c r="O49" s="286"/>
      <c r="P49" s="286"/>
    </row>
    <row r="50" spans="2:16" ht="16.5" hidden="1" thickBot="1" x14ac:dyDescent="0.3">
      <c r="B50" s="56" t="str">
        <f t="shared" si="0"/>
        <v/>
      </c>
      <c r="C50" s="57" t="str">
        <f>IF('תנאי סף'!C50="","",'תנאי סף'!C50)</f>
        <v/>
      </c>
      <c r="D50" s="57" t="str">
        <f>IF('תנאי סף'!D50="","",'תנאי סף'!D50)</f>
        <v/>
      </c>
      <c r="E50" s="57" t="str">
        <f>IF('תנאי סף'!E50="","",'תנאי סף'!E50)</f>
        <v/>
      </c>
      <c r="F50" s="57" t="str">
        <f>IF('תנאי סף'!F50="","",'תנאי סף'!F50)</f>
        <v/>
      </c>
      <c r="G50" s="294" t="str">
        <f>IF(הגנה!H50="","",הגנה!H50)</f>
        <v/>
      </c>
      <c r="H50" s="58" t="str">
        <f>IF(F50="","",'הגבלה לסכום מבוקש (1)'!G50)</f>
        <v/>
      </c>
      <c r="I50" s="58" t="str">
        <f>סיכום!L50</f>
        <v/>
      </c>
      <c r="J50" s="59" t="str">
        <f t="shared" si="1"/>
        <v/>
      </c>
      <c r="K50" s="58" t="str">
        <f>'קיזוזים בגין איחורים'!I50</f>
        <v/>
      </c>
      <c r="L50" s="60" t="str">
        <f>IF(B50="","",'קיזוזים- החלטות ועדה'!H50)</f>
        <v/>
      </c>
      <c r="M50" s="58" t="str">
        <f>'קיזוזים- החלטות ועדה'!J50</f>
        <v/>
      </c>
      <c r="N50" s="60" t="str">
        <f>'הגבלה לסכום מבוקש (2)'!Z50</f>
        <v/>
      </c>
      <c r="O50" s="286"/>
      <c r="P50" s="286"/>
    </row>
    <row r="51" spans="2:16" ht="16.5" hidden="1" thickBot="1" x14ac:dyDescent="0.3">
      <c r="B51" s="56" t="str">
        <f t="shared" si="0"/>
        <v/>
      </c>
      <c r="C51" s="57" t="str">
        <f>IF('תנאי סף'!C51="","",'תנאי סף'!C51)</f>
        <v/>
      </c>
      <c r="D51" s="57" t="str">
        <f>IF('תנאי סף'!D51="","",'תנאי סף'!D51)</f>
        <v/>
      </c>
      <c r="E51" s="57" t="str">
        <f>IF('תנאי סף'!E51="","",'תנאי סף'!E51)</f>
        <v/>
      </c>
      <c r="F51" s="57" t="str">
        <f>IF('תנאי סף'!F51="","",'תנאי סף'!F51)</f>
        <v/>
      </c>
      <c r="G51" s="294" t="str">
        <f>IF(הגנה!H51="","",הגנה!H51)</f>
        <v/>
      </c>
      <c r="H51" s="58" t="str">
        <f>IF(F51="","",'הגבלה לסכום מבוקש (1)'!G51)</f>
        <v/>
      </c>
      <c r="I51" s="58" t="str">
        <f>סיכום!L51</f>
        <v/>
      </c>
      <c r="J51" s="59" t="str">
        <f t="shared" si="1"/>
        <v/>
      </c>
      <c r="K51" s="58" t="str">
        <f>'קיזוזים בגין איחורים'!I51</f>
        <v/>
      </c>
      <c r="L51" s="60" t="str">
        <f>IF(B51="","",'קיזוזים- החלטות ועדה'!H51)</f>
        <v/>
      </c>
      <c r="M51" s="58" t="str">
        <f>'קיזוזים- החלטות ועדה'!J51</f>
        <v/>
      </c>
      <c r="N51" s="60" t="str">
        <f>'הגבלה לסכום מבוקש (2)'!Z51</f>
        <v/>
      </c>
      <c r="O51" s="286"/>
      <c r="P51" s="286"/>
    </row>
    <row r="52" spans="2:16" ht="16.5" hidden="1" thickBot="1" x14ac:dyDescent="0.3">
      <c r="B52" s="56" t="str">
        <f t="shared" si="0"/>
        <v/>
      </c>
      <c r="C52" s="57" t="str">
        <f>IF('תנאי סף'!C52="","",'תנאי סף'!C52)</f>
        <v/>
      </c>
      <c r="D52" s="57" t="str">
        <f>IF('תנאי סף'!D52="","",'תנאי סף'!D52)</f>
        <v/>
      </c>
      <c r="E52" s="57" t="str">
        <f>IF('תנאי סף'!E52="","",'תנאי סף'!E52)</f>
        <v/>
      </c>
      <c r="F52" s="57" t="str">
        <f>IF('תנאי סף'!F52="","",'תנאי סף'!F52)</f>
        <v/>
      </c>
      <c r="G52" s="294" t="str">
        <f>IF(הגנה!H52="","",הגנה!H52)</f>
        <v/>
      </c>
      <c r="H52" s="58" t="str">
        <f>IF(F52="","",'הגבלה לסכום מבוקש (1)'!G52)</f>
        <v/>
      </c>
      <c r="I52" s="58" t="str">
        <f>סיכום!L52</f>
        <v/>
      </c>
      <c r="J52" s="59" t="str">
        <f t="shared" si="1"/>
        <v/>
      </c>
      <c r="K52" s="58" t="str">
        <f>'קיזוזים בגין איחורים'!I52</f>
        <v/>
      </c>
      <c r="L52" s="60" t="str">
        <f>IF(B52="","",'קיזוזים- החלטות ועדה'!H52)</f>
        <v/>
      </c>
      <c r="M52" s="58" t="str">
        <f>'קיזוזים- החלטות ועדה'!J52</f>
        <v/>
      </c>
      <c r="N52" s="60" t="str">
        <f>'הגבלה לסכום מבוקש (2)'!Z52</f>
        <v/>
      </c>
      <c r="O52" s="286"/>
      <c r="P52" s="286"/>
    </row>
    <row r="53" spans="2:16" ht="16.5" hidden="1" thickBot="1" x14ac:dyDescent="0.3">
      <c r="B53" s="56" t="str">
        <f t="shared" si="0"/>
        <v/>
      </c>
      <c r="C53" s="57" t="str">
        <f>IF('תנאי סף'!C53="","",'תנאי סף'!C53)</f>
        <v/>
      </c>
      <c r="D53" s="57" t="str">
        <f>IF('תנאי סף'!D53="","",'תנאי סף'!D53)</f>
        <v/>
      </c>
      <c r="E53" s="57" t="str">
        <f>IF('תנאי סף'!E53="","",'תנאי סף'!E53)</f>
        <v/>
      </c>
      <c r="F53" s="57" t="str">
        <f>IF('תנאי סף'!F53="","",'תנאי סף'!F53)</f>
        <v/>
      </c>
      <c r="G53" s="294" t="str">
        <f>IF(הגנה!H53="","",הגנה!H53)</f>
        <v/>
      </c>
      <c r="H53" s="58" t="str">
        <f>IF(F53="","",'הגבלה לסכום מבוקש (1)'!G53)</f>
        <v/>
      </c>
      <c r="I53" s="58" t="str">
        <f>סיכום!L53</f>
        <v/>
      </c>
      <c r="J53" s="59" t="str">
        <f t="shared" si="1"/>
        <v/>
      </c>
      <c r="K53" s="58" t="str">
        <f>'קיזוזים בגין איחורים'!I53</f>
        <v/>
      </c>
      <c r="L53" s="60" t="str">
        <f>IF(B53="","",'קיזוזים- החלטות ועדה'!H53)</f>
        <v/>
      </c>
      <c r="M53" s="58" t="str">
        <f>'קיזוזים- החלטות ועדה'!J53</f>
        <v/>
      </c>
      <c r="N53" s="60" t="str">
        <f>'הגבלה לסכום מבוקש (2)'!Z53</f>
        <v/>
      </c>
      <c r="O53" s="286"/>
      <c r="P53" s="286"/>
    </row>
    <row r="54" spans="2:16" ht="16.5" hidden="1" thickBot="1" x14ac:dyDescent="0.3">
      <c r="B54" s="56" t="str">
        <f t="shared" si="0"/>
        <v/>
      </c>
      <c r="C54" s="57" t="str">
        <f>IF('תנאי סף'!C54="","",'תנאי סף'!C54)</f>
        <v/>
      </c>
      <c r="D54" s="57" t="str">
        <f>IF('תנאי סף'!D54="","",'תנאי סף'!D54)</f>
        <v/>
      </c>
      <c r="E54" s="57" t="str">
        <f>IF('תנאי סף'!E54="","",'תנאי סף'!E54)</f>
        <v/>
      </c>
      <c r="F54" s="57" t="str">
        <f>IF('תנאי סף'!F54="","",'תנאי סף'!F54)</f>
        <v/>
      </c>
      <c r="G54" s="294" t="str">
        <f>IF(הגנה!H54="","",הגנה!H54)</f>
        <v/>
      </c>
      <c r="H54" s="58" t="str">
        <f>IF(F54="","",'הגבלה לסכום מבוקש (1)'!G54)</f>
        <v/>
      </c>
      <c r="I54" s="58" t="str">
        <f>סיכום!L54</f>
        <v/>
      </c>
      <c r="J54" s="59" t="str">
        <f t="shared" si="1"/>
        <v/>
      </c>
      <c r="K54" s="58" t="str">
        <f>'קיזוזים בגין איחורים'!I54</f>
        <v/>
      </c>
      <c r="L54" s="60" t="str">
        <f>IF(B54="","",'קיזוזים- החלטות ועדה'!H54)</f>
        <v/>
      </c>
      <c r="M54" s="58" t="str">
        <f>'קיזוזים- החלטות ועדה'!J54</f>
        <v/>
      </c>
      <c r="N54" s="60" t="str">
        <f>'הגבלה לסכום מבוקש (2)'!Z54</f>
        <v/>
      </c>
      <c r="O54" s="286"/>
      <c r="P54" s="286"/>
    </row>
    <row r="55" spans="2:16" ht="16.5" hidden="1" thickBot="1" x14ac:dyDescent="0.3">
      <c r="B55" s="56" t="str">
        <f t="shared" si="0"/>
        <v/>
      </c>
      <c r="C55" s="57" t="str">
        <f>IF('תנאי סף'!C55="","",'תנאי סף'!C55)</f>
        <v/>
      </c>
      <c r="D55" s="57" t="str">
        <f>IF('תנאי סף'!D55="","",'תנאי סף'!D55)</f>
        <v/>
      </c>
      <c r="E55" s="57" t="str">
        <f>IF('תנאי סף'!E55="","",'תנאי סף'!E55)</f>
        <v/>
      </c>
      <c r="F55" s="57" t="str">
        <f>IF('תנאי סף'!F55="","",'תנאי סף'!F55)</f>
        <v/>
      </c>
      <c r="G55" s="294" t="str">
        <f>IF(הגנה!H55="","",הגנה!H55)</f>
        <v/>
      </c>
      <c r="H55" s="58" t="str">
        <f>IF(F55="","",'הגבלה לסכום מבוקש (1)'!G55)</f>
        <v/>
      </c>
      <c r="I55" s="58" t="str">
        <f>סיכום!L55</f>
        <v/>
      </c>
      <c r="J55" s="59" t="str">
        <f t="shared" si="1"/>
        <v/>
      </c>
      <c r="K55" s="58" t="str">
        <f>'קיזוזים בגין איחורים'!I55</f>
        <v/>
      </c>
      <c r="L55" s="60" t="str">
        <f>IF(B55="","",'קיזוזים- החלטות ועדה'!H55)</f>
        <v/>
      </c>
      <c r="M55" s="58" t="str">
        <f>'קיזוזים- החלטות ועדה'!J55</f>
        <v/>
      </c>
      <c r="N55" s="60" t="str">
        <f>'הגבלה לסכום מבוקש (2)'!Z55</f>
        <v/>
      </c>
      <c r="O55" s="286"/>
      <c r="P55" s="286"/>
    </row>
    <row r="56" spans="2:16" ht="16.5" hidden="1" thickBot="1" x14ac:dyDescent="0.3">
      <c r="B56" s="56" t="str">
        <f t="shared" si="0"/>
        <v/>
      </c>
      <c r="C56" s="57" t="str">
        <f>IF('תנאי סף'!C56="","",'תנאי סף'!C56)</f>
        <v/>
      </c>
      <c r="D56" s="57" t="str">
        <f>IF('תנאי סף'!D56="","",'תנאי סף'!D56)</f>
        <v/>
      </c>
      <c r="E56" s="57" t="str">
        <f>IF('תנאי סף'!E56="","",'תנאי סף'!E56)</f>
        <v/>
      </c>
      <c r="F56" s="57" t="str">
        <f>IF('תנאי סף'!F56="","",'תנאי סף'!F56)</f>
        <v/>
      </c>
      <c r="G56" s="294" t="str">
        <f>IF(הגנה!H56="","",הגנה!H56)</f>
        <v/>
      </c>
      <c r="H56" s="58" t="str">
        <f>IF(F56="","",'הגבלה לסכום מבוקש (1)'!G56)</f>
        <v/>
      </c>
      <c r="I56" s="58" t="str">
        <f>סיכום!L56</f>
        <v/>
      </c>
      <c r="J56" s="59" t="str">
        <f t="shared" si="1"/>
        <v/>
      </c>
      <c r="K56" s="58" t="str">
        <f>'קיזוזים בגין איחורים'!I56</f>
        <v/>
      </c>
      <c r="L56" s="60" t="str">
        <f>IF(B56="","",'קיזוזים- החלטות ועדה'!H56)</f>
        <v/>
      </c>
      <c r="M56" s="58" t="str">
        <f>'קיזוזים- החלטות ועדה'!J56</f>
        <v/>
      </c>
      <c r="N56" s="60" t="str">
        <f>'הגבלה לסכום מבוקש (2)'!Z56</f>
        <v/>
      </c>
      <c r="O56" s="286"/>
      <c r="P56" s="286"/>
    </row>
    <row r="57" spans="2:16" ht="16.5" hidden="1" thickBot="1" x14ac:dyDescent="0.3">
      <c r="B57" s="56" t="str">
        <f t="shared" si="0"/>
        <v/>
      </c>
      <c r="C57" s="57" t="str">
        <f>IF('תנאי סף'!C57="","",'תנאי סף'!C57)</f>
        <v/>
      </c>
      <c r="D57" s="57" t="str">
        <f>IF('תנאי סף'!D57="","",'תנאי סף'!D57)</f>
        <v/>
      </c>
      <c r="E57" s="57" t="str">
        <f>IF('תנאי סף'!E57="","",'תנאי סף'!E57)</f>
        <v/>
      </c>
      <c r="F57" s="57" t="str">
        <f>IF('תנאי סף'!F57="","",'תנאי סף'!F57)</f>
        <v/>
      </c>
      <c r="G57" s="294" t="str">
        <f>IF(הגנה!H57="","",הגנה!H57)</f>
        <v/>
      </c>
      <c r="H57" s="58" t="str">
        <f>IF(F57="","",'הגבלה לסכום מבוקש (1)'!G57)</f>
        <v/>
      </c>
      <c r="I57" s="58" t="str">
        <f>סיכום!L57</f>
        <v/>
      </c>
      <c r="J57" s="59" t="str">
        <f t="shared" si="1"/>
        <v/>
      </c>
      <c r="K57" s="58" t="str">
        <f>'קיזוזים בגין איחורים'!I57</f>
        <v/>
      </c>
      <c r="L57" s="60" t="str">
        <f>IF(B57="","",'קיזוזים- החלטות ועדה'!H57)</f>
        <v/>
      </c>
      <c r="M57" s="58" t="str">
        <f>'קיזוזים- החלטות ועדה'!J57</f>
        <v/>
      </c>
      <c r="N57" s="60" t="str">
        <f>'הגבלה לסכום מבוקש (2)'!Z57</f>
        <v/>
      </c>
      <c r="O57" s="286"/>
      <c r="P57" s="286"/>
    </row>
    <row r="58" spans="2:16" ht="16.5" hidden="1" thickBot="1" x14ac:dyDescent="0.3">
      <c r="B58" s="56" t="str">
        <f t="shared" si="0"/>
        <v/>
      </c>
      <c r="C58" s="57" t="str">
        <f>IF('תנאי סף'!C58="","",'תנאי סף'!C58)</f>
        <v/>
      </c>
      <c r="D58" s="57" t="str">
        <f>IF('תנאי סף'!D58="","",'תנאי סף'!D58)</f>
        <v/>
      </c>
      <c r="E58" s="57" t="str">
        <f>IF('תנאי סף'!E58="","",'תנאי סף'!E58)</f>
        <v/>
      </c>
      <c r="F58" s="57" t="str">
        <f>IF('תנאי סף'!F58="","",'תנאי סף'!F58)</f>
        <v/>
      </c>
      <c r="G58" s="294" t="str">
        <f>IF(הגנה!H58="","",הגנה!H58)</f>
        <v/>
      </c>
      <c r="H58" s="58" t="str">
        <f>IF(F58="","",'הגבלה לסכום מבוקש (1)'!G58)</f>
        <v/>
      </c>
      <c r="I58" s="58" t="str">
        <f>סיכום!L58</f>
        <v/>
      </c>
      <c r="J58" s="59" t="str">
        <f t="shared" si="1"/>
        <v/>
      </c>
      <c r="K58" s="58" t="str">
        <f>'קיזוזים בגין איחורים'!I58</f>
        <v/>
      </c>
      <c r="L58" s="60" t="str">
        <f>IF(B58="","",'קיזוזים- החלטות ועדה'!H58)</f>
        <v/>
      </c>
      <c r="M58" s="58" t="str">
        <f>'קיזוזים- החלטות ועדה'!J58</f>
        <v/>
      </c>
      <c r="N58" s="60" t="str">
        <f>'הגבלה לסכום מבוקש (2)'!Z58</f>
        <v/>
      </c>
      <c r="O58" s="286"/>
      <c r="P58" s="286"/>
    </row>
    <row r="59" spans="2:16" ht="16.5" hidden="1" thickBot="1" x14ac:dyDescent="0.3">
      <c r="B59" s="56" t="str">
        <f t="shared" si="0"/>
        <v/>
      </c>
      <c r="C59" s="57" t="str">
        <f>IF('תנאי סף'!C59="","",'תנאי סף'!C59)</f>
        <v/>
      </c>
      <c r="D59" s="57" t="str">
        <f>IF('תנאי סף'!D59="","",'תנאי סף'!D59)</f>
        <v/>
      </c>
      <c r="E59" s="57" t="str">
        <f>IF('תנאי סף'!E59="","",'תנאי סף'!E59)</f>
        <v/>
      </c>
      <c r="F59" s="57" t="str">
        <f>IF('תנאי סף'!F59="","",'תנאי סף'!F59)</f>
        <v/>
      </c>
      <c r="G59" s="294" t="str">
        <f>IF(הגנה!H59="","",הגנה!H59)</f>
        <v/>
      </c>
      <c r="H59" s="58" t="str">
        <f>IF(F59="","",'הגבלה לסכום מבוקש (1)'!G59)</f>
        <v/>
      </c>
      <c r="I59" s="58" t="str">
        <f>סיכום!L59</f>
        <v/>
      </c>
      <c r="J59" s="59" t="str">
        <f t="shared" si="1"/>
        <v/>
      </c>
      <c r="K59" s="58" t="str">
        <f>'קיזוזים בגין איחורים'!I59</f>
        <v/>
      </c>
      <c r="L59" s="60" t="str">
        <f>IF(B59="","",'קיזוזים- החלטות ועדה'!H59)</f>
        <v/>
      </c>
      <c r="M59" s="58" t="str">
        <f>'קיזוזים- החלטות ועדה'!J59</f>
        <v/>
      </c>
      <c r="N59" s="60" t="str">
        <f>'הגבלה לסכום מבוקש (2)'!Z59</f>
        <v/>
      </c>
      <c r="O59" s="286"/>
      <c r="P59" s="286"/>
    </row>
    <row r="60" spans="2:16" ht="16.5" hidden="1" thickBot="1" x14ac:dyDescent="0.3">
      <c r="B60" s="56" t="str">
        <f t="shared" si="0"/>
        <v/>
      </c>
      <c r="C60" s="57" t="str">
        <f>IF('תנאי סף'!C60="","",'תנאי סף'!C60)</f>
        <v/>
      </c>
      <c r="D60" s="57" t="str">
        <f>IF('תנאי סף'!D60="","",'תנאי סף'!D60)</f>
        <v/>
      </c>
      <c r="E60" s="57" t="str">
        <f>IF('תנאי סף'!E60="","",'תנאי סף'!E60)</f>
        <v/>
      </c>
      <c r="F60" s="57" t="str">
        <f>IF('תנאי סף'!F60="","",'תנאי סף'!F60)</f>
        <v/>
      </c>
      <c r="G60" s="294" t="str">
        <f>IF(הגנה!H60="","",הגנה!H60)</f>
        <v/>
      </c>
      <c r="H60" s="58" t="str">
        <f>IF(F60="","",'הגבלה לסכום מבוקש (1)'!G60)</f>
        <v/>
      </c>
      <c r="I60" s="58" t="str">
        <f>סיכום!L60</f>
        <v/>
      </c>
      <c r="J60" s="59" t="str">
        <f t="shared" si="1"/>
        <v/>
      </c>
      <c r="K60" s="58" t="str">
        <f>'קיזוזים בגין איחורים'!I60</f>
        <v/>
      </c>
      <c r="L60" s="60" t="str">
        <f>IF(B60="","",'קיזוזים- החלטות ועדה'!H60)</f>
        <v/>
      </c>
      <c r="M60" s="58" t="str">
        <f>'קיזוזים- החלטות ועדה'!J60</f>
        <v/>
      </c>
      <c r="N60" s="60" t="str">
        <f>'הגבלה לסכום מבוקש (2)'!Z60</f>
        <v/>
      </c>
      <c r="O60" s="286"/>
      <c r="P60" s="286"/>
    </row>
    <row r="61" spans="2:16" ht="16.5" hidden="1" thickBot="1" x14ac:dyDescent="0.3">
      <c r="B61" s="56" t="str">
        <f t="shared" si="0"/>
        <v/>
      </c>
      <c r="C61" s="57" t="str">
        <f>IF('תנאי סף'!C61="","",'תנאי סף'!C61)</f>
        <v/>
      </c>
      <c r="D61" s="57" t="str">
        <f>IF('תנאי סף'!D61="","",'תנאי סף'!D61)</f>
        <v/>
      </c>
      <c r="E61" s="57" t="str">
        <f>IF('תנאי סף'!E61="","",'תנאי סף'!E61)</f>
        <v/>
      </c>
      <c r="F61" s="57" t="str">
        <f>IF('תנאי סף'!F61="","",'תנאי סף'!F61)</f>
        <v/>
      </c>
      <c r="G61" s="294" t="str">
        <f>IF(הגנה!H61="","",הגנה!H61)</f>
        <v/>
      </c>
      <c r="H61" s="58" t="str">
        <f>IF(F61="","",'הגבלה לסכום מבוקש (1)'!G61)</f>
        <v/>
      </c>
      <c r="I61" s="58" t="str">
        <f>סיכום!L61</f>
        <v/>
      </c>
      <c r="J61" s="59" t="str">
        <f t="shared" si="1"/>
        <v/>
      </c>
      <c r="K61" s="58" t="str">
        <f>'קיזוזים בגין איחורים'!I61</f>
        <v/>
      </c>
      <c r="L61" s="60" t="str">
        <f>IF(B61="","",'קיזוזים- החלטות ועדה'!H61)</f>
        <v/>
      </c>
      <c r="M61" s="58" t="str">
        <f>'קיזוזים- החלטות ועדה'!J61</f>
        <v/>
      </c>
      <c r="N61" s="60" t="str">
        <f>'הגבלה לסכום מבוקש (2)'!Z61</f>
        <v/>
      </c>
      <c r="O61" s="286"/>
      <c r="P61" s="286"/>
    </row>
    <row r="62" spans="2:16" ht="16.5" hidden="1" thickBot="1" x14ac:dyDescent="0.3">
      <c r="B62" s="56" t="str">
        <f t="shared" si="0"/>
        <v/>
      </c>
      <c r="C62" s="57" t="str">
        <f>IF('תנאי סף'!C62="","",'תנאי סף'!C62)</f>
        <v/>
      </c>
      <c r="D62" s="57" t="str">
        <f>IF('תנאי סף'!D62="","",'תנאי סף'!D62)</f>
        <v/>
      </c>
      <c r="E62" s="57" t="str">
        <f>IF('תנאי סף'!E62="","",'תנאי סף'!E62)</f>
        <v/>
      </c>
      <c r="F62" s="57" t="str">
        <f>IF('תנאי סף'!F62="","",'תנאי סף'!F62)</f>
        <v/>
      </c>
      <c r="G62" s="294" t="str">
        <f>IF(הגנה!H62="","",הגנה!H62)</f>
        <v/>
      </c>
      <c r="H62" s="58" t="str">
        <f>IF(F62="","",'הגבלה לסכום מבוקש (1)'!G62)</f>
        <v/>
      </c>
      <c r="I62" s="58" t="str">
        <f>סיכום!L62</f>
        <v/>
      </c>
      <c r="J62" s="59" t="str">
        <f t="shared" si="1"/>
        <v/>
      </c>
      <c r="K62" s="58" t="str">
        <f>'קיזוזים בגין איחורים'!I62</f>
        <v/>
      </c>
      <c r="L62" s="60" t="str">
        <f>IF(B62="","",'קיזוזים- החלטות ועדה'!H62)</f>
        <v/>
      </c>
      <c r="M62" s="58" t="str">
        <f>'קיזוזים- החלטות ועדה'!J62</f>
        <v/>
      </c>
      <c r="N62" s="60" t="str">
        <f>'הגבלה לסכום מבוקש (2)'!Z62</f>
        <v/>
      </c>
      <c r="O62" s="286"/>
      <c r="P62" s="286"/>
    </row>
    <row r="63" spans="2:16" ht="16.5" hidden="1" thickBot="1" x14ac:dyDescent="0.3">
      <c r="B63" s="56" t="str">
        <f t="shared" si="0"/>
        <v/>
      </c>
      <c r="C63" s="57" t="str">
        <f>IF('תנאי סף'!C63="","",'תנאי סף'!C63)</f>
        <v/>
      </c>
      <c r="D63" s="57" t="str">
        <f>IF('תנאי סף'!D63="","",'תנאי סף'!D63)</f>
        <v/>
      </c>
      <c r="E63" s="57" t="str">
        <f>IF('תנאי סף'!E63="","",'תנאי סף'!E63)</f>
        <v/>
      </c>
      <c r="F63" s="57" t="str">
        <f>IF('תנאי סף'!F63="","",'תנאי סף'!F63)</f>
        <v/>
      </c>
      <c r="G63" s="294" t="str">
        <f>IF(הגנה!H63="","",הגנה!H63)</f>
        <v/>
      </c>
      <c r="H63" s="58" t="str">
        <f>IF(F63="","",'הגבלה לסכום מבוקש (1)'!G63)</f>
        <v/>
      </c>
      <c r="I63" s="58" t="str">
        <f>סיכום!L63</f>
        <v/>
      </c>
      <c r="J63" s="59" t="str">
        <f t="shared" si="1"/>
        <v/>
      </c>
      <c r="K63" s="58" t="str">
        <f>'קיזוזים בגין איחורים'!I63</f>
        <v/>
      </c>
      <c r="L63" s="60" t="str">
        <f>IF(B63="","",'קיזוזים- החלטות ועדה'!H63)</f>
        <v/>
      </c>
      <c r="M63" s="58" t="str">
        <f>'קיזוזים- החלטות ועדה'!J63</f>
        <v/>
      </c>
      <c r="N63" s="60" t="str">
        <f>'הגבלה לסכום מבוקש (2)'!Z63</f>
        <v/>
      </c>
      <c r="O63" s="286"/>
      <c r="P63" s="286"/>
    </row>
    <row r="64" spans="2:16" ht="16.5" hidden="1" thickBot="1" x14ac:dyDescent="0.3">
      <c r="B64" s="56" t="str">
        <f t="shared" si="0"/>
        <v/>
      </c>
      <c r="C64" s="57" t="str">
        <f>IF('תנאי סף'!C64="","",'תנאי סף'!C64)</f>
        <v/>
      </c>
      <c r="D64" s="57" t="str">
        <f>IF('תנאי סף'!D64="","",'תנאי סף'!D64)</f>
        <v/>
      </c>
      <c r="E64" s="57" t="str">
        <f>IF('תנאי סף'!E64="","",'תנאי סף'!E64)</f>
        <v/>
      </c>
      <c r="F64" s="57" t="str">
        <f>IF('תנאי סף'!F64="","",'תנאי סף'!F64)</f>
        <v/>
      </c>
      <c r="G64" s="294" t="str">
        <f>IF(הגנה!H64="","",הגנה!H64)</f>
        <v/>
      </c>
      <c r="H64" s="58" t="str">
        <f>IF(F64="","",'הגבלה לסכום מבוקש (1)'!G64)</f>
        <v/>
      </c>
      <c r="I64" s="58" t="str">
        <f>סיכום!L64</f>
        <v/>
      </c>
      <c r="J64" s="59" t="str">
        <f t="shared" si="1"/>
        <v/>
      </c>
      <c r="K64" s="58" t="str">
        <f>'קיזוזים בגין איחורים'!I64</f>
        <v/>
      </c>
      <c r="L64" s="60" t="str">
        <f>IF(B64="","",'קיזוזים- החלטות ועדה'!H64)</f>
        <v/>
      </c>
      <c r="M64" s="58" t="str">
        <f>'קיזוזים- החלטות ועדה'!J64</f>
        <v/>
      </c>
      <c r="N64" s="60" t="str">
        <f>'הגבלה לסכום מבוקש (2)'!Z64</f>
        <v/>
      </c>
      <c r="O64" s="286"/>
      <c r="P64" s="286"/>
    </row>
    <row r="65" spans="2:16" ht="16.5" hidden="1" thickBot="1" x14ac:dyDescent="0.3">
      <c r="B65" s="56" t="str">
        <f t="shared" si="0"/>
        <v/>
      </c>
      <c r="C65" s="57" t="str">
        <f>IF('תנאי סף'!C65="","",'תנאי סף'!C65)</f>
        <v/>
      </c>
      <c r="D65" s="57" t="str">
        <f>IF('תנאי סף'!D65="","",'תנאי סף'!D65)</f>
        <v/>
      </c>
      <c r="E65" s="57" t="str">
        <f>IF('תנאי סף'!E65="","",'תנאי סף'!E65)</f>
        <v/>
      </c>
      <c r="F65" s="57" t="str">
        <f>IF('תנאי סף'!F65="","",'תנאי סף'!F65)</f>
        <v/>
      </c>
      <c r="G65" s="294" t="str">
        <f>IF(הגנה!H65="","",הגנה!H65)</f>
        <v/>
      </c>
      <c r="H65" s="58" t="str">
        <f>IF(F65="","",'הגבלה לסכום מבוקש (1)'!G65)</f>
        <v/>
      </c>
      <c r="I65" s="58" t="str">
        <f>סיכום!L65</f>
        <v/>
      </c>
      <c r="J65" s="59" t="str">
        <f t="shared" si="1"/>
        <v/>
      </c>
      <c r="K65" s="58" t="str">
        <f>'קיזוזים בגין איחורים'!I65</f>
        <v/>
      </c>
      <c r="L65" s="60" t="str">
        <f>IF(B65="","",'קיזוזים- החלטות ועדה'!H65)</f>
        <v/>
      </c>
      <c r="M65" s="58" t="str">
        <f>'קיזוזים- החלטות ועדה'!J65</f>
        <v/>
      </c>
      <c r="N65" s="60" t="str">
        <f>'הגבלה לסכום מבוקש (2)'!Z65</f>
        <v/>
      </c>
      <c r="O65" s="286"/>
      <c r="P65" s="286"/>
    </row>
    <row r="66" spans="2:16" ht="16.5" hidden="1" thickBot="1" x14ac:dyDescent="0.3">
      <c r="B66" s="56" t="str">
        <f t="shared" si="0"/>
        <v/>
      </c>
      <c r="C66" s="57" t="str">
        <f>IF('תנאי סף'!C66="","",'תנאי סף'!C66)</f>
        <v/>
      </c>
      <c r="D66" s="57" t="str">
        <f>IF('תנאי סף'!D66="","",'תנאי סף'!D66)</f>
        <v/>
      </c>
      <c r="E66" s="57" t="str">
        <f>IF('תנאי סף'!E66="","",'תנאי סף'!E66)</f>
        <v/>
      </c>
      <c r="F66" s="57" t="str">
        <f>IF('תנאי סף'!F66="","",'תנאי סף'!F66)</f>
        <v/>
      </c>
      <c r="G66" s="294" t="str">
        <f>IF(הגנה!H66="","",הגנה!H66)</f>
        <v/>
      </c>
      <c r="H66" s="58" t="str">
        <f>IF(F66="","",'הגבלה לסכום מבוקש (1)'!G66)</f>
        <v/>
      </c>
      <c r="I66" s="58" t="str">
        <f>סיכום!L66</f>
        <v/>
      </c>
      <c r="J66" s="59" t="str">
        <f t="shared" si="1"/>
        <v/>
      </c>
      <c r="K66" s="58" t="str">
        <f>'קיזוזים בגין איחורים'!I66</f>
        <v/>
      </c>
      <c r="L66" s="60" t="str">
        <f>IF(B66="","",'קיזוזים- החלטות ועדה'!H66)</f>
        <v/>
      </c>
      <c r="M66" s="58" t="str">
        <f>'קיזוזים- החלטות ועדה'!J66</f>
        <v/>
      </c>
      <c r="N66" s="60" t="str">
        <f>'הגבלה לסכום מבוקש (2)'!Z66</f>
        <v/>
      </c>
      <c r="O66" s="286"/>
      <c r="P66" s="286"/>
    </row>
    <row r="67" spans="2:16" ht="16.5" hidden="1" thickBot="1" x14ac:dyDescent="0.3">
      <c r="B67" s="56" t="str">
        <f t="shared" si="0"/>
        <v/>
      </c>
      <c r="C67" s="57" t="str">
        <f>IF('תנאי סף'!C67="","",'תנאי סף'!C67)</f>
        <v/>
      </c>
      <c r="D67" s="57" t="str">
        <f>IF('תנאי סף'!D67="","",'תנאי סף'!D67)</f>
        <v/>
      </c>
      <c r="E67" s="57" t="str">
        <f>IF('תנאי סף'!E67="","",'תנאי סף'!E67)</f>
        <v/>
      </c>
      <c r="F67" s="57" t="str">
        <f>IF('תנאי סף'!F67="","",'תנאי סף'!F67)</f>
        <v/>
      </c>
      <c r="G67" s="294" t="str">
        <f>IF(הגנה!H67="","",הגנה!H67)</f>
        <v/>
      </c>
      <c r="H67" s="58" t="str">
        <f>IF(F67="","",'הגבלה לסכום מבוקש (1)'!G67)</f>
        <v/>
      </c>
      <c r="I67" s="58" t="str">
        <f>סיכום!L67</f>
        <v/>
      </c>
      <c r="J67" s="59" t="str">
        <f t="shared" si="1"/>
        <v/>
      </c>
      <c r="K67" s="58" t="str">
        <f>'קיזוזים בגין איחורים'!I67</f>
        <v/>
      </c>
      <c r="L67" s="60" t="str">
        <f>IF(B67="","",'קיזוזים- החלטות ועדה'!H67)</f>
        <v/>
      </c>
      <c r="M67" s="58" t="str">
        <f>'קיזוזים- החלטות ועדה'!J67</f>
        <v/>
      </c>
      <c r="N67" s="60" t="str">
        <f>'הגבלה לסכום מבוקש (2)'!Z67</f>
        <v/>
      </c>
      <c r="O67" s="286"/>
      <c r="P67" s="286"/>
    </row>
    <row r="68" spans="2:16" ht="16.5" hidden="1" thickBot="1" x14ac:dyDescent="0.3">
      <c r="B68" s="56" t="str">
        <f t="shared" si="0"/>
        <v/>
      </c>
      <c r="C68" s="57" t="str">
        <f>IF('תנאי סף'!C68="","",'תנאי סף'!C68)</f>
        <v/>
      </c>
      <c r="D68" s="57" t="str">
        <f>IF('תנאי סף'!D68="","",'תנאי סף'!D68)</f>
        <v/>
      </c>
      <c r="E68" s="57" t="str">
        <f>IF('תנאי סף'!E68="","",'תנאי סף'!E68)</f>
        <v/>
      </c>
      <c r="F68" s="57" t="str">
        <f>IF('תנאי סף'!F68="","",'תנאי סף'!F68)</f>
        <v/>
      </c>
      <c r="G68" s="294" t="str">
        <f>IF(הגנה!H68="","",הגנה!H68)</f>
        <v/>
      </c>
      <c r="H68" s="58" t="str">
        <f>IF(F68="","",'הגבלה לסכום מבוקש (1)'!G68)</f>
        <v/>
      </c>
      <c r="I68" s="58" t="str">
        <f>סיכום!L68</f>
        <v/>
      </c>
      <c r="J68" s="59" t="str">
        <f t="shared" si="1"/>
        <v/>
      </c>
      <c r="K68" s="58" t="str">
        <f>'קיזוזים בגין איחורים'!I68</f>
        <v/>
      </c>
      <c r="L68" s="60" t="str">
        <f>IF(B68="","",'קיזוזים- החלטות ועדה'!H68)</f>
        <v/>
      </c>
      <c r="M68" s="58" t="str">
        <f>'קיזוזים- החלטות ועדה'!J68</f>
        <v/>
      </c>
      <c r="N68" s="60" t="str">
        <f>'הגבלה לסכום מבוקש (2)'!Z68</f>
        <v/>
      </c>
      <c r="O68" s="286"/>
      <c r="P68" s="286"/>
    </row>
    <row r="69" spans="2:16" ht="16.5" hidden="1" thickBot="1" x14ac:dyDescent="0.3">
      <c r="B69" s="56" t="str">
        <f t="shared" si="0"/>
        <v/>
      </c>
      <c r="C69" s="57" t="str">
        <f>IF('תנאי סף'!C69="","",'תנאי סף'!C69)</f>
        <v/>
      </c>
      <c r="D69" s="57" t="str">
        <f>IF('תנאי סף'!D69="","",'תנאי סף'!D69)</f>
        <v/>
      </c>
      <c r="E69" s="57" t="str">
        <f>IF('תנאי סף'!E69="","",'תנאי סף'!E69)</f>
        <v/>
      </c>
      <c r="F69" s="57" t="str">
        <f>IF('תנאי סף'!F69="","",'תנאי סף'!F69)</f>
        <v/>
      </c>
      <c r="G69" s="294" t="str">
        <f>IF(הגנה!H69="","",הגנה!H69)</f>
        <v/>
      </c>
      <c r="H69" s="58" t="str">
        <f>IF(F69="","",'הגבלה לסכום מבוקש (1)'!G69)</f>
        <v/>
      </c>
      <c r="I69" s="58" t="str">
        <f>סיכום!L69</f>
        <v/>
      </c>
      <c r="J69" s="59" t="str">
        <f t="shared" si="1"/>
        <v/>
      </c>
      <c r="K69" s="58" t="str">
        <f>'קיזוזים בגין איחורים'!I69</f>
        <v/>
      </c>
      <c r="L69" s="60" t="str">
        <f>IF(B69="","",'קיזוזים- החלטות ועדה'!H69)</f>
        <v/>
      </c>
      <c r="M69" s="58" t="str">
        <f>'קיזוזים- החלטות ועדה'!J69</f>
        <v/>
      </c>
      <c r="N69" s="60" t="str">
        <f>'הגבלה לסכום מבוקש (2)'!Z69</f>
        <v/>
      </c>
      <c r="O69" s="286"/>
      <c r="P69" s="286"/>
    </row>
    <row r="70" spans="2:16" ht="16.5" hidden="1" thickBot="1" x14ac:dyDescent="0.3">
      <c r="B70" s="56" t="str">
        <f t="shared" si="0"/>
        <v/>
      </c>
      <c r="C70" s="57" t="str">
        <f>IF('תנאי סף'!C70="","",'תנאי סף'!C70)</f>
        <v/>
      </c>
      <c r="D70" s="57" t="str">
        <f>IF('תנאי סף'!D70="","",'תנאי סף'!D70)</f>
        <v/>
      </c>
      <c r="E70" s="57" t="str">
        <f>IF('תנאי סף'!E70="","",'תנאי סף'!E70)</f>
        <v/>
      </c>
      <c r="F70" s="57" t="str">
        <f>IF('תנאי סף'!F70="","",'תנאי סף'!F70)</f>
        <v/>
      </c>
      <c r="G70" s="294" t="str">
        <f>IF(הגנה!H70="","",הגנה!H70)</f>
        <v/>
      </c>
      <c r="H70" s="58" t="str">
        <f>IF(F70="","",'הגבלה לסכום מבוקש (1)'!G70)</f>
        <v/>
      </c>
      <c r="I70" s="58" t="str">
        <f>סיכום!L70</f>
        <v/>
      </c>
      <c r="J70" s="59" t="str">
        <f t="shared" si="1"/>
        <v/>
      </c>
      <c r="K70" s="58" t="str">
        <f>'קיזוזים בגין איחורים'!I70</f>
        <v/>
      </c>
      <c r="L70" s="60" t="str">
        <f>IF(B70="","",'קיזוזים- החלטות ועדה'!H70)</f>
        <v/>
      </c>
      <c r="M70" s="58" t="str">
        <f>'קיזוזים- החלטות ועדה'!J70</f>
        <v/>
      </c>
      <c r="N70" s="60" t="str">
        <f>'הגבלה לסכום מבוקש (2)'!Z70</f>
        <v/>
      </c>
      <c r="O70" s="286"/>
      <c r="P70" s="286"/>
    </row>
    <row r="71" spans="2:16" ht="16.5" hidden="1" thickBot="1" x14ac:dyDescent="0.3">
      <c r="B71" s="56" t="str">
        <f t="shared" si="0"/>
        <v/>
      </c>
      <c r="C71" s="57" t="str">
        <f>IF('תנאי סף'!C71="","",'תנאי סף'!C71)</f>
        <v/>
      </c>
      <c r="D71" s="57" t="str">
        <f>IF('תנאי סף'!D71="","",'תנאי סף'!D71)</f>
        <v/>
      </c>
      <c r="E71" s="57" t="str">
        <f>IF('תנאי סף'!E71="","",'תנאי סף'!E71)</f>
        <v/>
      </c>
      <c r="F71" s="57" t="str">
        <f>IF('תנאי סף'!F71="","",'תנאי סף'!F71)</f>
        <v/>
      </c>
      <c r="G71" s="294" t="str">
        <f>IF(הגנה!H71="","",הגנה!H71)</f>
        <v/>
      </c>
      <c r="H71" s="58" t="str">
        <f>IF(F71="","",'הגבלה לסכום מבוקש (1)'!G71)</f>
        <v/>
      </c>
      <c r="I71" s="58" t="str">
        <f>סיכום!L71</f>
        <v/>
      </c>
      <c r="J71" s="59" t="str">
        <f t="shared" si="1"/>
        <v/>
      </c>
      <c r="K71" s="58" t="str">
        <f>'קיזוזים בגין איחורים'!I71</f>
        <v/>
      </c>
      <c r="L71" s="60" t="str">
        <f>IF(B71="","",'קיזוזים- החלטות ועדה'!H71)</f>
        <v/>
      </c>
      <c r="M71" s="58" t="str">
        <f>'קיזוזים- החלטות ועדה'!J71</f>
        <v/>
      </c>
      <c r="N71" s="60" t="str">
        <f>'הגבלה לסכום מבוקש (2)'!Z71</f>
        <v/>
      </c>
      <c r="O71" s="286"/>
      <c r="P71" s="286"/>
    </row>
    <row r="72" spans="2:16" ht="16.5" hidden="1" thickBot="1" x14ac:dyDescent="0.3">
      <c r="B72" s="56" t="str">
        <f t="shared" si="0"/>
        <v/>
      </c>
      <c r="C72" s="57" t="str">
        <f>IF('תנאי סף'!C72="","",'תנאי סף'!C72)</f>
        <v/>
      </c>
      <c r="D72" s="57" t="str">
        <f>IF('תנאי סף'!D72="","",'תנאי סף'!D72)</f>
        <v/>
      </c>
      <c r="E72" s="57" t="str">
        <f>IF('תנאי סף'!E72="","",'תנאי סף'!E72)</f>
        <v/>
      </c>
      <c r="F72" s="57" t="str">
        <f>IF('תנאי סף'!F72="","",'תנאי סף'!F72)</f>
        <v/>
      </c>
      <c r="G72" s="294" t="str">
        <f>IF(הגנה!H72="","",הגנה!H72)</f>
        <v/>
      </c>
      <c r="H72" s="58" t="str">
        <f>IF(F72="","",'הגבלה לסכום מבוקש (1)'!G72)</f>
        <v/>
      </c>
      <c r="I72" s="58" t="str">
        <f>סיכום!L72</f>
        <v/>
      </c>
      <c r="J72" s="59" t="str">
        <f t="shared" si="1"/>
        <v/>
      </c>
      <c r="K72" s="58" t="str">
        <f>'קיזוזים בגין איחורים'!I72</f>
        <v/>
      </c>
      <c r="L72" s="60" t="str">
        <f>IF(B72="","",'קיזוזים- החלטות ועדה'!H72)</f>
        <v/>
      </c>
      <c r="M72" s="58" t="str">
        <f>'קיזוזים- החלטות ועדה'!J72</f>
        <v/>
      </c>
      <c r="N72" s="60" t="str">
        <f>'הגבלה לסכום מבוקש (2)'!Z72</f>
        <v/>
      </c>
      <c r="O72" s="286"/>
      <c r="P72" s="286"/>
    </row>
    <row r="73" spans="2:16" ht="16.5" hidden="1" thickBot="1" x14ac:dyDescent="0.3">
      <c r="B73" s="56" t="str">
        <f t="shared" si="0"/>
        <v/>
      </c>
      <c r="C73" s="57" t="str">
        <f>IF('תנאי סף'!C73="","",'תנאי סף'!C73)</f>
        <v/>
      </c>
      <c r="D73" s="57" t="str">
        <f>IF('תנאי סף'!D73="","",'תנאי סף'!D73)</f>
        <v/>
      </c>
      <c r="E73" s="57" t="str">
        <f>IF('תנאי סף'!E73="","",'תנאי סף'!E73)</f>
        <v/>
      </c>
      <c r="F73" s="57" t="str">
        <f>IF('תנאי סף'!F73="","",'תנאי סף'!F73)</f>
        <v/>
      </c>
      <c r="G73" s="294" t="str">
        <f>IF(הגנה!H73="","",הגנה!H73)</f>
        <v/>
      </c>
      <c r="H73" s="58" t="str">
        <f>IF(F73="","",'הגבלה לסכום מבוקש (1)'!G73)</f>
        <v/>
      </c>
      <c r="I73" s="58" t="str">
        <f>סיכום!L73</f>
        <v/>
      </c>
      <c r="J73" s="59" t="str">
        <f t="shared" si="1"/>
        <v/>
      </c>
      <c r="K73" s="58" t="str">
        <f>'קיזוזים בגין איחורים'!I73</f>
        <v/>
      </c>
      <c r="L73" s="60" t="str">
        <f>IF(B73="","",'קיזוזים- החלטות ועדה'!H73)</f>
        <v/>
      </c>
      <c r="M73" s="58" t="str">
        <f>'קיזוזים- החלטות ועדה'!J73</f>
        <v/>
      </c>
      <c r="N73" s="60" t="str">
        <f>'הגבלה לסכום מבוקש (2)'!Z73</f>
        <v/>
      </c>
      <c r="O73" s="286"/>
      <c r="P73" s="286"/>
    </row>
    <row r="74" spans="2:16" ht="16.5" hidden="1" thickBot="1" x14ac:dyDescent="0.3">
      <c r="B74" s="56" t="str">
        <f t="shared" si="0"/>
        <v/>
      </c>
      <c r="C74" s="57" t="str">
        <f>IF('תנאי סף'!C74="","",'תנאי סף'!C74)</f>
        <v/>
      </c>
      <c r="D74" s="57" t="str">
        <f>IF('תנאי סף'!D74="","",'תנאי סף'!D74)</f>
        <v/>
      </c>
      <c r="E74" s="57" t="str">
        <f>IF('תנאי סף'!E74="","",'תנאי סף'!E74)</f>
        <v/>
      </c>
      <c r="F74" s="57" t="str">
        <f>IF('תנאי סף'!F74="","",'תנאי סף'!F74)</f>
        <v/>
      </c>
      <c r="G74" s="294" t="str">
        <f>IF(הגנה!H74="","",הגנה!H74)</f>
        <v/>
      </c>
      <c r="H74" s="58" t="str">
        <f>IF(F74="","",'הגבלה לסכום מבוקש (1)'!G74)</f>
        <v/>
      </c>
      <c r="I74" s="58" t="str">
        <f>סיכום!L74</f>
        <v/>
      </c>
      <c r="J74" s="59" t="str">
        <f t="shared" si="1"/>
        <v/>
      </c>
      <c r="K74" s="58" t="str">
        <f>'קיזוזים בגין איחורים'!I74</f>
        <v/>
      </c>
      <c r="L74" s="60" t="str">
        <f>IF(B74="","",'קיזוזים- החלטות ועדה'!H74)</f>
        <v/>
      </c>
      <c r="M74" s="58" t="str">
        <f>'קיזוזים- החלטות ועדה'!J74</f>
        <v/>
      </c>
      <c r="N74" s="60" t="str">
        <f>'הגבלה לסכום מבוקש (2)'!Z74</f>
        <v/>
      </c>
      <c r="O74" s="286"/>
      <c r="P74" s="286"/>
    </row>
    <row r="75" spans="2:16" ht="16.5" hidden="1" thickBot="1" x14ac:dyDescent="0.3">
      <c r="B75" s="56" t="str">
        <f t="shared" si="0"/>
        <v/>
      </c>
      <c r="C75" s="57" t="str">
        <f>IF('תנאי סף'!C75="","",'תנאי סף'!C75)</f>
        <v/>
      </c>
      <c r="D75" s="57" t="str">
        <f>IF('תנאי סף'!D75="","",'תנאי סף'!D75)</f>
        <v/>
      </c>
      <c r="E75" s="57" t="str">
        <f>IF('תנאי סף'!E75="","",'תנאי סף'!E75)</f>
        <v/>
      </c>
      <c r="F75" s="57" t="str">
        <f>IF('תנאי סף'!F75="","",'תנאי סף'!F75)</f>
        <v/>
      </c>
      <c r="G75" s="294" t="str">
        <f>IF(הגנה!H75="","",הגנה!H75)</f>
        <v/>
      </c>
      <c r="H75" s="58" t="str">
        <f>IF(F75="","",'הגבלה לסכום מבוקש (1)'!G75)</f>
        <v/>
      </c>
      <c r="I75" s="58" t="str">
        <f>סיכום!L75</f>
        <v/>
      </c>
      <c r="J75" s="59" t="str">
        <f t="shared" si="1"/>
        <v/>
      </c>
      <c r="K75" s="58" t="str">
        <f>'קיזוזים בגין איחורים'!I75</f>
        <v/>
      </c>
      <c r="L75" s="60" t="str">
        <f>IF(B75="","",'קיזוזים- החלטות ועדה'!H75)</f>
        <v/>
      </c>
      <c r="M75" s="58" t="str">
        <f>'קיזוזים- החלטות ועדה'!J75</f>
        <v/>
      </c>
      <c r="N75" s="60" t="str">
        <f>'הגבלה לסכום מבוקש (2)'!Z75</f>
        <v/>
      </c>
      <c r="O75" s="286"/>
      <c r="P75" s="286"/>
    </row>
    <row r="76" spans="2:16" ht="16.5" hidden="1" thickBot="1" x14ac:dyDescent="0.3">
      <c r="B76" s="56" t="str">
        <f t="shared" si="0"/>
        <v/>
      </c>
      <c r="C76" s="57" t="str">
        <f>IF('תנאי סף'!C76="","",'תנאי סף'!C76)</f>
        <v/>
      </c>
      <c r="D76" s="57" t="str">
        <f>IF('תנאי סף'!D76="","",'תנאי סף'!D76)</f>
        <v/>
      </c>
      <c r="E76" s="57" t="str">
        <f>IF('תנאי סף'!E76="","",'תנאי סף'!E76)</f>
        <v/>
      </c>
      <c r="F76" s="57" t="str">
        <f>IF('תנאי סף'!F76="","",'תנאי סף'!F76)</f>
        <v/>
      </c>
      <c r="G76" s="294" t="str">
        <f>IF(הגנה!H76="","",הגנה!H76)</f>
        <v/>
      </c>
      <c r="H76" s="58" t="str">
        <f>IF(F76="","",'הגבלה לסכום מבוקש (1)'!G76)</f>
        <v/>
      </c>
      <c r="I76" s="58" t="str">
        <f>סיכום!L76</f>
        <v/>
      </c>
      <c r="J76" s="59" t="str">
        <f t="shared" si="1"/>
        <v/>
      </c>
      <c r="K76" s="58" t="str">
        <f>'קיזוזים בגין איחורים'!I76</f>
        <v/>
      </c>
      <c r="L76" s="60" t="str">
        <f>IF(B76="","",'קיזוזים- החלטות ועדה'!H76)</f>
        <v/>
      </c>
      <c r="M76" s="58" t="str">
        <f>'קיזוזים- החלטות ועדה'!J76</f>
        <v/>
      </c>
      <c r="N76" s="60" t="str">
        <f>'הגבלה לסכום מבוקש (2)'!Z76</f>
        <v/>
      </c>
      <c r="O76" s="286"/>
      <c r="P76" s="286"/>
    </row>
    <row r="77" spans="2:16" ht="16.5" hidden="1" thickBot="1" x14ac:dyDescent="0.3">
      <c r="B77" s="56" t="str">
        <f t="shared" si="0"/>
        <v/>
      </c>
      <c r="C77" s="57" t="str">
        <f>IF('תנאי סף'!C77="","",'תנאי סף'!C77)</f>
        <v/>
      </c>
      <c r="D77" s="57" t="str">
        <f>IF('תנאי סף'!D77="","",'תנאי סף'!D77)</f>
        <v/>
      </c>
      <c r="E77" s="57" t="str">
        <f>IF('תנאי סף'!E77="","",'תנאי סף'!E77)</f>
        <v/>
      </c>
      <c r="F77" s="57" t="str">
        <f>IF('תנאי סף'!F77="","",'תנאי סף'!F77)</f>
        <v/>
      </c>
      <c r="G77" s="294" t="str">
        <f>IF(הגנה!H77="","",הגנה!H77)</f>
        <v/>
      </c>
      <c r="H77" s="58" t="str">
        <f>IF(F77="","",'הגבלה לסכום מבוקש (1)'!G77)</f>
        <v/>
      </c>
      <c r="I77" s="58" t="str">
        <f>סיכום!L77</f>
        <v/>
      </c>
      <c r="J77" s="59" t="str">
        <f t="shared" si="1"/>
        <v/>
      </c>
      <c r="K77" s="58" t="str">
        <f>'קיזוזים בגין איחורים'!I77</f>
        <v/>
      </c>
      <c r="L77" s="60" t="str">
        <f>IF(B77="","",'קיזוזים- החלטות ועדה'!H77)</f>
        <v/>
      </c>
      <c r="M77" s="58" t="str">
        <f>'קיזוזים- החלטות ועדה'!J77</f>
        <v/>
      </c>
      <c r="N77" s="60" t="str">
        <f>'הגבלה לסכום מבוקש (2)'!Z77</f>
        <v/>
      </c>
      <c r="O77" s="286"/>
      <c r="P77" s="286"/>
    </row>
    <row r="78" spans="2:16" ht="16.5" hidden="1" thickBot="1" x14ac:dyDescent="0.3">
      <c r="B78" s="56" t="str">
        <f t="shared" si="0"/>
        <v/>
      </c>
      <c r="C78" s="57" t="str">
        <f>IF('תנאי סף'!C78="","",'תנאי סף'!C78)</f>
        <v/>
      </c>
      <c r="D78" s="57" t="str">
        <f>IF('תנאי סף'!D78="","",'תנאי סף'!D78)</f>
        <v/>
      </c>
      <c r="E78" s="57" t="str">
        <f>IF('תנאי סף'!E78="","",'תנאי סף'!E78)</f>
        <v/>
      </c>
      <c r="F78" s="57" t="str">
        <f>IF('תנאי סף'!F78="","",'תנאי סף'!F78)</f>
        <v/>
      </c>
      <c r="G78" s="294" t="str">
        <f>IF(הגנה!H78="","",הגנה!H78)</f>
        <v/>
      </c>
      <c r="H78" s="58" t="str">
        <f>IF(F78="","",'הגבלה לסכום מבוקש (1)'!G78)</f>
        <v/>
      </c>
      <c r="I78" s="58" t="str">
        <f>סיכום!L78</f>
        <v/>
      </c>
      <c r="J78" s="59" t="str">
        <f t="shared" si="1"/>
        <v/>
      </c>
      <c r="K78" s="58" t="str">
        <f>'קיזוזים בגין איחורים'!I78</f>
        <v/>
      </c>
      <c r="L78" s="60" t="str">
        <f>IF(B78="","",'קיזוזים- החלטות ועדה'!H78)</f>
        <v/>
      </c>
      <c r="M78" s="58" t="str">
        <f>'קיזוזים- החלטות ועדה'!J78</f>
        <v/>
      </c>
      <c r="N78" s="60" t="str">
        <f>'הגבלה לסכום מבוקש (2)'!Z78</f>
        <v/>
      </c>
      <c r="O78" s="286"/>
      <c r="P78" s="286"/>
    </row>
    <row r="79" spans="2:16" ht="16.5" hidden="1" thickBot="1" x14ac:dyDescent="0.3">
      <c r="B79" s="56" t="str">
        <f t="shared" si="0"/>
        <v/>
      </c>
      <c r="C79" s="57" t="str">
        <f>IF('תנאי סף'!C79="","",'תנאי סף'!C79)</f>
        <v/>
      </c>
      <c r="D79" s="57" t="str">
        <f>IF('תנאי סף'!D79="","",'תנאי סף'!D79)</f>
        <v/>
      </c>
      <c r="E79" s="57" t="str">
        <f>IF('תנאי סף'!E79="","",'תנאי סף'!E79)</f>
        <v/>
      </c>
      <c r="F79" s="57" t="str">
        <f>IF('תנאי סף'!F79="","",'תנאי סף'!F79)</f>
        <v/>
      </c>
      <c r="G79" s="294" t="str">
        <f>IF(הגנה!H79="","",הגנה!H79)</f>
        <v/>
      </c>
      <c r="H79" s="58" t="str">
        <f>IF(F79="","",'הגבלה לסכום מבוקש (1)'!G79)</f>
        <v/>
      </c>
      <c r="I79" s="58" t="str">
        <f>סיכום!L79</f>
        <v/>
      </c>
      <c r="J79" s="59" t="str">
        <f t="shared" si="1"/>
        <v/>
      </c>
      <c r="K79" s="58" t="str">
        <f>'קיזוזים בגין איחורים'!I79</f>
        <v/>
      </c>
      <c r="L79" s="60" t="str">
        <f>IF(B79="","",'קיזוזים- החלטות ועדה'!H79)</f>
        <v/>
      </c>
      <c r="M79" s="58" t="str">
        <f>'קיזוזים- החלטות ועדה'!J79</f>
        <v/>
      </c>
      <c r="N79" s="60" t="str">
        <f>'הגבלה לסכום מבוקש (2)'!Z79</f>
        <v/>
      </c>
      <c r="O79" s="286"/>
      <c r="P79" s="286"/>
    </row>
    <row r="80" spans="2:16" ht="16.5" hidden="1" thickBot="1" x14ac:dyDescent="0.3">
      <c r="B80" s="56" t="str">
        <f t="shared" si="0"/>
        <v/>
      </c>
      <c r="C80" s="57" t="str">
        <f>IF('תנאי סף'!C80="","",'תנאי סף'!C80)</f>
        <v/>
      </c>
      <c r="D80" s="57" t="str">
        <f>IF('תנאי סף'!D80="","",'תנאי סף'!D80)</f>
        <v/>
      </c>
      <c r="E80" s="57" t="str">
        <f>IF('תנאי סף'!E80="","",'תנאי סף'!E80)</f>
        <v/>
      </c>
      <c r="F80" s="57" t="str">
        <f>IF('תנאי סף'!F80="","",'תנאי סף'!F80)</f>
        <v/>
      </c>
      <c r="G80" s="294" t="str">
        <f>IF(הגנה!H80="","",הגנה!H80)</f>
        <v/>
      </c>
      <c r="H80" s="58" t="str">
        <f>IF(F80="","",'הגבלה לסכום מבוקש (1)'!G80)</f>
        <v/>
      </c>
      <c r="I80" s="58" t="str">
        <f>סיכום!L80</f>
        <v/>
      </c>
      <c r="J80" s="59" t="str">
        <f t="shared" si="1"/>
        <v/>
      </c>
      <c r="K80" s="58" t="str">
        <f>'קיזוזים בגין איחורים'!I80</f>
        <v/>
      </c>
      <c r="L80" s="60" t="str">
        <f>IF(B80="","",'קיזוזים- החלטות ועדה'!H80)</f>
        <v/>
      </c>
      <c r="M80" s="58" t="str">
        <f>'קיזוזים- החלטות ועדה'!J80</f>
        <v/>
      </c>
      <c r="N80" s="60" t="str">
        <f>'הגבלה לסכום מבוקש (2)'!Z80</f>
        <v/>
      </c>
      <c r="O80" s="286"/>
      <c r="P80" s="286"/>
    </row>
    <row r="81" spans="2:16" ht="16.5" hidden="1" thickBot="1" x14ac:dyDescent="0.3">
      <c r="B81" s="56" t="str">
        <f t="shared" si="0"/>
        <v/>
      </c>
      <c r="C81" s="57" t="str">
        <f>IF('תנאי סף'!C81="","",'תנאי סף'!C81)</f>
        <v/>
      </c>
      <c r="D81" s="57" t="str">
        <f>IF('תנאי סף'!D81="","",'תנאי סף'!D81)</f>
        <v/>
      </c>
      <c r="E81" s="57" t="str">
        <f>IF('תנאי סף'!E81="","",'תנאי סף'!E81)</f>
        <v/>
      </c>
      <c r="F81" s="57" t="str">
        <f>IF('תנאי סף'!F81="","",'תנאי סף'!F81)</f>
        <v/>
      </c>
      <c r="G81" s="294" t="str">
        <f>IF(הגנה!H81="","",הגנה!H81)</f>
        <v/>
      </c>
      <c r="H81" s="58" t="str">
        <f>IF(F81="","",'הגבלה לסכום מבוקש (1)'!G81)</f>
        <v/>
      </c>
      <c r="I81" s="58" t="str">
        <f>סיכום!L81</f>
        <v/>
      </c>
      <c r="J81" s="59" t="str">
        <f t="shared" si="1"/>
        <v/>
      </c>
      <c r="K81" s="58" t="str">
        <f>'קיזוזים בגין איחורים'!I81</f>
        <v/>
      </c>
      <c r="L81" s="60" t="str">
        <f>IF(B81="","",'קיזוזים- החלטות ועדה'!H81)</f>
        <v/>
      </c>
      <c r="M81" s="58" t="str">
        <f>'קיזוזים- החלטות ועדה'!J81</f>
        <v/>
      </c>
      <c r="N81" s="60" t="str">
        <f>'הגבלה לסכום מבוקש (2)'!Z81</f>
        <v/>
      </c>
      <c r="O81" s="286"/>
      <c r="P81" s="286"/>
    </row>
    <row r="82" spans="2:16" ht="16.5" hidden="1" thickBot="1" x14ac:dyDescent="0.3">
      <c r="B82" s="56" t="str">
        <f t="shared" si="0"/>
        <v/>
      </c>
      <c r="C82" s="57" t="str">
        <f>IF('תנאי סף'!C82="","",'תנאי סף'!C82)</f>
        <v/>
      </c>
      <c r="D82" s="57" t="str">
        <f>IF('תנאי סף'!D82="","",'תנאי סף'!D82)</f>
        <v/>
      </c>
      <c r="E82" s="57" t="str">
        <f>IF('תנאי סף'!E82="","",'תנאי סף'!E82)</f>
        <v/>
      </c>
      <c r="F82" s="57" t="str">
        <f>IF('תנאי סף'!F82="","",'תנאי סף'!F82)</f>
        <v/>
      </c>
      <c r="G82" s="294" t="str">
        <f>IF(הגנה!H82="","",הגנה!H82)</f>
        <v/>
      </c>
      <c r="H82" s="58" t="str">
        <f>IF(F82="","",'הגבלה לסכום מבוקש (1)'!G82)</f>
        <v/>
      </c>
      <c r="I82" s="58" t="str">
        <f>סיכום!L82</f>
        <v/>
      </c>
      <c r="J82" s="59" t="str">
        <f t="shared" si="1"/>
        <v/>
      </c>
      <c r="K82" s="58" t="str">
        <f>'קיזוזים בגין איחורים'!I82</f>
        <v/>
      </c>
      <c r="L82" s="60" t="str">
        <f>IF(B82="","",'קיזוזים- החלטות ועדה'!H82)</f>
        <v/>
      </c>
      <c r="M82" s="58" t="str">
        <f>'קיזוזים- החלטות ועדה'!J82</f>
        <v/>
      </c>
      <c r="N82" s="60" t="str">
        <f>'הגבלה לסכום מבוקש (2)'!Z82</f>
        <v/>
      </c>
      <c r="O82" s="286"/>
      <c r="P82" s="286"/>
    </row>
    <row r="83" spans="2:16" ht="16.5" hidden="1" thickBot="1" x14ac:dyDescent="0.3">
      <c r="B83" s="56" t="str">
        <f t="shared" si="0"/>
        <v/>
      </c>
      <c r="C83" s="57" t="str">
        <f>IF('תנאי סף'!C83="","",'תנאי סף'!C83)</f>
        <v/>
      </c>
      <c r="D83" s="57" t="str">
        <f>IF('תנאי סף'!D83="","",'תנאי סף'!D83)</f>
        <v/>
      </c>
      <c r="E83" s="57" t="str">
        <f>IF('תנאי סף'!E83="","",'תנאי סף'!E83)</f>
        <v/>
      </c>
      <c r="F83" s="57" t="str">
        <f>IF('תנאי סף'!F83="","",'תנאי סף'!F83)</f>
        <v/>
      </c>
      <c r="G83" s="294" t="str">
        <f>IF(הגנה!H83="","",הגנה!H83)</f>
        <v/>
      </c>
      <c r="H83" s="58" t="str">
        <f>IF(F83="","",'הגבלה לסכום מבוקש (1)'!G83)</f>
        <v/>
      </c>
      <c r="I83" s="58" t="str">
        <f>סיכום!L83</f>
        <v/>
      </c>
      <c r="J83" s="59" t="str">
        <f t="shared" si="1"/>
        <v/>
      </c>
      <c r="K83" s="58" t="str">
        <f>'קיזוזים בגין איחורים'!I83</f>
        <v/>
      </c>
      <c r="L83" s="60" t="str">
        <f>IF(B83="","",'קיזוזים- החלטות ועדה'!H83)</f>
        <v/>
      </c>
      <c r="M83" s="58" t="str">
        <f>'קיזוזים- החלטות ועדה'!J83</f>
        <v/>
      </c>
      <c r="N83" s="60" t="str">
        <f>'הגבלה לסכום מבוקש (2)'!Z83</f>
        <v/>
      </c>
      <c r="O83" s="286"/>
      <c r="P83" s="286"/>
    </row>
    <row r="84" spans="2:16" ht="16.5" hidden="1" thickBot="1" x14ac:dyDescent="0.3">
      <c r="B84" s="56" t="str">
        <f t="shared" si="0"/>
        <v/>
      </c>
      <c r="C84" s="57" t="str">
        <f>IF('תנאי סף'!C84="","",'תנאי סף'!C84)</f>
        <v/>
      </c>
      <c r="D84" s="57" t="str">
        <f>IF('תנאי סף'!D84="","",'תנאי סף'!D84)</f>
        <v/>
      </c>
      <c r="E84" s="57" t="str">
        <f>IF('תנאי סף'!E84="","",'תנאי סף'!E84)</f>
        <v/>
      </c>
      <c r="F84" s="57" t="str">
        <f>IF('תנאי סף'!F84="","",'תנאי סף'!F84)</f>
        <v/>
      </c>
      <c r="G84" s="294" t="str">
        <f>IF(הגנה!H84="","",הגנה!H84)</f>
        <v/>
      </c>
      <c r="H84" s="58" t="str">
        <f>IF(F84="","",'הגבלה לסכום מבוקש (1)'!G84)</f>
        <v/>
      </c>
      <c r="I84" s="58" t="str">
        <f>סיכום!L84</f>
        <v/>
      </c>
      <c r="J84" s="59" t="str">
        <f t="shared" si="1"/>
        <v/>
      </c>
      <c r="K84" s="58" t="str">
        <f>'קיזוזים בגין איחורים'!I84</f>
        <v/>
      </c>
      <c r="L84" s="60" t="str">
        <f>IF(B84="","",'קיזוזים- החלטות ועדה'!H84)</f>
        <v/>
      </c>
      <c r="M84" s="58" t="str">
        <f>'קיזוזים- החלטות ועדה'!J84</f>
        <v/>
      </c>
      <c r="N84" s="60" t="str">
        <f>'הגבלה לסכום מבוקש (2)'!Z84</f>
        <v/>
      </c>
      <c r="O84" s="286"/>
      <c r="P84" s="286"/>
    </row>
    <row r="85" spans="2:16" ht="16.5" hidden="1" thickBot="1" x14ac:dyDescent="0.3">
      <c r="B85" s="56" t="str">
        <f t="shared" si="0"/>
        <v/>
      </c>
      <c r="C85" s="57" t="str">
        <f>IF('תנאי סף'!C85="","",'תנאי סף'!C85)</f>
        <v/>
      </c>
      <c r="D85" s="57" t="str">
        <f>IF('תנאי סף'!D85="","",'תנאי סף'!D85)</f>
        <v/>
      </c>
      <c r="E85" s="57" t="str">
        <f>IF('תנאי סף'!E85="","",'תנאי סף'!E85)</f>
        <v/>
      </c>
      <c r="F85" s="57" t="str">
        <f>IF('תנאי סף'!F85="","",'תנאי סף'!F85)</f>
        <v/>
      </c>
      <c r="G85" s="294" t="str">
        <f>IF(הגנה!H85="","",הגנה!H85)</f>
        <v/>
      </c>
      <c r="H85" s="58" t="str">
        <f>IF(F85="","",'הגבלה לסכום מבוקש (1)'!G85)</f>
        <v/>
      </c>
      <c r="I85" s="58" t="str">
        <f>סיכום!L85</f>
        <v/>
      </c>
      <c r="J85" s="59" t="str">
        <f t="shared" si="1"/>
        <v/>
      </c>
      <c r="K85" s="58" t="str">
        <f>'קיזוזים בגין איחורים'!I85</f>
        <v/>
      </c>
      <c r="L85" s="60" t="str">
        <f>IF(B85="","",'קיזוזים- החלטות ועדה'!H85)</f>
        <v/>
      </c>
      <c r="M85" s="58" t="str">
        <f>'קיזוזים- החלטות ועדה'!J85</f>
        <v/>
      </c>
      <c r="N85" s="60" t="str">
        <f>'הגבלה לסכום מבוקש (2)'!Z85</f>
        <v/>
      </c>
      <c r="O85" s="286"/>
      <c r="P85" s="286"/>
    </row>
    <row r="86" spans="2:16" ht="16.5" hidden="1" thickBot="1" x14ac:dyDescent="0.3">
      <c r="B86" s="56" t="str">
        <f t="shared" si="0"/>
        <v/>
      </c>
      <c r="C86" s="57" t="str">
        <f>IF('תנאי סף'!C86="","",'תנאי סף'!C86)</f>
        <v/>
      </c>
      <c r="D86" s="57" t="str">
        <f>IF('תנאי סף'!D86="","",'תנאי סף'!D86)</f>
        <v/>
      </c>
      <c r="E86" s="57" t="str">
        <f>IF('תנאי סף'!E86="","",'תנאי סף'!E86)</f>
        <v/>
      </c>
      <c r="F86" s="57" t="str">
        <f>IF('תנאי סף'!F86="","",'תנאי סף'!F86)</f>
        <v/>
      </c>
      <c r="G86" s="294" t="str">
        <f>IF(הגנה!H86="","",הגנה!H86)</f>
        <v/>
      </c>
      <c r="H86" s="58" t="str">
        <f>IF(F86="","",'הגבלה לסכום מבוקש (1)'!G86)</f>
        <v/>
      </c>
      <c r="I86" s="58" t="str">
        <f>סיכום!L86</f>
        <v/>
      </c>
      <c r="J86" s="59" t="str">
        <f t="shared" si="1"/>
        <v/>
      </c>
      <c r="K86" s="58" t="str">
        <f>'קיזוזים בגין איחורים'!I86</f>
        <v/>
      </c>
      <c r="L86" s="60" t="str">
        <f>IF(B86="","",'קיזוזים- החלטות ועדה'!H86)</f>
        <v/>
      </c>
      <c r="M86" s="58" t="str">
        <f>'קיזוזים- החלטות ועדה'!J86</f>
        <v/>
      </c>
      <c r="N86" s="60" t="str">
        <f>'הגבלה לסכום מבוקש (2)'!Z86</f>
        <v/>
      </c>
      <c r="O86" s="286"/>
      <c r="P86" s="286"/>
    </row>
    <row r="87" spans="2:16" ht="16.5" hidden="1" thickBot="1" x14ac:dyDescent="0.3">
      <c r="B87" s="56" t="str">
        <f t="shared" si="0"/>
        <v/>
      </c>
      <c r="C87" s="57" t="str">
        <f>IF('תנאי סף'!C87="","",'תנאי סף'!C87)</f>
        <v/>
      </c>
      <c r="D87" s="57" t="str">
        <f>IF('תנאי סף'!D87="","",'תנאי סף'!D87)</f>
        <v/>
      </c>
      <c r="E87" s="57" t="str">
        <f>IF('תנאי סף'!E87="","",'תנאי סף'!E87)</f>
        <v/>
      </c>
      <c r="F87" s="57" t="str">
        <f>IF('תנאי סף'!F87="","",'תנאי סף'!F87)</f>
        <v/>
      </c>
      <c r="G87" s="294" t="str">
        <f>IF(הגנה!H87="","",הגנה!H87)</f>
        <v/>
      </c>
      <c r="H87" s="58" t="str">
        <f>IF(F87="","",'הגבלה לסכום מבוקש (1)'!G87)</f>
        <v/>
      </c>
      <c r="I87" s="58" t="str">
        <f>סיכום!L87</f>
        <v/>
      </c>
      <c r="J87" s="59" t="str">
        <f t="shared" si="1"/>
        <v/>
      </c>
      <c r="K87" s="58" t="str">
        <f>'קיזוזים בגין איחורים'!I87</f>
        <v/>
      </c>
      <c r="L87" s="60" t="str">
        <f>IF(B87="","",'קיזוזים- החלטות ועדה'!H87)</f>
        <v/>
      </c>
      <c r="M87" s="58" t="str">
        <f>'קיזוזים- החלטות ועדה'!J87</f>
        <v/>
      </c>
      <c r="N87" s="60" t="str">
        <f>'הגבלה לסכום מבוקש (2)'!Z87</f>
        <v/>
      </c>
      <c r="O87" s="286"/>
      <c r="P87" s="286"/>
    </row>
    <row r="88" spans="2:16" ht="16.5" hidden="1" thickBot="1" x14ac:dyDescent="0.3">
      <c r="B88" s="56" t="str">
        <f t="shared" si="0"/>
        <v/>
      </c>
      <c r="C88" s="57" t="str">
        <f>IF('תנאי סף'!C88="","",'תנאי סף'!C88)</f>
        <v/>
      </c>
      <c r="D88" s="57" t="str">
        <f>IF('תנאי סף'!D88="","",'תנאי סף'!D88)</f>
        <v/>
      </c>
      <c r="E88" s="57" t="str">
        <f>IF('תנאי סף'!E88="","",'תנאי סף'!E88)</f>
        <v/>
      </c>
      <c r="F88" s="57" t="str">
        <f>IF('תנאי סף'!F88="","",'תנאי סף'!F88)</f>
        <v/>
      </c>
      <c r="G88" s="294" t="str">
        <f>IF(הגנה!H88="","",הגנה!H88)</f>
        <v/>
      </c>
      <c r="H88" s="58" t="str">
        <f>IF(F88="","",'הגבלה לסכום מבוקש (1)'!G88)</f>
        <v/>
      </c>
      <c r="I88" s="58" t="str">
        <f>סיכום!L88</f>
        <v/>
      </c>
      <c r="J88" s="59" t="str">
        <f t="shared" si="1"/>
        <v/>
      </c>
      <c r="K88" s="58" t="str">
        <f>'קיזוזים בגין איחורים'!I88</f>
        <v/>
      </c>
      <c r="L88" s="60" t="str">
        <f>IF(B88="","",'קיזוזים- החלטות ועדה'!H88)</f>
        <v/>
      </c>
      <c r="M88" s="58" t="str">
        <f>'קיזוזים- החלטות ועדה'!J88</f>
        <v/>
      </c>
      <c r="N88" s="60" t="str">
        <f>'הגבלה לסכום מבוקש (2)'!Z88</f>
        <v/>
      </c>
      <c r="O88" s="286"/>
      <c r="P88" s="286"/>
    </row>
    <row r="89" spans="2:16" ht="16.5" hidden="1" thickBot="1" x14ac:dyDescent="0.3">
      <c r="B89" s="56" t="str">
        <f t="shared" si="0"/>
        <v/>
      </c>
      <c r="C89" s="57" t="str">
        <f>IF('תנאי סף'!C89="","",'תנאי סף'!C89)</f>
        <v/>
      </c>
      <c r="D89" s="57" t="str">
        <f>IF('תנאי סף'!D89="","",'תנאי סף'!D89)</f>
        <v/>
      </c>
      <c r="E89" s="57" t="str">
        <f>IF('תנאי סף'!E89="","",'תנאי סף'!E89)</f>
        <v/>
      </c>
      <c r="F89" s="57" t="str">
        <f>IF('תנאי סף'!F89="","",'תנאי סף'!F89)</f>
        <v/>
      </c>
      <c r="G89" s="294" t="str">
        <f>IF(הגנה!H89="","",הגנה!H89)</f>
        <v/>
      </c>
      <c r="H89" s="58" t="str">
        <f>IF(F89="","",'הגבלה לסכום מבוקש (1)'!G89)</f>
        <v/>
      </c>
      <c r="I89" s="58" t="str">
        <f>סיכום!L89</f>
        <v/>
      </c>
      <c r="J89" s="59" t="str">
        <f t="shared" si="1"/>
        <v/>
      </c>
      <c r="K89" s="58" t="str">
        <f>'קיזוזים בגין איחורים'!I89</f>
        <v/>
      </c>
      <c r="L89" s="60" t="str">
        <f>IF(B89="","",'קיזוזים- החלטות ועדה'!H89)</f>
        <v/>
      </c>
      <c r="M89" s="58" t="str">
        <f>'קיזוזים- החלטות ועדה'!J89</f>
        <v/>
      </c>
      <c r="N89" s="60" t="str">
        <f>'הגבלה לסכום מבוקש (2)'!Z89</f>
        <v/>
      </c>
      <c r="O89" s="286"/>
      <c r="P89" s="286"/>
    </row>
    <row r="90" spans="2:16" ht="16.5" hidden="1" thickBot="1" x14ac:dyDescent="0.3">
      <c r="B90" s="56" t="str">
        <f t="shared" si="0"/>
        <v/>
      </c>
      <c r="C90" s="57" t="str">
        <f>IF('תנאי סף'!C90="","",'תנאי סף'!C90)</f>
        <v/>
      </c>
      <c r="D90" s="57" t="str">
        <f>IF('תנאי סף'!D90="","",'תנאי סף'!D90)</f>
        <v/>
      </c>
      <c r="E90" s="57" t="str">
        <f>IF('תנאי סף'!E90="","",'תנאי סף'!E90)</f>
        <v/>
      </c>
      <c r="F90" s="57" t="str">
        <f>IF('תנאי סף'!F90="","",'תנאי סף'!F90)</f>
        <v/>
      </c>
      <c r="G90" s="294" t="str">
        <f>IF(הגנה!H90="","",הגנה!H90)</f>
        <v/>
      </c>
      <c r="H90" s="58" t="str">
        <f>IF(F90="","",'הגבלה לסכום מבוקש (1)'!G90)</f>
        <v/>
      </c>
      <c r="I90" s="58" t="str">
        <f>סיכום!L90</f>
        <v/>
      </c>
      <c r="J90" s="59" t="str">
        <f t="shared" si="1"/>
        <v/>
      </c>
      <c r="K90" s="58" t="str">
        <f>'קיזוזים בגין איחורים'!I90</f>
        <v/>
      </c>
      <c r="L90" s="60" t="str">
        <f>IF(B90="","",'קיזוזים- החלטות ועדה'!H90)</f>
        <v/>
      </c>
      <c r="M90" s="58" t="str">
        <f>'קיזוזים- החלטות ועדה'!J90</f>
        <v/>
      </c>
      <c r="N90" s="60" t="str">
        <f>'הגבלה לסכום מבוקש (2)'!Z90</f>
        <v/>
      </c>
      <c r="O90" s="286"/>
      <c r="P90" s="286"/>
    </row>
    <row r="91" spans="2:16" ht="16.5" hidden="1" thickBot="1" x14ac:dyDescent="0.3">
      <c r="B91" s="56" t="str">
        <f t="shared" si="0"/>
        <v/>
      </c>
      <c r="C91" s="57" t="str">
        <f>IF('תנאי סף'!C91="","",'תנאי סף'!C91)</f>
        <v/>
      </c>
      <c r="D91" s="57" t="str">
        <f>IF('תנאי סף'!D91="","",'תנאי סף'!D91)</f>
        <v/>
      </c>
      <c r="E91" s="57" t="str">
        <f>IF('תנאי סף'!E91="","",'תנאי סף'!E91)</f>
        <v/>
      </c>
      <c r="F91" s="57" t="str">
        <f>IF('תנאי סף'!F91="","",'תנאי סף'!F91)</f>
        <v/>
      </c>
      <c r="G91" s="294" t="str">
        <f>IF(הגנה!H91="","",הגנה!H91)</f>
        <v/>
      </c>
      <c r="H91" s="58" t="str">
        <f>IF(F91="","",'הגבלה לסכום מבוקש (1)'!G91)</f>
        <v/>
      </c>
      <c r="I91" s="58" t="str">
        <f>סיכום!L91</f>
        <v/>
      </c>
      <c r="J91" s="59" t="str">
        <f t="shared" si="1"/>
        <v/>
      </c>
      <c r="K91" s="58" t="str">
        <f>'קיזוזים בגין איחורים'!I91</f>
        <v/>
      </c>
      <c r="L91" s="60" t="str">
        <f>IF(B91="","",'קיזוזים- החלטות ועדה'!H91)</f>
        <v/>
      </c>
      <c r="M91" s="58" t="str">
        <f>'קיזוזים- החלטות ועדה'!J91</f>
        <v/>
      </c>
      <c r="N91" s="60" t="str">
        <f>'הגבלה לסכום מבוקש (2)'!Z91</f>
        <v/>
      </c>
      <c r="O91" s="286"/>
      <c r="P91" s="286"/>
    </row>
    <row r="92" spans="2:16" ht="16.5" hidden="1" thickBot="1" x14ac:dyDescent="0.3">
      <c r="B92" s="56" t="str">
        <f t="shared" si="0"/>
        <v/>
      </c>
      <c r="C92" s="57" t="str">
        <f>IF('תנאי סף'!C92="","",'תנאי סף'!C92)</f>
        <v/>
      </c>
      <c r="D92" s="57" t="str">
        <f>IF('תנאי סף'!D92="","",'תנאי סף'!D92)</f>
        <v/>
      </c>
      <c r="E92" s="57" t="str">
        <f>IF('תנאי סף'!E92="","",'תנאי סף'!E92)</f>
        <v/>
      </c>
      <c r="F92" s="57" t="str">
        <f>IF('תנאי סף'!F92="","",'תנאי סף'!F92)</f>
        <v/>
      </c>
      <c r="G92" s="294" t="str">
        <f>IF(הגנה!H92="","",הגנה!H92)</f>
        <v/>
      </c>
      <c r="H92" s="58" t="str">
        <f>IF(F92="","",'הגבלה לסכום מבוקש (1)'!G92)</f>
        <v/>
      </c>
      <c r="I92" s="58" t="str">
        <f>סיכום!L92</f>
        <v/>
      </c>
      <c r="J92" s="59" t="str">
        <f t="shared" si="1"/>
        <v/>
      </c>
      <c r="K92" s="58" t="str">
        <f>'קיזוזים בגין איחורים'!I92</f>
        <v/>
      </c>
      <c r="L92" s="60" t="str">
        <f>IF(B92="","",'קיזוזים- החלטות ועדה'!H92)</f>
        <v/>
      </c>
      <c r="M92" s="58" t="str">
        <f>'קיזוזים- החלטות ועדה'!J92</f>
        <v/>
      </c>
      <c r="N92" s="60" t="str">
        <f>'הגבלה לסכום מבוקש (2)'!Z92</f>
        <v/>
      </c>
      <c r="O92" s="286"/>
      <c r="P92" s="286"/>
    </row>
    <row r="93" spans="2:16" ht="16.5" hidden="1" thickBot="1" x14ac:dyDescent="0.3">
      <c r="B93" s="56" t="str">
        <f t="shared" si="0"/>
        <v/>
      </c>
      <c r="C93" s="57" t="str">
        <f>IF('תנאי סף'!C93="","",'תנאי סף'!C93)</f>
        <v/>
      </c>
      <c r="D93" s="57" t="str">
        <f>IF('תנאי סף'!D93="","",'תנאי סף'!D93)</f>
        <v/>
      </c>
      <c r="E93" s="57" t="str">
        <f>IF('תנאי סף'!E93="","",'תנאי סף'!E93)</f>
        <v/>
      </c>
      <c r="F93" s="57" t="str">
        <f>IF('תנאי סף'!F93="","",'תנאי סף'!F93)</f>
        <v/>
      </c>
      <c r="G93" s="294" t="str">
        <f>IF(הגנה!H93="","",הגנה!H93)</f>
        <v/>
      </c>
      <c r="H93" s="58" t="str">
        <f>IF(F93="","",'הגבלה לסכום מבוקש (1)'!G93)</f>
        <v/>
      </c>
      <c r="I93" s="58" t="str">
        <f>סיכום!L93</f>
        <v/>
      </c>
      <c r="J93" s="59" t="str">
        <f t="shared" si="1"/>
        <v/>
      </c>
      <c r="K93" s="58" t="str">
        <f>'קיזוזים בגין איחורים'!I93</f>
        <v/>
      </c>
      <c r="L93" s="60" t="str">
        <f>IF(B93="","",'קיזוזים- החלטות ועדה'!H93)</f>
        <v/>
      </c>
      <c r="M93" s="58" t="str">
        <f>'קיזוזים- החלטות ועדה'!J93</f>
        <v/>
      </c>
      <c r="N93" s="60" t="str">
        <f>'הגבלה לסכום מבוקש (2)'!Z93</f>
        <v/>
      </c>
      <c r="O93" s="286"/>
      <c r="P93" s="286"/>
    </row>
    <row r="94" spans="2:16" ht="16.5" hidden="1" thickBot="1" x14ac:dyDescent="0.3">
      <c r="B94" s="56" t="str">
        <f t="shared" si="0"/>
        <v/>
      </c>
      <c r="C94" s="57" t="str">
        <f>IF('תנאי סף'!C94="","",'תנאי סף'!C94)</f>
        <v/>
      </c>
      <c r="D94" s="57" t="str">
        <f>IF('תנאי סף'!D94="","",'תנאי סף'!D94)</f>
        <v/>
      </c>
      <c r="E94" s="57" t="str">
        <f>IF('תנאי סף'!E94="","",'תנאי סף'!E94)</f>
        <v/>
      </c>
      <c r="F94" s="57" t="str">
        <f>IF('תנאי סף'!F94="","",'תנאי סף'!F94)</f>
        <v/>
      </c>
      <c r="G94" s="294" t="str">
        <f>IF(הגנה!H94="","",הגנה!H94)</f>
        <v/>
      </c>
      <c r="H94" s="58" t="str">
        <f>IF(F94="","",'הגבלה לסכום מבוקש (1)'!G94)</f>
        <v/>
      </c>
      <c r="I94" s="58" t="str">
        <f>סיכום!L94</f>
        <v/>
      </c>
      <c r="J94" s="59" t="str">
        <f t="shared" si="1"/>
        <v/>
      </c>
      <c r="K94" s="58" t="str">
        <f>'קיזוזים בגין איחורים'!I94</f>
        <v/>
      </c>
      <c r="L94" s="60" t="str">
        <f>IF(B94="","",'קיזוזים- החלטות ועדה'!H94)</f>
        <v/>
      </c>
      <c r="M94" s="58" t="str">
        <f>'קיזוזים- החלטות ועדה'!J94</f>
        <v/>
      </c>
      <c r="N94" s="60" t="str">
        <f>'הגבלה לסכום מבוקש (2)'!Z94</f>
        <v/>
      </c>
      <c r="O94" s="286"/>
      <c r="P94" s="286"/>
    </row>
    <row r="95" spans="2:16" ht="16.5" hidden="1" thickBot="1" x14ac:dyDescent="0.3">
      <c r="B95" s="56" t="str">
        <f t="shared" si="0"/>
        <v/>
      </c>
      <c r="C95" s="57" t="str">
        <f>IF('תנאי סף'!C95="","",'תנאי סף'!C95)</f>
        <v/>
      </c>
      <c r="D95" s="57" t="str">
        <f>IF('תנאי סף'!D95="","",'תנאי סף'!D95)</f>
        <v/>
      </c>
      <c r="E95" s="57" t="str">
        <f>IF('תנאי סף'!E95="","",'תנאי סף'!E95)</f>
        <v/>
      </c>
      <c r="F95" s="57" t="str">
        <f>IF('תנאי סף'!F95="","",'תנאי סף'!F95)</f>
        <v/>
      </c>
      <c r="G95" s="294" t="str">
        <f>IF(הגנה!H95="","",הגנה!H95)</f>
        <v/>
      </c>
      <c r="H95" s="58" t="str">
        <f>IF(F95="","",'הגבלה לסכום מבוקש (1)'!G95)</f>
        <v/>
      </c>
      <c r="I95" s="58" t="str">
        <f>סיכום!L95</f>
        <v/>
      </c>
      <c r="J95" s="59" t="str">
        <f t="shared" si="1"/>
        <v/>
      </c>
      <c r="K95" s="58" t="str">
        <f>'קיזוזים בגין איחורים'!I95</f>
        <v/>
      </c>
      <c r="L95" s="60" t="str">
        <f>IF(B95="","",'קיזוזים- החלטות ועדה'!H95)</f>
        <v/>
      </c>
      <c r="M95" s="58" t="str">
        <f>'קיזוזים- החלטות ועדה'!J95</f>
        <v/>
      </c>
      <c r="N95" s="60" t="str">
        <f>'הגבלה לסכום מבוקש (2)'!Z95</f>
        <v/>
      </c>
      <c r="O95" s="286"/>
      <c r="P95" s="286"/>
    </row>
    <row r="96" spans="2:16" ht="16.5" hidden="1" thickBot="1" x14ac:dyDescent="0.3">
      <c r="B96" s="56" t="str">
        <f t="shared" ref="B96:B130" si="2">IF(F96="","",ROW()-30)</f>
        <v/>
      </c>
      <c r="C96" s="57" t="str">
        <f>IF('תנאי סף'!C96="","",'תנאי סף'!C96)</f>
        <v/>
      </c>
      <c r="D96" s="57" t="str">
        <f>IF('תנאי סף'!D96="","",'תנאי סף'!D96)</f>
        <v/>
      </c>
      <c r="E96" s="57" t="str">
        <f>IF('תנאי סף'!E96="","",'תנאי סף'!E96)</f>
        <v/>
      </c>
      <c r="F96" s="57" t="str">
        <f>IF('תנאי סף'!F96="","",'תנאי סף'!F96)</f>
        <v/>
      </c>
      <c r="G96" s="294" t="str">
        <f>IF(הגנה!H96="","",הגנה!H96)</f>
        <v/>
      </c>
      <c r="H96" s="58" t="str">
        <f>IF(F96="","",'הגבלה לסכום מבוקש (1)'!G96)</f>
        <v/>
      </c>
      <c r="I96" s="58" t="str">
        <f>סיכום!L96</f>
        <v/>
      </c>
      <c r="J96" s="59" t="str">
        <f t="shared" si="1"/>
        <v/>
      </c>
      <c r="K96" s="58" t="str">
        <f>'קיזוזים בגין איחורים'!I96</f>
        <v/>
      </c>
      <c r="L96" s="60" t="str">
        <f>IF(B96="","",'קיזוזים- החלטות ועדה'!H96)</f>
        <v/>
      </c>
      <c r="M96" s="58" t="str">
        <f>'קיזוזים- החלטות ועדה'!J96</f>
        <v/>
      </c>
      <c r="N96" s="60" t="str">
        <f>'הגבלה לסכום מבוקש (2)'!Z96</f>
        <v/>
      </c>
      <c r="O96" s="286"/>
      <c r="P96" s="286"/>
    </row>
    <row r="97" spans="2:16" ht="16.5" hidden="1" thickBot="1" x14ac:dyDescent="0.3">
      <c r="B97" s="56" t="str">
        <f t="shared" si="2"/>
        <v/>
      </c>
      <c r="C97" s="57" t="str">
        <f>IF('תנאי סף'!C97="","",'תנאי סף'!C97)</f>
        <v/>
      </c>
      <c r="D97" s="57" t="str">
        <f>IF('תנאי סף'!D97="","",'תנאי סף'!D97)</f>
        <v/>
      </c>
      <c r="E97" s="57" t="str">
        <f>IF('תנאי סף'!E97="","",'תנאי סף'!E97)</f>
        <v/>
      </c>
      <c r="F97" s="57" t="str">
        <f>IF('תנאי סף'!F97="","",'תנאי סף'!F97)</f>
        <v/>
      </c>
      <c r="G97" s="294" t="str">
        <f>IF(הגנה!H97="","",הגנה!H97)</f>
        <v/>
      </c>
      <c r="H97" s="58" t="str">
        <f>IF(F97="","",'הגבלה לסכום מבוקש (1)'!G97)</f>
        <v/>
      </c>
      <c r="I97" s="58" t="str">
        <f>סיכום!L97</f>
        <v/>
      </c>
      <c r="J97" s="59" t="str">
        <f t="shared" ref="J97:J130" si="3">IFERROR(I97/G97,"")</f>
        <v/>
      </c>
      <c r="K97" s="58" t="str">
        <f>'קיזוזים בגין איחורים'!I97</f>
        <v/>
      </c>
      <c r="L97" s="60" t="str">
        <f>IF(B97="","",'קיזוזים- החלטות ועדה'!H97)</f>
        <v/>
      </c>
      <c r="M97" s="58" t="str">
        <f>'קיזוזים- החלטות ועדה'!J97</f>
        <v/>
      </c>
      <c r="N97" s="60" t="str">
        <f>'הגבלה לסכום מבוקש (2)'!Z97</f>
        <v/>
      </c>
      <c r="O97" s="286"/>
      <c r="P97" s="286"/>
    </row>
    <row r="98" spans="2:16" ht="16.5" hidden="1" thickBot="1" x14ac:dyDescent="0.3">
      <c r="B98" s="56" t="str">
        <f t="shared" si="2"/>
        <v/>
      </c>
      <c r="C98" s="57" t="str">
        <f>IF('תנאי סף'!C98="","",'תנאי סף'!C98)</f>
        <v/>
      </c>
      <c r="D98" s="57" t="str">
        <f>IF('תנאי סף'!D98="","",'תנאי סף'!D98)</f>
        <v/>
      </c>
      <c r="E98" s="57" t="str">
        <f>IF('תנאי סף'!E98="","",'תנאי סף'!E98)</f>
        <v/>
      </c>
      <c r="F98" s="57" t="str">
        <f>IF('תנאי סף'!F98="","",'תנאי סף'!F98)</f>
        <v/>
      </c>
      <c r="G98" s="294" t="str">
        <f>IF(הגנה!H98="","",הגנה!H98)</f>
        <v/>
      </c>
      <c r="H98" s="58" t="str">
        <f>IF(F98="","",'הגבלה לסכום מבוקש (1)'!G98)</f>
        <v/>
      </c>
      <c r="I98" s="58" t="str">
        <f>סיכום!L98</f>
        <v/>
      </c>
      <c r="J98" s="59" t="str">
        <f t="shared" si="3"/>
        <v/>
      </c>
      <c r="K98" s="58" t="str">
        <f>'קיזוזים בגין איחורים'!I98</f>
        <v/>
      </c>
      <c r="L98" s="60" t="str">
        <f>IF(B98="","",'קיזוזים- החלטות ועדה'!H98)</f>
        <v/>
      </c>
      <c r="M98" s="58" t="str">
        <f>'קיזוזים- החלטות ועדה'!J98</f>
        <v/>
      </c>
      <c r="N98" s="60" t="str">
        <f>'הגבלה לסכום מבוקש (2)'!Z98</f>
        <v/>
      </c>
      <c r="O98" s="286"/>
      <c r="P98" s="286"/>
    </row>
    <row r="99" spans="2:16" ht="16.5" hidden="1" thickBot="1" x14ac:dyDescent="0.3">
      <c r="B99" s="56" t="str">
        <f t="shared" si="2"/>
        <v/>
      </c>
      <c r="C99" s="57" t="str">
        <f>IF('תנאי סף'!C99="","",'תנאי סף'!C99)</f>
        <v/>
      </c>
      <c r="D99" s="57" t="str">
        <f>IF('תנאי סף'!D99="","",'תנאי סף'!D99)</f>
        <v/>
      </c>
      <c r="E99" s="57" t="str">
        <f>IF('תנאי סף'!E99="","",'תנאי סף'!E99)</f>
        <v/>
      </c>
      <c r="F99" s="57" t="str">
        <f>IF('תנאי סף'!F99="","",'תנאי סף'!F99)</f>
        <v/>
      </c>
      <c r="G99" s="294" t="str">
        <f>IF(הגנה!H99="","",הגנה!H99)</f>
        <v/>
      </c>
      <c r="H99" s="58" t="str">
        <f>IF(F99="","",'הגבלה לסכום מבוקש (1)'!G99)</f>
        <v/>
      </c>
      <c r="I99" s="58" t="str">
        <f>סיכום!L99</f>
        <v/>
      </c>
      <c r="J99" s="59" t="str">
        <f t="shared" si="3"/>
        <v/>
      </c>
      <c r="K99" s="58" t="str">
        <f>'קיזוזים בגין איחורים'!I99</f>
        <v/>
      </c>
      <c r="L99" s="60" t="str">
        <f>IF(B99="","",'קיזוזים- החלטות ועדה'!H99)</f>
        <v/>
      </c>
      <c r="M99" s="58" t="str">
        <f>'קיזוזים- החלטות ועדה'!J99</f>
        <v/>
      </c>
      <c r="N99" s="60" t="str">
        <f>'הגבלה לסכום מבוקש (2)'!Z99</f>
        <v/>
      </c>
      <c r="O99" s="286"/>
      <c r="P99" s="286"/>
    </row>
    <row r="100" spans="2:16" ht="16.5" hidden="1" thickBot="1" x14ac:dyDescent="0.3">
      <c r="B100" s="56" t="str">
        <f t="shared" si="2"/>
        <v/>
      </c>
      <c r="C100" s="57" t="str">
        <f>IF('תנאי סף'!C100="","",'תנאי סף'!C100)</f>
        <v/>
      </c>
      <c r="D100" s="57" t="str">
        <f>IF('תנאי סף'!D100="","",'תנאי סף'!D100)</f>
        <v/>
      </c>
      <c r="E100" s="57" t="str">
        <f>IF('תנאי סף'!E100="","",'תנאי סף'!E100)</f>
        <v/>
      </c>
      <c r="F100" s="57" t="str">
        <f>IF('תנאי סף'!F100="","",'תנאי סף'!F100)</f>
        <v/>
      </c>
      <c r="G100" s="294" t="str">
        <f>IF(הגנה!H100="","",הגנה!H100)</f>
        <v/>
      </c>
      <c r="H100" s="58" t="str">
        <f>IF(F100="","",'הגבלה לסכום מבוקש (1)'!G100)</f>
        <v/>
      </c>
      <c r="I100" s="58" t="str">
        <f>סיכום!L100</f>
        <v/>
      </c>
      <c r="J100" s="59" t="str">
        <f t="shared" si="3"/>
        <v/>
      </c>
      <c r="K100" s="58" t="str">
        <f>'קיזוזים בגין איחורים'!I100</f>
        <v/>
      </c>
      <c r="L100" s="60" t="str">
        <f>IF(B100="","",'קיזוזים- החלטות ועדה'!H100)</f>
        <v/>
      </c>
      <c r="M100" s="58" t="str">
        <f>'קיזוזים- החלטות ועדה'!J100</f>
        <v/>
      </c>
      <c r="N100" s="60" t="str">
        <f>'הגבלה לסכום מבוקש (2)'!Z100</f>
        <v/>
      </c>
      <c r="O100" s="286"/>
      <c r="P100" s="286"/>
    </row>
    <row r="101" spans="2:16" ht="16.5" hidden="1" thickBot="1" x14ac:dyDescent="0.3">
      <c r="B101" s="56" t="str">
        <f t="shared" si="2"/>
        <v/>
      </c>
      <c r="C101" s="57" t="str">
        <f>IF('תנאי סף'!C101="","",'תנאי סף'!C101)</f>
        <v/>
      </c>
      <c r="D101" s="57" t="str">
        <f>IF('תנאי סף'!D101="","",'תנאי סף'!D101)</f>
        <v/>
      </c>
      <c r="E101" s="57" t="str">
        <f>IF('תנאי סף'!E101="","",'תנאי סף'!E101)</f>
        <v/>
      </c>
      <c r="F101" s="57" t="str">
        <f>IF('תנאי סף'!F101="","",'תנאי סף'!F101)</f>
        <v/>
      </c>
      <c r="G101" s="294" t="str">
        <f>IF(הגנה!H101="","",הגנה!H101)</f>
        <v/>
      </c>
      <c r="H101" s="58" t="str">
        <f>IF(F101="","",'הגבלה לסכום מבוקש (1)'!G101)</f>
        <v/>
      </c>
      <c r="I101" s="58" t="str">
        <f>סיכום!L101</f>
        <v/>
      </c>
      <c r="J101" s="59" t="str">
        <f t="shared" si="3"/>
        <v/>
      </c>
      <c r="K101" s="58" t="str">
        <f>'קיזוזים בגין איחורים'!I101</f>
        <v/>
      </c>
      <c r="L101" s="60" t="str">
        <f>IF(B101="","",'קיזוזים- החלטות ועדה'!H101)</f>
        <v/>
      </c>
      <c r="M101" s="58" t="str">
        <f>'קיזוזים- החלטות ועדה'!J101</f>
        <v/>
      </c>
      <c r="N101" s="60" t="str">
        <f>'הגבלה לסכום מבוקש (2)'!Z101</f>
        <v/>
      </c>
      <c r="O101" s="286"/>
      <c r="P101" s="286"/>
    </row>
    <row r="102" spans="2:16" ht="16.5" hidden="1" thickBot="1" x14ac:dyDescent="0.3">
      <c r="B102" s="56" t="str">
        <f t="shared" si="2"/>
        <v/>
      </c>
      <c r="C102" s="57" t="str">
        <f>IF('תנאי סף'!C102="","",'תנאי סף'!C102)</f>
        <v/>
      </c>
      <c r="D102" s="57" t="str">
        <f>IF('תנאי סף'!D102="","",'תנאי סף'!D102)</f>
        <v/>
      </c>
      <c r="E102" s="57" t="str">
        <f>IF('תנאי סף'!E102="","",'תנאי סף'!E102)</f>
        <v/>
      </c>
      <c r="F102" s="57" t="str">
        <f>IF('תנאי סף'!F102="","",'תנאי סף'!F102)</f>
        <v/>
      </c>
      <c r="G102" s="294" t="str">
        <f>IF(הגנה!H102="","",הגנה!H102)</f>
        <v/>
      </c>
      <c r="H102" s="58" t="str">
        <f>IF(F102="","",'הגבלה לסכום מבוקש (1)'!G102)</f>
        <v/>
      </c>
      <c r="I102" s="58" t="str">
        <f>סיכום!L102</f>
        <v/>
      </c>
      <c r="J102" s="59" t="str">
        <f t="shared" si="3"/>
        <v/>
      </c>
      <c r="K102" s="58" t="str">
        <f>'קיזוזים בגין איחורים'!I102</f>
        <v/>
      </c>
      <c r="L102" s="60" t="str">
        <f>IF(B102="","",'קיזוזים- החלטות ועדה'!H102)</f>
        <v/>
      </c>
      <c r="M102" s="58" t="str">
        <f>'קיזוזים- החלטות ועדה'!J102</f>
        <v/>
      </c>
      <c r="N102" s="60" t="str">
        <f>'הגבלה לסכום מבוקש (2)'!Z102</f>
        <v/>
      </c>
      <c r="O102" s="286"/>
      <c r="P102" s="286"/>
    </row>
    <row r="103" spans="2:16" ht="16.5" hidden="1" thickBot="1" x14ac:dyDescent="0.3">
      <c r="B103" s="56" t="str">
        <f t="shared" si="2"/>
        <v/>
      </c>
      <c r="C103" s="57" t="str">
        <f>IF('תנאי סף'!C103="","",'תנאי סף'!C103)</f>
        <v/>
      </c>
      <c r="D103" s="57" t="str">
        <f>IF('תנאי סף'!D103="","",'תנאי סף'!D103)</f>
        <v/>
      </c>
      <c r="E103" s="57" t="str">
        <f>IF('תנאי סף'!E103="","",'תנאי סף'!E103)</f>
        <v/>
      </c>
      <c r="F103" s="57" t="str">
        <f>IF('תנאי סף'!F103="","",'תנאי סף'!F103)</f>
        <v/>
      </c>
      <c r="G103" s="294" t="str">
        <f>IF(הגנה!H103="","",הגנה!H103)</f>
        <v/>
      </c>
      <c r="H103" s="58" t="str">
        <f>IF(F103="","",'הגבלה לסכום מבוקש (1)'!G103)</f>
        <v/>
      </c>
      <c r="I103" s="58" t="str">
        <f>סיכום!L103</f>
        <v/>
      </c>
      <c r="J103" s="59" t="str">
        <f t="shared" si="3"/>
        <v/>
      </c>
      <c r="K103" s="58" t="str">
        <f>'קיזוזים בגין איחורים'!I103</f>
        <v/>
      </c>
      <c r="L103" s="60" t="str">
        <f>IF(B103="","",'קיזוזים- החלטות ועדה'!H103)</f>
        <v/>
      </c>
      <c r="M103" s="58" t="str">
        <f>'קיזוזים- החלטות ועדה'!J103</f>
        <v/>
      </c>
      <c r="N103" s="60" t="str">
        <f>'הגבלה לסכום מבוקש (2)'!Z103</f>
        <v/>
      </c>
      <c r="O103" s="286"/>
      <c r="P103" s="286"/>
    </row>
    <row r="104" spans="2:16" ht="16.5" hidden="1" thickBot="1" x14ac:dyDescent="0.3">
      <c r="B104" s="56" t="str">
        <f t="shared" si="2"/>
        <v/>
      </c>
      <c r="C104" s="57" t="str">
        <f>IF('תנאי סף'!C104="","",'תנאי סף'!C104)</f>
        <v/>
      </c>
      <c r="D104" s="57" t="str">
        <f>IF('תנאי סף'!D104="","",'תנאי סף'!D104)</f>
        <v/>
      </c>
      <c r="E104" s="57" t="str">
        <f>IF('תנאי סף'!E104="","",'תנאי סף'!E104)</f>
        <v/>
      </c>
      <c r="F104" s="57" t="str">
        <f>IF('תנאי סף'!F104="","",'תנאי סף'!F104)</f>
        <v/>
      </c>
      <c r="G104" s="294" t="str">
        <f>IF(הגנה!H104="","",הגנה!H104)</f>
        <v/>
      </c>
      <c r="H104" s="58" t="str">
        <f>IF(F104="","",'הגבלה לסכום מבוקש (1)'!G104)</f>
        <v/>
      </c>
      <c r="I104" s="58" t="str">
        <f>סיכום!L104</f>
        <v/>
      </c>
      <c r="J104" s="59" t="str">
        <f t="shared" si="3"/>
        <v/>
      </c>
      <c r="K104" s="58" t="str">
        <f>'קיזוזים בגין איחורים'!I104</f>
        <v/>
      </c>
      <c r="L104" s="60" t="str">
        <f>IF(B104="","",'קיזוזים- החלטות ועדה'!H104)</f>
        <v/>
      </c>
      <c r="M104" s="58" t="str">
        <f>'קיזוזים- החלטות ועדה'!J104</f>
        <v/>
      </c>
      <c r="N104" s="60" t="str">
        <f>'הגבלה לסכום מבוקש (2)'!Z104</f>
        <v/>
      </c>
      <c r="O104" s="286"/>
      <c r="P104" s="286"/>
    </row>
    <row r="105" spans="2:16" ht="16.5" hidden="1" thickBot="1" x14ac:dyDescent="0.3">
      <c r="B105" s="56" t="str">
        <f t="shared" si="2"/>
        <v/>
      </c>
      <c r="C105" s="57" t="str">
        <f>IF('תנאי סף'!C105="","",'תנאי סף'!C105)</f>
        <v/>
      </c>
      <c r="D105" s="57" t="str">
        <f>IF('תנאי סף'!D105="","",'תנאי סף'!D105)</f>
        <v/>
      </c>
      <c r="E105" s="57" t="str">
        <f>IF('תנאי סף'!E105="","",'תנאי סף'!E105)</f>
        <v/>
      </c>
      <c r="F105" s="57" t="str">
        <f>IF('תנאי סף'!F105="","",'תנאי סף'!F105)</f>
        <v/>
      </c>
      <c r="G105" s="294" t="str">
        <f>IF(הגנה!H105="","",הגנה!H105)</f>
        <v/>
      </c>
      <c r="H105" s="58" t="str">
        <f>IF(F105="","",'הגבלה לסכום מבוקש (1)'!G105)</f>
        <v/>
      </c>
      <c r="I105" s="58" t="str">
        <f>סיכום!L105</f>
        <v/>
      </c>
      <c r="J105" s="59" t="str">
        <f t="shared" si="3"/>
        <v/>
      </c>
      <c r="K105" s="58" t="str">
        <f>'קיזוזים בגין איחורים'!I105</f>
        <v/>
      </c>
      <c r="L105" s="60" t="str">
        <f>IF(B105="","",'קיזוזים- החלטות ועדה'!H105)</f>
        <v/>
      </c>
      <c r="M105" s="58" t="str">
        <f>'קיזוזים- החלטות ועדה'!J105</f>
        <v/>
      </c>
      <c r="N105" s="60" t="str">
        <f>'הגבלה לסכום מבוקש (2)'!Z105</f>
        <v/>
      </c>
      <c r="O105" s="286"/>
      <c r="P105" s="286"/>
    </row>
    <row r="106" spans="2:16" ht="16.5" hidden="1" thickBot="1" x14ac:dyDescent="0.3">
      <c r="B106" s="56" t="str">
        <f t="shared" si="2"/>
        <v/>
      </c>
      <c r="C106" s="57" t="str">
        <f>IF('תנאי סף'!C106="","",'תנאי סף'!C106)</f>
        <v/>
      </c>
      <c r="D106" s="57" t="str">
        <f>IF('תנאי סף'!D106="","",'תנאי סף'!D106)</f>
        <v/>
      </c>
      <c r="E106" s="57" t="str">
        <f>IF('תנאי סף'!E106="","",'תנאי סף'!E106)</f>
        <v/>
      </c>
      <c r="F106" s="57" t="str">
        <f>IF('תנאי סף'!F106="","",'תנאי סף'!F106)</f>
        <v/>
      </c>
      <c r="G106" s="294" t="str">
        <f>IF(הגנה!H106="","",הגנה!H106)</f>
        <v/>
      </c>
      <c r="H106" s="58" t="str">
        <f>IF(F106="","",'הגבלה לסכום מבוקש (1)'!G106)</f>
        <v/>
      </c>
      <c r="I106" s="58" t="str">
        <f>סיכום!L106</f>
        <v/>
      </c>
      <c r="J106" s="59" t="str">
        <f t="shared" si="3"/>
        <v/>
      </c>
      <c r="K106" s="58" t="str">
        <f>'קיזוזים בגין איחורים'!I106</f>
        <v/>
      </c>
      <c r="L106" s="60" t="str">
        <f>IF(B106="","",'קיזוזים- החלטות ועדה'!H106)</f>
        <v/>
      </c>
      <c r="M106" s="58" t="str">
        <f>'קיזוזים- החלטות ועדה'!J106</f>
        <v/>
      </c>
      <c r="N106" s="60" t="str">
        <f>'הגבלה לסכום מבוקש (2)'!Z106</f>
        <v/>
      </c>
      <c r="O106" s="286"/>
      <c r="P106" s="286"/>
    </row>
    <row r="107" spans="2:16" ht="16.5" hidden="1" thickBot="1" x14ac:dyDescent="0.3">
      <c r="B107" s="56" t="str">
        <f t="shared" si="2"/>
        <v/>
      </c>
      <c r="C107" s="57" t="str">
        <f>IF('תנאי סף'!C107="","",'תנאי סף'!C107)</f>
        <v/>
      </c>
      <c r="D107" s="57" t="str">
        <f>IF('תנאי סף'!D107="","",'תנאי סף'!D107)</f>
        <v/>
      </c>
      <c r="E107" s="57" t="str">
        <f>IF('תנאי סף'!E107="","",'תנאי סף'!E107)</f>
        <v/>
      </c>
      <c r="F107" s="57" t="str">
        <f>IF('תנאי סף'!F107="","",'תנאי סף'!F107)</f>
        <v/>
      </c>
      <c r="G107" s="294" t="str">
        <f>IF(הגנה!H107="","",הגנה!H107)</f>
        <v/>
      </c>
      <c r="H107" s="58" t="str">
        <f>IF(F107="","",'הגבלה לסכום מבוקש (1)'!G107)</f>
        <v/>
      </c>
      <c r="I107" s="58" t="str">
        <f>סיכום!L107</f>
        <v/>
      </c>
      <c r="J107" s="59" t="str">
        <f t="shared" si="3"/>
        <v/>
      </c>
      <c r="K107" s="58" t="str">
        <f>'קיזוזים בגין איחורים'!I107</f>
        <v/>
      </c>
      <c r="L107" s="60" t="str">
        <f>IF(B107="","",'קיזוזים- החלטות ועדה'!H107)</f>
        <v/>
      </c>
      <c r="M107" s="58" t="str">
        <f>'קיזוזים- החלטות ועדה'!J107</f>
        <v/>
      </c>
      <c r="N107" s="60" t="str">
        <f>'הגבלה לסכום מבוקש (2)'!Z107</f>
        <v/>
      </c>
      <c r="O107" s="286"/>
      <c r="P107" s="286"/>
    </row>
    <row r="108" spans="2:16" ht="16.5" hidden="1" thickBot="1" x14ac:dyDescent="0.3">
      <c r="B108" s="56" t="str">
        <f t="shared" si="2"/>
        <v/>
      </c>
      <c r="C108" s="57" t="str">
        <f>IF('תנאי סף'!C108="","",'תנאי סף'!C108)</f>
        <v/>
      </c>
      <c r="D108" s="57" t="str">
        <f>IF('תנאי סף'!D108="","",'תנאי סף'!D108)</f>
        <v/>
      </c>
      <c r="E108" s="57" t="str">
        <f>IF('תנאי סף'!E108="","",'תנאי סף'!E108)</f>
        <v/>
      </c>
      <c r="F108" s="57" t="str">
        <f>IF('תנאי סף'!F108="","",'תנאי סף'!F108)</f>
        <v/>
      </c>
      <c r="G108" s="294" t="str">
        <f>IF(הגנה!H108="","",הגנה!H108)</f>
        <v/>
      </c>
      <c r="H108" s="58" t="str">
        <f>IF(F108="","",'הגבלה לסכום מבוקש (1)'!G108)</f>
        <v/>
      </c>
      <c r="I108" s="58" t="str">
        <f>סיכום!L108</f>
        <v/>
      </c>
      <c r="J108" s="59" t="str">
        <f t="shared" si="3"/>
        <v/>
      </c>
      <c r="K108" s="58" t="str">
        <f>'קיזוזים בגין איחורים'!I108</f>
        <v/>
      </c>
      <c r="L108" s="60" t="str">
        <f>IF(B108="","",'קיזוזים- החלטות ועדה'!H108)</f>
        <v/>
      </c>
      <c r="M108" s="58" t="str">
        <f>'קיזוזים- החלטות ועדה'!J108</f>
        <v/>
      </c>
      <c r="N108" s="60" t="str">
        <f>'הגבלה לסכום מבוקש (2)'!Z108</f>
        <v/>
      </c>
      <c r="O108" s="286"/>
      <c r="P108" s="286"/>
    </row>
    <row r="109" spans="2:16" ht="16.5" hidden="1" thickBot="1" x14ac:dyDescent="0.3">
      <c r="B109" s="56" t="str">
        <f t="shared" si="2"/>
        <v/>
      </c>
      <c r="C109" s="57" t="str">
        <f>IF('תנאי סף'!C109="","",'תנאי סף'!C109)</f>
        <v/>
      </c>
      <c r="D109" s="57" t="str">
        <f>IF('תנאי סף'!D109="","",'תנאי סף'!D109)</f>
        <v/>
      </c>
      <c r="E109" s="57" t="str">
        <f>IF('תנאי סף'!E109="","",'תנאי סף'!E109)</f>
        <v/>
      </c>
      <c r="F109" s="57" t="str">
        <f>IF('תנאי סף'!F109="","",'תנאי סף'!F109)</f>
        <v/>
      </c>
      <c r="G109" s="294" t="str">
        <f>IF(הגנה!H109="","",הגנה!H109)</f>
        <v/>
      </c>
      <c r="H109" s="58" t="str">
        <f>IF(F109="","",'הגבלה לסכום מבוקש (1)'!G109)</f>
        <v/>
      </c>
      <c r="I109" s="58" t="str">
        <f>סיכום!L109</f>
        <v/>
      </c>
      <c r="J109" s="59" t="str">
        <f t="shared" si="3"/>
        <v/>
      </c>
      <c r="K109" s="58" t="str">
        <f>'קיזוזים בגין איחורים'!I109</f>
        <v/>
      </c>
      <c r="L109" s="60" t="str">
        <f>IF(B109="","",'קיזוזים- החלטות ועדה'!H109)</f>
        <v/>
      </c>
      <c r="M109" s="58" t="str">
        <f>'קיזוזים- החלטות ועדה'!J109</f>
        <v/>
      </c>
      <c r="N109" s="60" t="str">
        <f>'הגבלה לסכום מבוקש (2)'!Z109</f>
        <v/>
      </c>
      <c r="O109" s="286"/>
      <c r="P109" s="286"/>
    </row>
    <row r="110" spans="2:16" ht="16.5" hidden="1" thickBot="1" x14ac:dyDescent="0.3">
      <c r="B110" s="56" t="str">
        <f t="shared" si="2"/>
        <v/>
      </c>
      <c r="C110" s="57" t="str">
        <f>IF('תנאי סף'!C110="","",'תנאי סף'!C110)</f>
        <v/>
      </c>
      <c r="D110" s="57" t="str">
        <f>IF('תנאי סף'!D110="","",'תנאי סף'!D110)</f>
        <v/>
      </c>
      <c r="E110" s="57" t="str">
        <f>IF('תנאי סף'!E110="","",'תנאי סף'!E110)</f>
        <v/>
      </c>
      <c r="F110" s="57" t="str">
        <f>IF('תנאי סף'!F110="","",'תנאי סף'!F110)</f>
        <v/>
      </c>
      <c r="G110" s="294" t="str">
        <f>IF(הגנה!H110="","",הגנה!H110)</f>
        <v/>
      </c>
      <c r="H110" s="58" t="str">
        <f>IF(F110="","",'הגבלה לסכום מבוקש (1)'!G110)</f>
        <v/>
      </c>
      <c r="I110" s="58" t="str">
        <f>סיכום!L110</f>
        <v/>
      </c>
      <c r="J110" s="59" t="str">
        <f t="shared" si="3"/>
        <v/>
      </c>
      <c r="K110" s="58" t="str">
        <f>'קיזוזים בגין איחורים'!I110</f>
        <v/>
      </c>
      <c r="L110" s="60" t="str">
        <f>IF(B110="","",'קיזוזים- החלטות ועדה'!H110)</f>
        <v/>
      </c>
      <c r="M110" s="58" t="str">
        <f>'קיזוזים- החלטות ועדה'!J110</f>
        <v/>
      </c>
      <c r="N110" s="60" t="str">
        <f>'הגבלה לסכום מבוקש (2)'!Z110</f>
        <v/>
      </c>
      <c r="O110" s="286"/>
      <c r="P110" s="286"/>
    </row>
    <row r="111" spans="2:16" ht="16.5" hidden="1" thickBot="1" x14ac:dyDescent="0.3">
      <c r="B111" s="56" t="str">
        <f t="shared" si="2"/>
        <v/>
      </c>
      <c r="C111" s="57" t="str">
        <f>IF('תנאי סף'!C111="","",'תנאי סף'!C111)</f>
        <v/>
      </c>
      <c r="D111" s="57" t="str">
        <f>IF('תנאי סף'!D111="","",'תנאי סף'!D111)</f>
        <v/>
      </c>
      <c r="E111" s="57" t="str">
        <f>IF('תנאי סף'!E111="","",'תנאי סף'!E111)</f>
        <v/>
      </c>
      <c r="F111" s="57" t="str">
        <f>IF('תנאי סף'!F111="","",'תנאי סף'!F111)</f>
        <v/>
      </c>
      <c r="G111" s="294" t="str">
        <f>IF(הגנה!H111="","",הגנה!H111)</f>
        <v/>
      </c>
      <c r="H111" s="58" t="str">
        <f>IF(F111="","",'הגבלה לסכום מבוקש (1)'!G111)</f>
        <v/>
      </c>
      <c r="I111" s="58" t="str">
        <f>סיכום!L111</f>
        <v/>
      </c>
      <c r="J111" s="59" t="str">
        <f t="shared" si="3"/>
        <v/>
      </c>
      <c r="K111" s="58" t="str">
        <f>'קיזוזים בגין איחורים'!I111</f>
        <v/>
      </c>
      <c r="L111" s="60" t="str">
        <f>IF(B111="","",'קיזוזים- החלטות ועדה'!H111)</f>
        <v/>
      </c>
      <c r="M111" s="58" t="str">
        <f>'קיזוזים- החלטות ועדה'!J111</f>
        <v/>
      </c>
      <c r="N111" s="60" t="str">
        <f>'הגבלה לסכום מבוקש (2)'!Z111</f>
        <v/>
      </c>
      <c r="O111" s="286"/>
      <c r="P111" s="286"/>
    </row>
    <row r="112" spans="2:16" ht="16.5" hidden="1" thickBot="1" x14ac:dyDescent="0.3">
      <c r="B112" s="56" t="str">
        <f t="shared" si="2"/>
        <v/>
      </c>
      <c r="C112" s="57" t="str">
        <f>IF('תנאי סף'!C112="","",'תנאי סף'!C112)</f>
        <v/>
      </c>
      <c r="D112" s="57" t="str">
        <f>IF('תנאי סף'!D112="","",'תנאי סף'!D112)</f>
        <v/>
      </c>
      <c r="E112" s="57" t="str">
        <f>IF('תנאי סף'!E112="","",'תנאי סף'!E112)</f>
        <v/>
      </c>
      <c r="F112" s="57" t="str">
        <f>IF('תנאי סף'!F112="","",'תנאי סף'!F112)</f>
        <v/>
      </c>
      <c r="G112" s="294" t="str">
        <f>IF(הגנה!H112="","",הגנה!H112)</f>
        <v/>
      </c>
      <c r="H112" s="58" t="str">
        <f>IF(F112="","",'הגבלה לסכום מבוקש (1)'!G112)</f>
        <v/>
      </c>
      <c r="I112" s="58" t="str">
        <f>סיכום!L112</f>
        <v/>
      </c>
      <c r="J112" s="59" t="str">
        <f t="shared" si="3"/>
        <v/>
      </c>
      <c r="K112" s="58" t="str">
        <f>'קיזוזים בגין איחורים'!I112</f>
        <v/>
      </c>
      <c r="L112" s="60" t="str">
        <f>IF(B112="","",'קיזוזים- החלטות ועדה'!H112)</f>
        <v/>
      </c>
      <c r="M112" s="58" t="str">
        <f>'קיזוזים- החלטות ועדה'!J112</f>
        <v/>
      </c>
      <c r="N112" s="60" t="str">
        <f>'הגבלה לסכום מבוקש (2)'!Z112</f>
        <v/>
      </c>
      <c r="O112" s="286"/>
      <c r="P112" s="286"/>
    </row>
    <row r="113" spans="2:16" ht="16.5" hidden="1" thickBot="1" x14ac:dyDescent="0.3">
      <c r="B113" s="56" t="str">
        <f t="shared" si="2"/>
        <v/>
      </c>
      <c r="C113" s="57" t="str">
        <f>IF('תנאי סף'!C113="","",'תנאי סף'!C113)</f>
        <v/>
      </c>
      <c r="D113" s="57" t="str">
        <f>IF('תנאי סף'!D113="","",'תנאי סף'!D113)</f>
        <v/>
      </c>
      <c r="E113" s="57" t="str">
        <f>IF('תנאי סף'!E113="","",'תנאי סף'!E113)</f>
        <v/>
      </c>
      <c r="F113" s="57" t="str">
        <f>IF('תנאי סף'!F113="","",'תנאי סף'!F113)</f>
        <v/>
      </c>
      <c r="G113" s="294" t="str">
        <f>IF(הגנה!H113="","",הגנה!H113)</f>
        <v/>
      </c>
      <c r="H113" s="58" t="str">
        <f>IF(F113="","",'הגבלה לסכום מבוקש (1)'!G113)</f>
        <v/>
      </c>
      <c r="I113" s="58" t="str">
        <f>סיכום!L113</f>
        <v/>
      </c>
      <c r="J113" s="59" t="str">
        <f t="shared" si="3"/>
        <v/>
      </c>
      <c r="K113" s="58" t="str">
        <f>'קיזוזים בגין איחורים'!I113</f>
        <v/>
      </c>
      <c r="L113" s="60" t="str">
        <f>IF(B113="","",'קיזוזים- החלטות ועדה'!H113)</f>
        <v/>
      </c>
      <c r="M113" s="58" t="str">
        <f>'קיזוזים- החלטות ועדה'!J113</f>
        <v/>
      </c>
      <c r="N113" s="60" t="str">
        <f>'הגבלה לסכום מבוקש (2)'!Z113</f>
        <v/>
      </c>
      <c r="O113" s="286"/>
      <c r="P113" s="286"/>
    </row>
    <row r="114" spans="2:16" ht="16.5" hidden="1" thickBot="1" x14ac:dyDescent="0.3">
      <c r="B114" s="56" t="str">
        <f t="shared" si="2"/>
        <v/>
      </c>
      <c r="C114" s="57" t="str">
        <f>IF('תנאי סף'!C114="","",'תנאי סף'!C114)</f>
        <v/>
      </c>
      <c r="D114" s="57" t="str">
        <f>IF('תנאי סף'!D114="","",'תנאי סף'!D114)</f>
        <v/>
      </c>
      <c r="E114" s="57" t="str">
        <f>IF('תנאי סף'!E114="","",'תנאי סף'!E114)</f>
        <v/>
      </c>
      <c r="F114" s="57" t="str">
        <f>IF('תנאי סף'!F114="","",'תנאי סף'!F114)</f>
        <v/>
      </c>
      <c r="G114" s="294" t="str">
        <f>IF(הגנה!H114="","",הגנה!H114)</f>
        <v/>
      </c>
      <c r="H114" s="58" t="str">
        <f>IF(F114="","",'הגבלה לסכום מבוקש (1)'!G114)</f>
        <v/>
      </c>
      <c r="I114" s="58" t="str">
        <f>סיכום!L114</f>
        <v/>
      </c>
      <c r="J114" s="59" t="str">
        <f t="shared" si="3"/>
        <v/>
      </c>
      <c r="K114" s="58" t="str">
        <f>'קיזוזים בגין איחורים'!I114</f>
        <v/>
      </c>
      <c r="L114" s="60" t="str">
        <f>IF(B114="","",'קיזוזים- החלטות ועדה'!H114)</f>
        <v/>
      </c>
      <c r="M114" s="58" t="str">
        <f>'קיזוזים- החלטות ועדה'!J114</f>
        <v/>
      </c>
      <c r="N114" s="60" t="str">
        <f>'הגבלה לסכום מבוקש (2)'!Z114</f>
        <v/>
      </c>
      <c r="O114" s="286"/>
      <c r="P114" s="286"/>
    </row>
    <row r="115" spans="2:16" ht="16.5" hidden="1" thickBot="1" x14ac:dyDescent="0.3">
      <c r="B115" s="56" t="str">
        <f t="shared" si="2"/>
        <v/>
      </c>
      <c r="C115" s="57" t="str">
        <f>IF('תנאי סף'!C115="","",'תנאי סף'!C115)</f>
        <v/>
      </c>
      <c r="D115" s="57" t="str">
        <f>IF('תנאי סף'!D115="","",'תנאי סף'!D115)</f>
        <v/>
      </c>
      <c r="E115" s="57" t="str">
        <f>IF('תנאי סף'!E115="","",'תנאי סף'!E115)</f>
        <v/>
      </c>
      <c r="F115" s="57" t="str">
        <f>IF('תנאי סף'!F115="","",'תנאי סף'!F115)</f>
        <v/>
      </c>
      <c r="G115" s="294" t="str">
        <f>IF(הגנה!H115="","",הגנה!H115)</f>
        <v/>
      </c>
      <c r="H115" s="58" t="str">
        <f>IF(F115="","",'הגבלה לסכום מבוקש (1)'!G115)</f>
        <v/>
      </c>
      <c r="I115" s="58" t="str">
        <f>סיכום!L115</f>
        <v/>
      </c>
      <c r="J115" s="59" t="str">
        <f t="shared" si="3"/>
        <v/>
      </c>
      <c r="K115" s="58" t="str">
        <f>'קיזוזים בגין איחורים'!I115</f>
        <v/>
      </c>
      <c r="L115" s="60" t="str">
        <f>IF(B115="","",'קיזוזים- החלטות ועדה'!H115)</f>
        <v/>
      </c>
      <c r="M115" s="58" t="str">
        <f>'קיזוזים- החלטות ועדה'!J115</f>
        <v/>
      </c>
      <c r="N115" s="60" t="str">
        <f>'הגבלה לסכום מבוקש (2)'!Z115</f>
        <v/>
      </c>
      <c r="O115" s="286"/>
      <c r="P115" s="286"/>
    </row>
    <row r="116" spans="2:16" ht="16.5" hidden="1" thickBot="1" x14ac:dyDescent="0.3">
      <c r="B116" s="56" t="str">
        <f t="shared" si="2"/>
        <v/>
      </c>
      <c r="C116" s="57" t="str">
        <f>IF('תנאי סף'!C116="","",'תנאי סף'!C116)</f>
        <v/>
      </c>
      <c r="D116" s="57" t="str">
        <f>IF('תנאי סף'!D116="","",'תנאי סף'!D116)</f>
        <v/>
      </c>
      <c r="E116" s="57" t="str">
        <f>IF('תנאי סף'!E116="","",'תנאי סף'!E116)</f>
        <v/>
      </c>
      <c r="F116" s="57" t="str">
        <f>IF('תנאי סף'!F116="","",'תנאי סף'!F116)</f>
        <v/>
      </c>
      <c r="G116" s="294" t="str">
        <f>IF(הגנה!H116="","",הגנה!H116)</f>
        <v/>
      </c>
      <c r="H116" s="58" t="str">
        <f>IF(F116="","",'הגבלה לסכום מבוקש (1)'!G116)</f>
        <v/>
      </c>
      <c r="I116" s="58" t="str">
        <f>סיכום!L116</f>
        <v/>
      </c>
      <c r="J116" s="59" t="str">
        <f t="shared" si="3"/>
        <v/>
      </c>
      <c r="K116" s="58" t="str">
        <f>'קיזוזים בגין איחורים'!I116</f>
        <v/>
      </c>
      <c r="L116" s="60" t="str">
        <f>IF(B116="","",'קיזוזים- החלטות ועדה'!H116)</f>
        <v/>
      </c>
      <c r="M116" s="58" t="str">
        <f>'קיזוזים- החלטות ועדה'!J116</f>
        <v/>
      </c>
      <c r="N116" s="60" t="str">
        <f>'הגבלה לסכום מבוקש (2)'!Z116</f>
        <v/>
      </c>
      <c r="O116" s="286"/>
      <c r="P116" s="286"/>
    </row>
    <row r="117" spans="2:16" ht="16.5" hidden="1" thickBot="1" x14ac:dyDescent="0.3">
      <c r="B117" s="56" t="str">
        <f t="shared" si="2"/>
        <v/>
      </c>
      <c r="C117" s="57" t="str">
        <f>IF('תנאי סף'!C117="","",'תנאי סף'!C117)</f>
        <v/>
      </c>
      <c r="D117" s="57" t="str">
        <f>IF('תנאי סף'!D117="","",'תנאי סף'!D117)</f>
        <v/>
      </c>
      <c r="E117" s="57" t="str">
        <f>IF('תנאי סף'!E117="","",'תנאי סף'!E117)</f>
        <v/>
      </c>
      <c r="F117" s="57" t="str">
        <f>IF('תנאי סף'!F117="","",'תנאי סף'!F117)</f>
        <v/>
      </c>
      <c r="G117" s="294" t="str">
        <f>IF(הגנה!H117="","",הגנה!H117)</f>
        <v/>
      </c>
      <c r="H117" s="58" t="str">
        <f>IF(F117="","",'הגבלה לסכום מבוקש (1)'!G117)</f>
        <v/>
      </c>
      <c r="I117" s="58" t="str">
        <f>סיכום!L117</f>
        <v/>
      </c>
      <c r="J117" s="59" t="str">
        <f t="shared" si="3"/>
        <v/>
      </c>
      <c r="K117" s="58" t="str">
        <f>'קיזוזים בגין איחורים'!I117</f>
        <v/>
      </c>
      <c r="L117" s="60" t="str">
        <f>IF(B117="","",'קיזוזים- החלטות ועדה'!H117)</f>
        <v/>
      </c>
      <c r="M117" s="58" t="str">
        <f>'קיזוזים- החלטות ועדה'!J117</f>
        <v/>
      </c>
      <c r="N117" s="60" t="str">
        <f>'הגבלה לסכום מבוקש (2)'!Z117</f>
        <v/>
      </c>
      <c r="O117" s="286"/>
      <c r="P117" s="286"/>
    </row>
    <row r="118" spans="2:16" ht="16.5" hidden="1" thickBot="1" x14ac:dyDescent="0.3">
      <c r="B118" s="56" t="str">
        <f t="shared" si="2"/>
        <v/>
      </c>
      <c r="C118" s="57" t="str">
        <f>IF('תנאי סף'!C118="","",'תנאי סף'!C118)</f>
        <v/>
      </c>
      <c r="D118" s="57" t="str">
        <f>IF('תנאי סף'!D118="","",'תנאי סף'!D118)</f>
        <v/>
      </c>
      <c r="E118" s="57" t="str">
        <f>IF('תנאי סף'!E118="","",'תנאי סף'!E118)</f>
        <v/>
      </c>
      <c r="F118" s="57" t="str">
        <f>IF('תנאי סף'!F118="","",'תנאי סף'!F118)</f>
        <v/>
      </c>
      <c r="G118" s="294" t="str">
        <f>IF(הגנה!H118="","",הגנה!H118)</f>
        <v/>
      </c>
      <c r="H118" s="58" t="str">
        <f>IF(F118="","",'הגבלה לסכום מבוקש (1)'!G118)</f>
        <v/>
      </c>
      <c r="I118" s="58" t="str">
        <f>סיכום!L118</f>
        <v/>
      </c>
      <c r="J118" s="59" t="str">
        <f t="shared" si="3"/>
        <v/>
      </c>
      <c r="K118" s="58" t="str">
        <f>'קיזוזים בגין איחורים'!I118</f>
        <v/>
      </c>
      <c r="L118" s="60" t="str">
        <f>IF(B118="","",'קיזוזים- החלטות ועדה'!H118)</f>
        <v/>
      </c>
      <c r="M118" s="58" t="str">
        <f>'קיזוזים- החלטות ועדה'!J118</f>
        <v/>
      </c>
      <c r="N118" s="60" t="str">
        <f>'הגבלה לסכום מבוקש (2)'!Z118</f>
        <v/>
      </c>
      <c r="O118" s="286"/>
      <c r="P118" s="286"/>
    </row>
    <row r="119" spans="2:16" ht="16.5" hidden="1" thickBot="1" x14ac:dyDescent="0.3">
      <c r="B119" s="56" t="str">
        <f t="shared" si="2"/>
        <v/>
      </c>
      <c r="C119" s="57" t="str">
        <f>IF('תנאי סף'!C119="","",'תנאי סף'!C119)</f>
        <v/>
      </c>
      <c r="D119" s="57" t="str">
        <f>IF('תנאי סף'!D119="","",'תנאי סף'!D119)</f>
        <v/>
      </c>
      <c r="E119" s="57" t="str">
        <f>IF('תנאי סף'!E119="","",'תנאי סף'!E119)</f>
        <v/>
      </c>
      <c r="F119" s="57" t="str">
        <f>IF('תנאי סף'!F119="","",'תנאי סף'!F119)</f>
        <v/>
      </c>
      <c r="G119" s="294" t="str">
        <f>IF(הגנה!H119="","",הגנה!H119)</f>
        <v/>
      </c>
      <c r="H119" s="58" t="str">
        <f>IF(F119="","",'הגבלה לסכום מבוקש (1)'!G119)</f>
        <v/>
      </c>
      <c r="I119" s="58" t="str">
        <f>סיכום!L119</f>
        <v/>
      </c>
      <c r="J119" s="59" t="str">
        <f t="shared" si="3"/>
        <v/>
      </c>
      <c r="K119" s="58" t="str">
        <f>'קיזוזים בגין איחורים'!I119</f>
        <v/>
      </c>
      <c r="L119" s="60" t="str">
        <f>IF(B119="","",'קיזוזים- החלטות ועדה'!H119)</f>
        <v/>
      </c>
      <c r="M119" s="58" t="str">
        <f>'קיזוזים- החלטות ועדה'!J119</f>
        <v/>
      </c>
      <c r="N119" s="60" t="str">
        <f>'הגבלה לסכום מבוקש (2)'!Z119</f>
        <v/>
      </c>
      <c r="O119" s="286"/>
      <c r="P119" s="286"/>
    </row>
    <row r="120" spans="2:16" ht="16.5" hidden="1" thickBot="1" x14ac:dyDescent="0.3">
      <c r="B120" s="56" t="str">
        <f t="shared" si="2"/>
        <v/>
      </c>
      <c r="C120" s="57" t="str">
        <f>IF('תנאי סף'!C120="","",'תנאי סף'!C120)</f>
        <v/>
      </c>
      <c r="D120" s="57" t="str">
        <f>IF('תנאי סף'!D120="","",'תנאי סף'!D120)</f>
        <v/>
      </c>
      <c r="E120" s="57" t="str">
        <f>IF('תנאי סף'!E120="","",'תנאי סף'!E120)</f>
        <v/>
      </c>
      <c r="F120" s="57" t="str">
        <f>IF('תנאי סף'!F120="","",'תנאי סף'!F120)</f>
        <v/>
      </c>
      <c r="G120" s="294" t="str">
        <f>IF(הגנה!H120="","",הגנה!H120)</f>
        <v/>
      </c>
      <c r="H120" s="58" t="str">
        <f>IF(F120="","",'הגבלה לסכום מבוקש (1)'!G120)</f>
        <v/>
      </c>
      <c r="I120" s="58" t="str">
        <f>סיכום!L120</f>
        <v/>
      </c>
      <c r="J120" s="59" t="str">
        <f t="shared" si="3"/>
        <v/>
      </c>
      <c r="K120" s="58" t="str">
        <f>'קיזוזים בגין איחורים'!I120</f>
        <v/>
      </c>
      <c r="L120" s="60" t="str">
        <f>IF(B120="","",'קיזוזים- החלטות ועדה'!H120)</f>
        <v/>
      </c>
      <c r="M120" s="58" t="str">
        <f>'קיזוזים- החלטות ועדה'!J120</f>
        <v/>
      </c>
      <c r="N120" s="60" t="str">
        <f>'הגבלה לסכום מבוקש (2)'!Z120</f>
        <v/>
      </c>
      <c r="O120" s="286"/>
      <c r="P120" s="286"/>
    </row>
    <row r="121" spans="2:16" ht="16.5" hidden="1" thickBot="1" x14ac:dyDescent="0.3">
      <c r="B121" s="56" t="str">
        <f t="shared" si="2"/>
        <v/>
      </c>
      <c r="C121" s="57" t="str">
        <f>IF('תנאי סף'!C121="","",'תנאי סף'!C121)</f>
        <v/>
      </c>
      <c r="D121" s="57" t="str">
        <f>IF('תנאי סף'!D121="","",'תנאי סף'!D121)</f>
        <v/>
      </c>
      <c r="E121" s="57" t="str">
        <f>IF('תנאי סף'!E121="","",'תנאי סף'!E121)</f>
        <v/>
      </c>
      <c r="F121" s="57" t="str">
        <f>IF('תנאי סף'!F121="","",'תנאי סף'!F121)</f>
        <v/>
      </c>
      <c r="G121" s="294" t="str">
        <f>IF(הגנה!H121="","",הגנה!H121)</f>
        <v/>
      </c>
      <c r="H121" s="58" t="str">
        <f>IF(F121="","",'הגבלה לסכום מבוקש (1)'!G121)</f>
        <v/>
      </c>
      <c r="I121" s="58" t="str">
        <f>סיכום!L121</f>
        <v/>
      </c>
      <c r="J121" s="59" t="str">
        <f t="shared" si="3"/>
        <v/>
      </c>
      <c r="K121" s="58" t="str">
        <f>'קיזוזים בגין איחורים'!I121</f>
        <v/>
      </c>
      <c r="L121" s="60" t="str">
        <f>IF(B121="","",'קיזוזים- החלטות ועדה'!H121)</f>
        <v/>
      </c>
      <c r="M121" s="58" t="str">
        <f>'קיזוזים- החלטות ועדה'!J121</f>
        <v/>
      </c>
      <c r="N121" s="60" t="str">
        <f>'הגבלה לסכום מבוקש (2)'!Z121</f>
        <v/>
      </c>
      <c r="O121" s="286"/>
      <c r="P121" s="286"/>
    </row>
    <row r="122" spans="2:16" ht="16.5" hidden="1" thickBot="1" x14ac:dyDescent="0.3">
      <c r="B122" s="56" t="str">
        <f t="shared" si="2"/>
        <v/>
      </c>
      <c r="C122" s="57" t="str">
        <f>IF('תנאי סף'!C122="","",'תנאי סף'!C122)</f>
        <v/>
      </c>
      <c r="D122" s="57" t="str">
        <f>IF('תנאי סף'!D122="","",'תנאי סף'!D122)</f>
        <v/>
      </c>
      <c r="E122" s="57" t="str">
        <f>IF('תנאי סף'!E122="","",'תנאי סף'!E122)</f>
        <v/>
      </c>
      <c r="F122" s="57" t="str">
        <f>IF('תנאי סף'!F122="","",'תנאי סף'!F122)</f>
        <v/>
      </c>
      <c r="G122" s="294" t="str">
        <f>IF(הגנה!H122="","",הגנה!H122)</f>
        <v/>
      </c>
      <c r="H122" s="58" t="str">
        <f>IF(F122="","",'הגבלה לסכום מבוקש (1)'!G122)</f>
        <v/>
      </c>
      <c r="I122" s="58" t="str">
        <f>סיכום!L122</f>
        <v/>
      </c>
      <c r="J122" s="59" t="str">
        <f t="shared" si="3"/>
        <v/>
      </c>
      <c r="K122" s="58" t="str">
        <f>'קיזוזים בגין איחורים'!I122</f>
        <v/>
      </c>
      <c r="L122" s="60" t="str">
        <f>IF(B122="","",'קיזוזים- החלטות ועדה'!H122)</f>
        <v/>
      </c>
      <c r="M122" s="58" t="str">
        <f>'קיזוזים- החלטות ועדה'!J122</f>
        <v/>
      </c>
      <c r="N122" s="60" t="str">
        <f>'הגבלה לסכום מבוקש (2)'!Z122</f>
        <v/>
      </c>
      <c r="O122" s="286"/>
      <c r="P122" s="286"/>
    </row>
    <row r="123" spans="2:16" ht="16.5" hidden="1" thickBot="1" x14ac:dyDescent="0.3">
      <c r="B123" s="56" t="str">
        <f t="shared" si="2"/>
        <v/>
      </c>
      <c r="C123" s="57" t="str">
        <f>IF('תנאי סף'!C123="","",'תנאי סף'!C123)</f>
        <v/>
      </c>
      <c r="D123" s="57" t="str">
        <f>IF('תנאי סף'!D123="","",'תנאי סף'!D123)</f>
        <v/>
      </c>
      <c r="E123" s="57" t="str">
        <f>IF('תנאי סף'!E123="","",'תנאי סף'!E123)</f>
        <v/>
      </c>
      <c r="F123" s="57" t="str">
        <f>IF('תנאי סף'!F123="","",'תנאי סף'!F123)</f>
        <v/>
      </c>
      <c r="G123" s="294" t="str">
        <f>IF(הגנה!H123="","",הגנה!H123)</f>
        <v/>
      </c>
      <c r="H123" s="58" t="str">
        <f>IF(F123="","",'הגבלה לסכום מבוקש (1)'!G123)</f>
        <v/>
      </c>
      <c r="I123" s="58" t="str">
        <f>סיכום!L123</f>
        <v/>
      </c>
      <c r="J123" s="59" t="str">
        <f t="shared" si="3"/>
        <v/>
      </c>
      <c r="K123" s="58" t="str">
        <f>'קיזוזים בגין איחורים'!I123</f>
        <v/>
      </c>
      <c r="L123" s="60" t="str">
        <f>IF(B123="","",'קיזוזים- החלטות ועדה'!H123)</f>
        <v/>
      </c>
      <c r="M123" s="58" t="str">
        <f>'קיזוזים- החלטות ועדה'!J123</f>
        <v/>
      </c>
      <c r="N123" s="60" t="str">
        <f>'הגבלה לסכום מבוקש (2)'!Z123</f>
        <v/>
      </c>
      <c r="O123" s="286"/>
      <c r="P123" s="286"/>
    </row>
    <row r="124" spans="2:16" ht="16.5" hidden="1" thickBot="1" x14ac:dyDescent="0.3">
      <c r="B124" s="56" t="str">
        <f t="shared" si="2"/>
        <v/>
      </c>
      <c r="C124" s="57" t="str">
        <f>IF('תנאי סף'!C124="","",'תנאי סף'!C124)</f>
        <v/>
      </c>
      <c r="D124" s="57" t="str">
        <f>IF('תנאי סף'!D124="","",'תנאי סף'!D124)</f>
        <v/>
      </c>
      <c r="E124" s="57" t="str">
        <f>IF('תנאי סף'!E124="","",'תנאי סף'!E124)</f>
        <v/>
      </c>
      <c r="F124" s="57" t="str">
        <f>IF('תנאי סף'!F124="","",'תנאי סף'!F124)</f>
        <v/>
      </c>
      <c r="G124" s="294" t="str">
        <f>IF(הגנה!H124="","",הגנה!H124)</f>
        <v/>
      </c>
      <c r="H124" s="58" t="str">
        <f>IF(F124="","",'הגבלה לסכום מבוקש (1)'!G124)</f>
        <v/>
      </c>
      <c r="I124" s="58" t="str">
        <f>סיכום!L124</f>
        <v/>
      </c>
      <c r="J124" s="59" t="str">
        <f t="shared" si="3"/>
        <v/>
      </c>
      <c r="K124" s="58" t="str">
        <f>'קיזוזים בגין איחורים'!I124</f>
        <v/>
      </c>
      <c r="L124" s="60" t="str">
        <f>IF(B124="","",'קיזוזים- החלטות ועדה'!H124)</f>
        <v/>
      </c>
      <c r="M124" s="58" t="str">
        <f>'קיזוזים- החלטות ועדה'!J124</f>
        <v/>
      </c>
      <c r="N124" s="60" t="str">
        <f>'הגבלה לסכום מבוקש (2)'!Z124</f>
        <v/>
      </c>
      <c r="O124" s="286"/>
      <c r="P124" s="286"/>
    </row>
    <row r="125" spans="2:16" ht="16.5" hidden="1" thickBot="1" x14ac:dyDescent="0.3">
      <c r="B125" s="56" t="str">
        <f t="shared" si="2"/>
        <v/>
      </c>
      <c r="C125" s="57" t="str">
        <f>IF('תנאי סף'!C125="","",'תנאי סף'!C125)</f>
        <v/>
      </c>
      <c r="D125" s="57" t="str">
        <f>IF('תנאי סף'!D125="","",'תנאי סף'!D125)</f>
        <v/>
      </c>
      <c r="E125" s="57" t="str">
        <f>IF('תנאי סף'!E125="","",'תנאי סף'!E125)</f>
        <v/>
      </c>
      <c r="F125" s="57" t="str">
        <f>IF('תנאי סף'!F125="","",'תנאי סף'!F125)</f>
        <v/>
      </c>
      <c r="G125" s="294" t="str">
        <f>IF(הגנה!H125="","",הגנה!H125)</f>
        <v/>
      </c>
      <c r="H125" s="58" t="str">
        <f>IF(F125="","",'הגבלה לסכום מבוקש (1)'!G125)</f>
        <v/>
      </c>
      <c r="I125" s="58" t="str">
        <f>סיכום!L125</f>
        <v/>
      </c>
      <c r="J125" s="59" t="str">
        <f t="shared" si="3"/>
        <v/>
      </c>
      <c r="K125" s="58" t="str">
        <f>'קיזוזים בגין איחורים'!I125</f>
        <v/>
      </c>
      <c r="L125" s="60" t="str">
        <f>IF(B125="","",'קיזוזים- החלטות ועדה'!H125)</f>
        <v/>
      </c>
      <c r="M125" s="58" t="str">
        <f>'קיזוזים- החלטות ועדה'!J125</f>
        <v/>
      </c>
      <c r="N125" s="60" t="str">
        <f>'הגבלה לסכום מבוקש (2)'!Z125</f>
        <v/>
      </c>
      <c r="O125" s="286"/>
      <c r="P125" s="286"/>
    </row>
    <row r="126" spans="2:16" ht="16.5" hidden="1" thickBot="1" x14ac:dyDescent="0.3">
      <c r="B126" s="56" t="str">
        <f t="shared" si="2"/>
        <v/>
      </c>
      <c r="C126" s="57" t="str">
        <f>IF('תנאי סף'!C126="","",'תנאי סף'!C126)</f>
        <v/>
      </c>
      <c r="D126" s="57" t="str">
        <f>IF('תנאי סף'!D126="","",'תנאי סף'!D126)</f>
        <v/>
      </c>
      <c r="E126" s="57" t="str">
        <f>IF('תנאי סף'!E126="","",'תנאי סף'!E126)</f>
        <v/>
      </c>
      <c r="F126" s="57" t="str">
        <f>IF('תנאי סף'!F126="","",'תנאי סף'!F126)</f>
        <v/>
      </c>
      <c r="G126" s="294" t="str">
        <f>IF(הגנה!H126="","",הגנה!H126)</f>
        <v/>
      </c>
      <c r="H126" s="58" t="str">
        <f>IF(F126="","",'הגבלה לסכום מבוקש (1)'!G126)</f>
        <v/>
      </c>
      <c r="I126" s="58" t="str">
        <f>סיכום!L126</f>
        <v/>
      </c>
      <c r="J126" s="59" t="str">
        <f t="shared" si="3"/>
        <v/>
      </c>
      <c r="K126" s="58" t="str">
        <f>'קיזוזים בגין איחורים'!I126</f>
        <v/>
      </c>
      <c r="L126" s="60" t="str">
        <f>IF(B126="","",'קיזוזים- החלטות ועדה'!H126)</f>
        <v/>
      </c>
      <c r="M126" s="58" t="str">
        <f>'קיזוזים- החלטות ועדה'!J126</f>
        <v/>
      </c>
      <c r="N126" s="60" t="str">
        <f>'הגבלה לסכום מבוקש (2)'!Z126</f>
        <v/>
      </c>
      <c r="O126" s="286"/>
      <c r="P126" s="286"/>
    </row>
    <row r="127" spans="2:16" ht="16.5" hidden="1" thickBot="1" x14ac:dyDescent="0.3">
      <c r="B127" s="56" t="str">
        <f t="shared" si="2"/>
        <v/>
      </c>
      <c r="C127" s="57" t="str">
        <f>IF('תנאי סף'!C127="","",'תנאי סף'!C127)</f>
        <v/>
      </c>
      <c r="D127" s="57" t="str">
        <f>IF('תנאי סף'!D127="","",'תנאי סף'!D127)</f>
        <v/>
      </c>
      <c r="E127" s="57" t="str">
        <f>IF('תנאי סף'!E127="","",'תנאי סף'!E127)</f>
        <v/>
      </c>
      <c r="F127" s="57" t="str">
        <f>IF('תנאי סף'!F127="","",'תנאי סף'!F127)</f>
        <v/>
      </c>
      <c r="G127" s="294" t="str">
        <f>IF(הגנה!H127="","",הגנה!H127)</f>
        <v/>
      </c>
      <c r="H127" s="58" t="str">
        <f>IF(F127="","",'הגבלה לסכום מבוקש (1)'!G127)</f>
        <v/>
      </c>
      <c r="I127" s="58" t="str">
        <f>סיכום!L127</f>
        <v/>
      </c>
      <c r="J127" s="59" t="str">
        <f t="shared" si="3"/>
        <v/>
      </c>
      <c r="K127" s="58" t="str">
        <f>'קיזוזים בגין איחורים'!I127</f>
        <v/>
      </c>
      <c r="L127" s="60" t="str">
        <f>IF(B127="","",'קיזוזים- החלטות ועדה'!H127)</f>
        <v/>
      </c>
      <c r="M127" s="58" t="str">
        <f>'קיזוזים- החלטות ועדה'!J127</f>
        <v/>
      </c>
      <c r="N127" s="60" t="str">
        <f>'הגבלה לסכום מבוקש (2)'!Z127</f>
        <v/>
      </c>
      <c r="O127" s="286"/>
      <c r="P127" s="286"/>
    </row>
    <row r="128" spans="2:16" ht="16.5" hidden="1" thickBot="1" x14ac:dyDescent="0.3">
      <c r="B128" s="56" t="str">
        <f t="shared" si="2"/>
        <v/>
      </c>
      <c r="C128" s="57" t="str">
        <f>IF('תנאי סף'!C128="","",'תנאי סף'!C128)</f>
        <v/>
      </c>
      <c r="D128" s="57" t="str">
        <f>IF('תנאי סף'!D128="","",'תנאי סף'!D128)</f>
        <v/>
      </c>
      <c r="E128" s="57" t="str">
        <f>IF('תנאי סף'!E128="","",'תנאי סף'!E128)</f>
        <v/>
      </c>
      <c r="F128" s="57" t="str">
        <f>IF('תנאי סף'!F128="","",'תנאי סף'!F128)</f>
        <v/>
      </c>
      <c r="G128" s="294" t="str">
        <f>IF(הגנה!H128="","",הגנה!H128)</f>
        <v/>
      </c>
      <c r="H128" s="58" t="str">
        <f>IF(F128="","",'הגבלה לסכום מבוקש (1)'!G128)</f>
        <v/>
      </c>
      <c r="I128" s="58" t="str">
        <f>סיכום!L128</f>
        <v/>
      </c>
      <c r="J128" s="59" t="str">
        <f t="shared" si="3"/>
        <v/>
      </c>
      <c r="K128" s="58" t="str">
        <f>'קיזוזים בגין איחורים'!I128</f>
        <v/>
      </c>
      <c r="L128" s="60" t="str">
        <f>IF(B128="","",'קיזוזים- החלטות ועדה'!H128)</f>
        <v/>
      </c>
      <c r="M128" s="58" t="str">
        <f>'קיזוזים- החלטות ועדה'!J128</f>
        <v/>
      </c>
      <c r="N128" s="60" t="str">
        <f>'הגבלה לסכום מבוקש (2)'!Z128</f>
        <v/>
      </c>
      <c r="O128" s="286"/>
      <c r="P128" s="286"/>
    </row>
    <row r="129" spans="2:16" ht="16.5" hidden="1" thickBot="1" x14ac:dyDescent="0.3">
      <c r="B129" s="56" t="str">
        <f t="shared" si="2"/>
        <v/>
      </c>
      <c r="C129" s="57" t="str">
        <f>IF('תנאי סף'!C129="","",'תנאי סף'!C129)</f>
        <v/>
      </c>
      <c r="D129" s="57" t="str">
        <f>IF('תנאי סף'!D129="","",'תנאי סף'!D129)</f>
        <v/>
      </c>
      <c r="E129" s="57" t="str">
        <f>IF('תנאי סף'!E129="","",'תנאי סף'!E129)</f>
        <v/>
      </c>
      <c r="F129" s="57" t="str">
        <f>IF('תנאי סף'!F129="","",'תנאי סף'!F129)</f>
        <v/>
      </c>
      <c r="G129" s="294" t="str">
        <f>IF(הגנה!H129="","",הגנה!H129)</f>
        <v/>
      </c>
      <c r="H129" s="58" t="str">
        <f>IF(F129="","",'הגבלה לסכום מבוקש (1)'!G129)</f>
        <v/>
      </c>
      <c r="I129" s="58" t="str">
        <f>סיכום!L129</f>
        <v/>
      </c>
      <c r="J129" s="59" t="str">
        <f t="shared" si="3"/>
        <v/>
      </c>
      <c r="K129" s="58" t="str">
        <f>'קיזוזים בגין איחורים'!I129</f>
        <v/>
      </c>
      <c r="L129" s="60" t="str">
        <f>IF(B129="","",'קיזוזים- החלטות ועדה'!H129)</f>
        <v/>
      </c>
      <c r="M129" s="58" t="str">
        <f>'קיזוזים- החלטות ועדה'!J129</f>
        <v/>
      </c>
      <c r="N129" s="60" t="str">
        <f>'הגבלה לסכום מבוקש (2)'!Z129</f>
        <v/>
      </c>
      <c r="O129" s="286"/>
      <c r="P129" s="286"/>
    </row>
    <row r="130" spans="2:16" ht="16.5" hidden="1" thickBot="1" x14ac:dyDescent="0.3">
      <c r="B130" s="56" t="str">
        <f t="shared" si="2"/>
        <v/>
      </c>
      <c r="C130" s="57" t="str">
        <f>IF('תנאי סף'!C130="","",'תנאי סף'!C130)</f>
        <v/>
      </c>
      <c r="D130" s="57" t="str">
        <f>IF('תנאי סף'!D130="","",'תנאי סף'!D130)</f>
        <v/>
      </c>
      <c r="E130" s="57" t="str">
        <f>IF('תנאי סף'!E130="","",'תנאי סף'!E130)</f>
        <v/>
      </c>
      <c r="F130" s="57" t="str">
        <f>IF('תנאי סף'!F130="","",'תנאי סף'!F130)</f>
        <v/>
      </c>
      <c r="G130" s="294" t="str">
        <f>IF(הגנה!H130="","",הגנה!H130)</f>
        <v/>
      </c>
      <c r="H130" s="58" t="str">
        <f>IF(F130="","",'הגבלה לסכום מבוקש (1)'!G130)</f>
        <v/>
      </c>
      <c r="I130" s="58" t="str">
        <f>סיכום!L130</f>
        <v/>
      </c>
      <c r="J130" s="59" t="str">
        <f t="shared" si="3"/>
        <v/>
      </c>
      <c r="K130" s="58" t="str">
        <f>'קיזוזים בגין איחורים'!I130</f>
        <v/>
      </c>
      <c r="L130" s="60" t="str">
        <f>IF(B130="","",'קיזוזים- החלטות ועדה'!H130)</f>
        <v/>
      </c>
      <c r="M130" s="58" t="str">
        <f>'קיזוזים- החלטות ועדה'!J130</f>
        <v/>
      </c>
      <c r="N130" s="60" t="str">
        <f>'הגבלה לסכום מבוקש (2)'!Z130</f>
        <v/>
      </c>
      <c r="O130" s="286"/>
      <c r="P130" s="286"/>
    </row>
    <row r="131" spans="2:16" ht="20.25" thickTop="1" thickBot="1" x14ac:dyDescent="0.3">
      <c r="B131" s="530" t="s">
        <v>64</v>
      </c>
      <c r="C131" s="530"/>
      <c r="D131" s="530"/>
      <c r="E131" s="530"/>
      <c r="F131" s="530"/>
      <c r="G131" s="61">
        <f>SUM(G31:G130)</f>
        <v>692500</v>
      </c>
      <c r="H131" s="61">
        <f>SUM(H31:H130)</f>
        <v>1430000</v>
      </c>
      <c r="I131" s="61">
        <f>SUM(I31:I130)</f>
        <v>655000</v>
      </c>
      <c r="J131" s="61"/>
      <c r="K131" s="61">
        <f>SUM(K31:K130)</f>
        <v>0</v>
      </c>
      <c r="L131" s="61">
        <f>SUM(L31:L130)</f>
        <v>0</v>
      </c>
      <c r="M131" s="61">
        <f>SUM(M31:M130)</f>
        <v>655000</v>
      </c>
      <c r="N131" s="61">
        <f>SUM(N31:N130)</f>
        <v>655000</v>
      </c>
      <c r="O131" s="287"/>
      <c r="P131" s="287"/>
    </row>
    <row r="132" spans="2:16" ht="16.5" thickTop="1" x14ac:dyDescent="0.25"/>
  </sheetData>
  <sheetProtection algorithmName="SHA-512" hashValue="ilGstuXg2foc0O6pmzzwc8ce4Xl2CpqPjqrTq8sNNGb/Zl57aYBqrvmDu5UTSZeC3UveDtxhX3avC8rwtqWQRQ==" saltValue="LGFLG0o+9jyHXFaDFquT3g==" spinCount="100000" sheet="1" scenarios="1" formatCells="0" formatColumns="0" formatRows="0" autoFilter="0"/>
  <mergeCells count="9">
    <mergeCell ref="O29:O30"/>
    <mergeCell ref="P29:P30"/>
    <mergeCell ref="B131:F131"/>
    <mergeCell ref="G29:G30"/>
    <mergeCell ref="B29:B30"/>
    <mergeCell ref="F29:F30"/>
    <mergeCell ref="C29:C30"/>
    <mergeCell ref="D29:D30"/>
    <mergeCell ref="E29:E30"/>
  </mergeCells>
  <conditionalFormatting sqref="B31 B32:C39 C34:C130 B40:B130">
    <cfRule type="containsBlanks" dxfId="18" priority="40">
      <formula>LEN(TRIM(B31))=0</formula>
    </cfRule>
  </conditionalFormatting>
  <conditionalFormatting sqref="C1:C2">
    <cfRule type="containsBlanks" dxfId="17" priority="37">
      <formula>LEN(TRIM(C1))=0</formula>
    </cfRule>
  </conditionalFormatting>
  <conditionalFormatting sqref="C31:N130">
    <cfRule type="containsBlanks" dxfId="16" priority="18">
      <formula>LEN(TRIM(C31))=0</formula>
    </cfRule>
  </conditionalFormatting>
  <conditionalFormatting sqref="O31:O36">
    <cfRule type="expression" dxfId="15" priority="33">
      <formula>IF($F31="",0,1)</formula>
    </cfRule>
  </conditionalFormatting>
  <conditionalFormatting sqref="O37:P37 O38 O39:P130">
    <cfRule type="expression" dxfId="14" priority="39">
      <formula>IF($F37="",0,1)</formula>
    </cfRule>
  </conditionalFormatting>
  <conditionalFormatting sqref="P31:P33">
    <cfRule type="expression" dxfId="13" priority="2">
      <formula>IF($C31="",0,1)</formula>
    </cfRule>
  </conditionalFormatting>
  <conditionalFormatting sqref="P34:P35">
    <cfRule type="expression" dxfId="12" priority="6" stopIfTrue="1">
      <formula>AND($F34="",P34&lt;&gt;"")</formula>
    </cfRule>
    <cfRule type="expression" dxfId="11" priority="7">
      <formula>$F34=""</formula>
    </cfRule>
    <cfRule type="expression" dxfId="10" priority="8">
      <formula>P$30&lt;&gt;""</formula>
    </cfRule>
  </conditionalFormatting>
  <conditionalFormatting sqref="P36">
    <cfRule type="expression" dxfId="9" priority="1">
      <formula>IF($F36="",0,1)</formula>
    </cfRule>
  </conditionalFormatting>
  <conditionalFormatting sqref="P38">
    <cfRule type="expression" dxfId="8" priority="10" stopIfTrue="1">
      <formula>AND($F38="",P38&lt;&gt;"")</formula>
    </cfRule>
    <cfRule type="expression" dxfId="7" priority="11">
      <formula>$F38=""</formula>
    </cfRule>
    <cfRule type="expression" dxfId="6" priority="12">
      <formula>P$30&lt;&gt;""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28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189354EA-5B30-4678-BB31-22CD6AD3D8BB}">
            <xm:f>NOT(ISERROR(SEARCH($AE$1,P34)))</xm:f>
            <xm:f>$AE$1</xm:f>
            <x14:dxf>
              <fill>
                <patternFill>
                  <bgColor rgb="FFFF0000"/>
                </patternFill>
              </fill>
            </x14:dxf>
          </x14:cfRule>
          <xm:sqref>P34</xm:sqref>
        </x14:conditionalFormatting>
        <x14:conditionalFormatting xmlns:xm="http://schemas.microsoft.com/office/excel/2006/main">
          <x14:cfRule type="containsText" priority="9" operator="containsText" id="{D8C272F6-92BE-4ED5-A3CF-175A43689843}">
            <xm:f>NOT(ISERROR(SEARCH($AF$1,P35)))</xm:f>
            <xm:f>$AF$1</xm:f>
            <x14:dxf>
              <fill>
                <patternFill>
                  <bgColor rgb="FFFF0000"/>
                </patternFill>
              </fill>
            </x14:dxf>
          </x14:cfRule>
          <xm:sqref>P35</xm:sqref>
        </x14:conditionalFormatting>
        <x14:conditionalFormatting xmlns:xm="http://schemas.microsoft.com/office/excel/2006/main">
          <x14:cfRule type="containsText" priority="13" operator="containsText" id="{45C0CF2A-DDE1-4D06-BFDA-A5200E92822C}">
            <xm:f>NOT(ISERROR(SEARCH($AE$1,P38)))</xm:f>
            <xm:f>$AE$1</xm:f>
            <x14:dxf>
              <fill>
                <patternFill>
                  <bgColor rgb="FFFF0000"/>
                </patternFill>
              </fill>
            </x14:dxf>
          </x14:cfRule>
          <xm:sqref>P38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4">
    <tabColor theme="5" tint="-0.249977111117893"/>
  </sheetPr>
  <dimension ref="A1:AU131"/>
  <sheetViews>
    <sheetView rightToLeft="1" tabSelected="1" view="pageBreakPreview" topLeftCell="B1" zoomScale="70" zoomScaleNormal="70" zoomScaleSheetLayoutView="70" workbookViewId="0">
      <pane xSplit="5" ySplit="30" topLeftCell="G31" activePane="bottomRight" state="frozen"/>
      <selection pane="topRight" activeCell="E23" sqref="E23"/>
      <selection pane="bottomLeft" activeCell="E23" sqref="E23"/>
      <selection pane="bottomRight" activeCell="G31" sqref="G31"/>
    </sheetView>
  </sheetViews>
  <sheetFormatPr defaultColWidth="9.140625" defaultRowHeight="15.75" x14ac:dyDescent="0.25"/>
  <cols>
    <col min="1" max="1" width="2.5703125" style="32" hidden="1" customWidth="1"/>
    <col min="2" max="2" width="8.85546875" style="32" customWidth="1"/>
    <col min="3" max="3" width="14" style="32" bestFit="1" customWidth="1"/>
    <col min="4" max="4" width="13.85546875" style="32" customWidth="1"/>
    <col min="5" max="5" width="24.5703125" style="32" customWidth="1"/>
    <col min="6" max="6" width="32.28515625" style="32" customWidth="1"/>
    <col min="7" max="7" width="18.7109375" style="32" bestFit="1" customWidth="1"/>
    <col min="8" max="8" width="16.85546875" style="32" bestFit="1" customWidth="1"/>
    <col min="9" max="9" width="24.5703125" style="32" customWidth="1"/>
    <col min="10" max="10" width="20.85546875" style="32" customWidth="1"/>
    <col min="11" max="11" width="15" style="32" customWidth="1"/>
    <col min="12" max="12" width="15.140625" style="32" customWidth="1"/>
    <col min="13" max="13" width="17.85546875" style="32" customWidth="1"/>
    <col min="14" max="14" width="22.7109375" style="32" customWidth="1"/>
    <col min="15" max="15" width="14.42578125" style="32" customWidth="1"/>
    <col min="16" max="16" width="34.28515625" style="32" customWidth="1"/>
    <col min="17" max="44" width="9.140625" style="32" hidden="1" customWidth="1"/>
    <col min="45" max="45" width="16.140625" style="32" hidden="1" customWidth="1"/>
    <col min="46" max="46" width="11.42578125" style="32" hidden="1" customWidth="1"/>
    <col min="47" max="47" width="9.140625" style="32" hidden="1" customWidth="1"/>
    <col min="48" max="194" width="0" style="32" hidden="1" customWidth="1"/>
    <col min="195" max="16384" width="9.140625" style="32"/>
  </cols>
  <sheetData>
    <row r="1" spans="2:3" ht="18.75" x14ac:dyDescent="0.25">
      <c r="B1" s="31" t="str">
        <f>'פרמטרים לעקרונות חישוב התמיכה'!$B$1</f>
        <v>שנה</v>
      </c>
      <c r="C1" s="7">
        <f>'פרמטרים לעקרונות חישוב התמיכה'!$C$1</f>
        <v>2025</v>
      </c>
    </row>
    <row r="2" spans="2:3" ht="19.5" thickBot="1" x14ac:dyDescent="0.3">
      <c r="B2" s="33" t="str">
        <f>'פרמטרים לעקרונות חישוב התמיכה'!$B$2</f>
        <v>תקציב</v>
      </c>
      <c r="C2" s="13">
        <f>'פרמטרים לעקרונות חישוב התמיכה'!$C$2</f>
        <v>700000</v>
      </c>
    </row>
    <row r="4" spans="2:3" hidden="1" x14ac:dyDescent="0.25"/>
    <row r="5" spans="2:3" hidden="1" x14ac:dyDescent="0.25"/>
    <row r="6" spans="2:3" hidden="1" x14ac:dyDescent="0.25"/>
    <row r="7" spans="2:3" hidden="1" x14ac:dyDescent="0.25"/>
    <row r="8" spans="2:3" hidden="1" x14ac:dyDescent="0.25"/>
    <row r="9" spans="2:3" hidden="1" x14ac:dyDescent="0.25"/>
    <row r="10" spans="2:3" hidden="1" x14ac:dyDescent="0.25"/>
    <row r="11" spans="2:3" hidden="1" x14ac:dyDescent="0.25"/>
    <row r="12" spans="2:3" hidden="1" x14ac:dyDescent="0.25"/>
    <row r="13" spans="2:3" hidden="1" x14ac:dyDescent="0.25"/>
    <row r="14" spans="2:3" hidden="1" x14ac:dyDescent="0.25"/>
    <row r="15" spans="2:3" hidden="1" x14ac:dyDescent="0.25"/>
    <row r="16" spans="2:3" hidden="1" x14ac:dyDescent="0.25"/>
    <row r="17" spans="2:46" hidden="1" x14ac:dyDescent="0.25"/>
    <row r="18" spans="2:46" hidden="1" x14ac:dyDescent="0.25"/>
    <row r="19" spans="2:46" hidden="1" x14ac:dyDescent="0.25"/>
    <row r="20" spans="2:46" hidden="1" x14ac:dyDescent="0.25"/>
    <row r="21" spans="2:46" hidden="1" x14ac:dyDescent="0.25"/>
    <row r="22" spans="2:46" hidden="1" x14ac:dyDescent="0.25"/>
    <row r="23" spans="2:46" hidden="1" x14ac:dyDescent="0.25"/>
    <row r="24" spans="2:46" hidden="1" x14ac:dyDescent="0.25"/>
    <row r="25" spans="2:46" hidden="1" x14ac:dyDescent="0.25"/>
    <row r="26" spans="2:46" hidden="1" x14ac:dyDescent="0.25"/>
    <row r="27" spans="2:46" hidden="1" x14ac:dyDescent="0.25"/>
    <row r="28" spans="2:46" hidden="1" x14ac:dyDescent="0.25"/>
    <row r="29" spans="2:46" ht="16.5" customHeight="1" thickBot="1" x14ac:dyDescent="0.3">
      <c r="S29" s="392"/>
      <c r="T29" s="393"/>
    </row>
    <row r="30" spans="2:46" ht="46.5" customHeight="1" thickBot="1" x14ac:dyDescent="0.3">
      <c r="B30" s="35" t="s">
        <v>189</v>
      </c>
      <c r="C30" s="36" t="s">
        <v>127</v>
      </c>
      <c r="D30" s="36" t="s">
        <v>128</v>
      </c>
      <c r="E30" s="36" t="s">
        <v>129</v>
      </c>
      <c r="F30" s="36" t="s">
        <v>130</v>
      </c>
      <c r="G30" s="37" t="s">
        <v>323</v>
      </c>
      <c r="H30" s="37" t="s">
        <v>329</v>
      </c>
      <c r="I30" s="37" t="s">
        <v>348</v>
      </c>
      <c r="J30" s="37" t="s">
        <v>330</v>
      </c>
      <c r="K30" s="37" t="s">
        <v>326</v>
      </c>
      <c r="L30" s="37" t="s">
        <v>327</v>
      </c>
      <c r="M30" s="37" t="s">
        <v>328</v>
      </c>
      <c r="N30" s="37" t="s">
        <v>331</v>
      </c>
      <c r="O30" s="37" t="s">
        <v>324</v>
      </c>
      <c r="P30" s="38" t="s">
        <v>325</v>
      </c>
      <c r="Q30" s="32" t="s">
        <v>332</v>
      </c>
      <c r="R30" s="32" t="s">
        <v>333</v>
      </c>
      <c r="S30" s="32" t="s">
        <v>334</v>
      </c>
      <c r="T30" s="32" t="s">
        <v>335</v>
      </c>
      <c r="U30" s="32" t="s">
        <v>336</v>
      </c>
      <c r="V30" s="32">
        <f>COLUMN()</f>
        <v>22</v>
      </c>
      <c r="W30" s="32">
        <f>COLUMN()</f>
        <v>23</v>
      </c>
      <c r="X30" s="32">
        <f>COLUMN()</f>
        <v>24</v>
      </c>
      <c r="Y30" s="32">
        <f>COLUMN()</f>
        <v>25</v>
      </c>
      <c r="Z30" s="32">
        <f>COLUMN()</f>
        <v>26</v>
      </c>
      <c r="AA30" s="32">
        <f>COLUMN()</f>
        <v>27</v>
      </c>
      <c r="AB30" s="32">
        <f>COLUMN()</f>
        <v>28</v>
      </c>
      <c r="AC30" s="32">
        <f>COLUMN()</f>
        <v>29</v>
      </c>
      <c r="AD30" s="32">
        <f>COLUMN()</f>
        <v>30</v>
      </c>
      <c r="AE30" s="32">
        <f>COLUMN()</f>
        <v>31</v>
      </c>
      <c r="AF30" s="32">
        <f>COLUMN()</f>
        <v>32</v>
      </c>
      <c r="AG30" s="32">
        <f>COLUMN()</f>
        <v>33</v>
      </c>
      <c r="AH30" s="32">
        <f>COLUMN()</f>
        <v>34</v>
      </c>
      <c r="AI30" s="32">
        <f>COLUMN()</f>
        <v>35</v>
      </c>
      <c r="AJ30" s="32">
        <f>COLUMN()</f>
        <v>36</v>
      </c>
      <c r="AK30" s="32">
        <f>COLUMN()</f>
        <v>37</v>
      </c>
      <c r="AL30" s="32">
        <f>COLUMN()</f>
        <v>38</v>
      </c>
      <c r="AM30" s="32">
        <f>COLUMN()</f>
        <v>39</v>
      </c>
      <c r="AN30" s="32">
        <f>COLUMN()</f>
        <v>40</v>
      </c>
      <c r="AO30" s="32">
        <f>COLUMN()</f>
        <v>41</v>
      </c>
      <c r="AP30" s="32">
        <f>COLUMN()</f>
        <v>42</v>
      </c>
      <c r="AQ30" s="32">
        <f>COLUMN()</f>
        <v>43</v>
      </c>
      <c r="AR30" s="32" t="s">
        <v>337</v>
      </c>
      <c r="AS30" s="32">
        <f>COLUMN()</f>
        <v>45</v>
      </c>
      <c r="AT30" s="32" t="s">
        <v>338</v>
      </c>
    </row>
    <row r="31" spans="2:46" s="45" customFormat="1" ht="31.5" x14ac:dyDescent="0.25">
      <c r="B31" s="39">
        <f t="shared" ref="B31:B94" si="0">IF(F31="","",ROW()-30)</f>
        <v>1</v>
      </c>
      <c r="C31" s="57">
        <f>IF('תנאי סף'!C31="","",'תנאי סף'!C31)</f>
        <v>580538015</v>
      </c>
      <c r="D31" s="57">
        <f>IF('תנאי סף'!D31="","",'תנאי סף'!D31)</f>
        <v>1001829429</v>
      </c>
      <c r="E31" s="293" t="str">
        <f>IF('תנאי סף'!E31="","",'תנאי סף'!E31)</f>
        <v>בקשת תמיכה 2025 פרויקט התחרות אהבי</v>
      </c>
      <c r="F31" s="293" t="str">
        <f>IF('תנאי סף'!F31="","",'תנאי סף'!F31)</f>
        <v>אהב"י - העמותה לקידום אמנות העם ביש</v>
      </c>
      <c r="G31" s="40">
        <f>IF('סיכום לועדה- הזנת נתונים'!G31="","",'סיכום לועדה- הזנת נתונים'!G31)</f>
        <v>187500</v>
      </c>
      <c r="H31" s="40">
        <f>IF('סיכום לועדה- הזנת נתונים'!H31="","",'סיכום לועדה- הזנת נתונים'!H31)</f>
        <v>400000</v>
      </c>
      <c r="I31" s="40">
        <f>IF('סיכום לועדה- הזנת נתונים'!I31="","",'סיכום לועדה- הזנת נתונים'!I31)</f>
        <v>175000</v>
      </c>
      <c r="J31" s="41">
        <f>IF('סיכום לועדה- הזנת נתונים'!J31="","",'סיכום לועדה- הזנת נתונים'!J31)</f>
        <v>0.93333333333333335</v>
      </c>
      <c r="K31" s="42">
        <f>IF('סיכום לועדה- הזנת נתונים'!K31="","",'סיכום לועדה- הזנת נתונים'!K31)</f>
        <v>0</v>
      </c>
      <c r="L31" s="42">
        <f>IF('סיכום לועדה- הזנת נתונים'!L31="","",'סיכום לועדה- הזנת נתונים'!L31)</f>
        <v>0</v>
      </c>
      <c r="M31" s="42">
        <f>IF('סיכום לועדה- הזנת נתונים'!M31="","",'סיכום לועדה- הזנת נתונים'!M31)</f>
        <v>175000</v>
      </c>
      <c r="N31" s="42">
        <f>IF('סיכום לועדה- הזנת נתונים'!N31="","",'סיכום לועדה- הזנת נתונים'!N31)</f>
        <v>175000</v>
      </c>
      <c r="O31" s="288" t="str">
        <f>IF('סיכום לועדה- הזנת נתונים'!O31="","",'סיכום לועדה- הזנת נתונים'!O31)</f>
        <v/>
      </c>
      <c r="P31" s="289" t="str">
        <f>IF('סיכום לועדה- הזנת נתונים'!P31="","",'סיכום לועדה- הזנת נתונים'!P31)</f>
        <v xml:space="preserve">הבקשה מומלצת לתמיכה </v>
      </c>
      <c r="Q31" s="43" t="e">
        <f>IF($F31="","",I31-#REF!)</f>
        <v>#REF!</v>
      </c>
      <c r="R31" s="44">
        <f>IF($F31="","",IFERROR(N31/#REF!-1,0))</f>
        <v>0</v>
      </c>
      <c r="S31" s="45" t="e">
        <f t="shared" ref="S31:S62" si="1">IF($F31="","",IF(ABS(Q31)&gt;=$S$29,"הצג חריגים","הצג לא חריגים"))</f>
        <v>#REF!</v>
      </c>
      <c r="T31" s="45" t="str">
        <f t="shared" ref="T31:T62" si="2">IF($F31="","",IF(ABS(R31)&gt;=$T$29,"הצג חריגים","הצג לא חריגים"))</f>
        <v>הצג חריגים</v>
      </c>
      <c r="U31" s="46">
        <f t="shared" ref="U31:U62" si="3">IF(F31="","",N31/$C$2)</f>
        <v>0.25</v>
      </c>
      <c r="AR31" s="45" t="b">
        <f t="shared" ref="AR31:AR62" si="4">F31&lt;&gt;""</f>
        <v>1</v>
      </c>
      <c r="AS31" s="47"/>
      <c r="AT31" s="48">
        <f t="shared" ref="AT31:AT62" si="5">$C$2</f>
        <v>700000</v>
      </c>
    </row>
    <row r="32" spans="2:46" ht="31.5" x14ac:dyDescent="0.25">
      <c r="B32" s="49">
        <f t="shared" si="0"/>
        <v>2</v>
      </c>
      <c r="C32" s="57">
        <f>IF('תנאי סף'!C32="","",'תנאי סף'!C32)</f>
        <v>510662190</v>
      </c>
      <c r="D32" s="57">
        <f>IF('תנאי סף'!D32="","",'תנאי סף'!D32)</f>
        <v>1001844093</v>
      </c>
      <c r="E32" s="293" t="str">
        <f>IF('תנאי סף'!E32="","",'תנאי סף'!E32)</f>
        <v>כנס חבורות זמר</v>
      </c>
      <c r="F32" s="293" t="str">
        <f>IF('תנאי סף'!F32="","",'תנאי סף'!F32)</f>
        <v>מרכז קהילתי בטירת כרמל עש פרסט בע"מ</v>
      </c>
      <c r="G32" s="394">
        <f>IF('סיכום לועדה- הזנת נתונים'!G32="","",'סיכום לועדה- הזנת נתונים'!G32)</f>
        <v>130000</v>
      </c>
      <c r="H32" s="394">
        <f>IF('סיכום לועדה- הזנת נתונים'!H32="","",'סיכום לועדה- הזנת נתונים'!H32)</f>
        <v>130000</v>
      </c>
      <c r="I32" s="394">
        <f>IF('סיכום לועדה- הזנת נתונים'!I32="","",'סיכום לועדה- הזנת נתונים'!I32)</f>
        <v>130000</v>
      </c>
      <c r="J32" s="395">
        <f>IF('סיכום לועדה- הזנת נתונים'!J32="","",'סיכום לועדה- הזנת נתונים'!J32)</f>
        <v>1</v>
      </c>
      <c r="K32" s="396">
        <f>IF('סיכום לועדה- הזנת נתונים'!K32="","",'סיכום לועדה- הזנת נתונים'!K32)</f>
        <v>0</v>
      </c>
      <c r="L32" s="396">
        <f>IF('סיכום לועדה- הזנת נתונים'!L32="","",'סיכום לועדה- הזנת נתונים'!L32)</f>
        <v>0</v>
      </c>
      <c r="M32" s="396">
        <f>IF('סיכום לועדה- הזנת נתונים'!M32="","",'סיכום לועדה- הזנת נתונים'!M32)</f>
        <v>130000</v>
      </c>
      <c r="N32" s="396">
        <f>IF('סיכום לועדה- הזנת נתונים'!N32="","",'סיכום לועדה- הזנת נתונים'!N32)</f>
        <v>130000</v>
      </c>
      <c r="O32" s="397" t="str">
        <f>IF('סיכום לועדה- הזנת נתונים'!O32="","",'סיכום לועדה- הזנת נתונים'!O32)</f>
        <v/>
      </c>
      <c r="P32" s="290" t="str">
        <f>IF('סיכום לועדה- הזנת נתונים'!P32="","",'סיכום לועדה- הזנת נתונים'!P32)</f>
        <v xml:space="preserve">הבקשה מומלצת לתמיכה </v>
      </c>
      <c r="Q32" s="43" t="e">
        <f>IF($F32="","",I32-#REF!)</f>
        <v>#REF!</v>
      </c>
      <c r="R32" s="44">
        <f>IF($F32="","",IFERROR(N32/#REF!-1,0))</f>
        <v>0</v>
      </c>
      <c r="S32" s="45" t="e">
        <f t="shared" si="1"/>
        <v>#REF!</v>
      </c>
      <c r="T32" s="45" t="str">
        <f t="shared" si="2"/>
        <v>הצג חריגים</v>
      </c>
      <c r="U32" s="46">
        <f t="shared" si="3"/>
        <v>0.18571428571428572</v>
      </c>
      <c r="AR32" s="45" t="b">
        <f t="shared" si="4"/>
        <v>1</v>
      </c>
      <c r="AS32" s="47"/>
      <c r="AT32" s="48">
        <f t="shared" si="5"/>
        <v>700000</v>
      </c>
    </row>
    <row r="33" spans="2:46" ht="31.5" x14ac:dyDescent="0.25">
      <c r="B33" s="49">
        <f t="shared" si="0"/>
        <v>3</v>
      </c>
      <c r="C33" s="57">
        <f>IF('תנאי סף'!C33="","",'תנאי סף'!C33)</f>
        <v>580350841</v>
      </c>
      <c r="D33" s="57">
        <f>IF('תנאי סף'!D33="","",'תנאי סף'!D33)</f>
        <v>1001844060</v>
      </c>
      <c r="E33" s="293" t="str">
        <f>IF('תנאי סף'!E33="","",'תנאי סף'!E33)</f>
        <v>תמיכה בפעילויות עמותת מיל"ה ברחבי הארץ</v>
      </c>
      <c r="F33" s="293" t="str">
        <f>IF('תנאי סף'!F33="","",'תנאי סף'!F33)</f>
        <v>מרכז ישראלי למקהלות ולחבורות זמר (ע</v>
      </c>
      <c r="G33" s="394">
        <f>IF('סיכום לועדה- הזנת נתונים'!G33="","",'סיכום לועדה- הזנת נתונים'!G33)</f>
        <v>187500</v>
      </c>
      <c r="H33" s="394">
        <f>IF('סיכום לועדה- הזנת נתונים'!H33="","",'סיכום לועדה- הזנת נתונים'!H33)</f>
        <v>600000</v>
      </c>
      <c r="I33" s="394">
        <f>IF('סיכום לועדה- הזנת נתונים'!I33="","",'סיכום לועדה- הזנת נתונים'!I33)</f>
        <v>175000</v>
      </c>
      <c r="J33" s="395">
        <f>IF('סיכום לועדה- הזנת נתונים'!J33="","",'סיכום לועדה- הזנת נתונים'!J33)</f>
        <v>0.93333333333333335</v>
      </c>
      <c r="K33" s="396">
        <f>IF('סיכום לועדה- הזנת נתונים'!K33="","",'סיכום לועדה- הזנת נתונים'!K33)</f>
        <v>0</v>
      </c>
      <c r="L33" s="396">
        <f>IF('סיכום לועדה- הזנת נתונים'!L33="","",'סיכום לועדה- הזנת נתונים'!L33)</f>
        <v>0</v>
      </c>
      <c r="M33" s="396">
        <f>IF('סיכום לועדה- הזנת נתונים'!M33="","",'סיכום לועדה- הזנת נתונים'!M33)</f>
        <v>175000</v>
      </c>
      <c r="N33" s="396">
        <f>IF('סיכום לועדה- הזנת נתונים'!N33="","",'סיכום לועדה- הזנת נתונים'!N33)</f>
        <v>175000</v>
      </c>
      <c r="O33" s="397" t="str">
        <f>IF('סיכום לועדה- הזנת נתונים'!O33="","",'סיכום לועדה- הזנת נתונים'!O33)</f>
        <v/>
      </c>
      <c r="P33" s="290" t="str">
        <f>IF('סיכום לועדה- הזנת נתונים'!P33="","",'סיכום לועדה- הזנת נתונים'!P33)</f>
        <v xml:space="preserve">הבקשה מומלצת לתמיכה </v>
      </c>
      <c r="Q33" s="43" t="e">
        <f>IF($F33="","",I33-#REF!)</f>
        <v>#REF!</v>
      </c>
      <c r="R33" s="44">
        <f>IF($F33="","",IFERROR(N33/#REF!-1,0))</f>
        <v>0</v>
      </c>
      <c r="S33" s="45" t="e">
        <f t="shared" si="1"/>
        <v>#REF!</v>
      </c>
      <c r="T33" s="45" t="str">
        <f t="shared" si="2"/>
        <v>הצג חריגים</v>
      </c>
      <c r="U33" s="46">
        <f t="shared" si="3"/>
        <v>0.25</v>
      </c>
      <c r="AR33" s="45" t="b">
        <f t="shared" si="4"/>
        <v>1</v>
      </c>
      <c r="AS33" s="47"/>
      <c r="AT33" s="48">
        <f t="shared" si="5"/>
        <v>700000</v>
      </c>
    </row>
    <row r="34" spans="2:46" x14ac:dyDescent="0.25">
      <c r="B34" s="49" t="str">
        <f t="shared" si="0"/>
        <v/>
      </c>
      <c r="C34" s="57" t="str">
        <f>IF('תנאי סף'!C34="","",'תנאי סף'!C34)</f>
        <v/>
      </c>
      <c r="D34" s="57" t="str">
        <f>IF('תנאי סף'!D34="","",'תנאי סף'!D34)</f>
        <v/>
      </c>
      <c r="E34" s="293" t="str">
        <f>IF('תנאי סף'!E34="","",'תנאי סף'!E34)</f>
        <v/>
      </c>
      <c r="F34" s="293" t="str">
        <f>IF('תנאי סף'!F34="","",'תנאי סף'!F34)</f>
        <v/>
      </c>
      <c r="G34" s="394" t="str">
        <f>IF('סיכום לועדה- הזנת נתונים'!G34="","",'סיכום לועדה- הזנת נתונים'!G34)</f>
        <v/>
      </c>
      <c r="H34" s="394" t="str">
        <f>IF('סיכום לועדה- הזנת נתונים'!H34="","",'סיכום לועדה- הזנת נתונים'!H34)</f>
        <v/>
      </c>
      <c r="I34" s="394" t="str">
        <f>IF('סיכום לועדה- הזנת נתונים'!I34="","",'סיכום לועדה- הזנת נתונים'!I34)</f>
        <v/>
      </c>
      <c r="J34" s="395" t="str">
        <f>IF('סיכום לועדה- הזנת נתונים'!J34="","",'סיכום לועדה- הזנת נתונים'!J34)</f>
        <v/>
      </c>
      <c r="K34" s="396" t="str">
        <f>IF('סיכום לועדה- הזנת נתונים'!K34="","",'סיכום לועדה- הזנת נתונים'!K34)</f>
        <v/>
      </c>
      <c r="L34" s="396" t="str">
        <f>IF('סיכום לועדה- הזנת נתונים'!L34="","",'סיכום לועדה- הזנת נתונים'!L34)</f>
        <v/>
      </c>
      <c r="M34" s="396" t="str">
        <f>IF('סיכום לועדה- הזנת נתונים'!M34="","",'סיכום לועדה- הזנת נתונים'!M34)</f>
        <v/>
      </c>
      <c r="N34" s="396" t="str">
        <f>IF('סיכום לועדה- הזנת נתונים'!N34="","",'סיכום לועדה- הזנת נתונים'!N34)</f>
        <v/>
      </c>
      <c r="O34" s="397" t="str">
        <f>IF('סיכום לועדה- הזנת נתונים'!O34="","",'סיכום לועדה- הזנת נתונים'!O34)</f>
        <v/>
      </c>
      <c r="P34" s="290" t="str">
        <f>IF('סיכום לועדה- הזנת נתונים'!P34="","",'סיכום לועדה- הזנת נתונים'!P34)</f>
        <v/>
      </c>
      <c r="Q34" s="43" t="str">
        <f>IF($F34="","",I34-#REF!)</f>
        <v/>
      </c>
      <c r="R34" s="44" t="str">
        <f>IF($F34="","",IFERROR(N34/#REF!-1,0))</f>
        <v/>
      </c>
      <c r="S34" s="45" t="str">
        <f t="shared" si="1"/>
        <v/>
      </c>
      <c r="T34" s="45" t="str">
        <f t="shared" si="2"/>
        <v/>
      </c>
      <c r="U34" s="46" t="str">
        <f t="shared" si="3"/>
        <v/>
      </c>
      <c r="AR34" s="45" t="b">
        <f t="shared" si="4"/>
        <v>0</v>
      </c>
      <c r="AS34" s="47"/>
      <c r="AT34" s="48">
        <f t="shared" si="5"/>
        <v>700000</v>
      </c>
    </row>
    <row r="35" spans="2:46" x14ac:dyDescent="0.25">
      <c r="B35" s="49" t="str">
        <f t="shared" si="0"/>
        <v/>
      </c>
      <c r="C35" s="57" t="str">
        <f>IF('תנאי סף'!C35="","",'תנאי סף'!C35)</f>
        <v/>
      </c>
      <c r="D35" s="57" t="str">
        <f>IF('תנאי סף'!D35="","",'תנאי סף'!D35)</f>
        <v/>
      </c>
      <c r="E35" s="293" t="str">
        <f>IF('תנאי סף'!E35="","",'תנאי סף'!E35)</f>
        <v/>
      </c>
      <c r="F35" s="293" t="str">
        <f>IF('תנאי סף'!F35="","",'תנאי סף'!F35)</f>
        <v/>
      </c>
      <c r="G35" s="394" t="str">
        <f>IF('סיכום לועדה- הזנת נתונים'!G35="","",'סיכום לועדה- הזנת נתונים'!G35)</f>
        <v/>
      </c>
      <c r="H35" s="394" t="str">
        <f>IF('סיכום לועדה- הזנת נתונים'!H35="","",'סיכום לועדה- הזנת נתונים'!H35)</f>
        <v/>
      </c>
      <c r="I35" s="394" t="str">
        <f>IF('סיכום לועדה- הזנת נתונים'!I35="","",'סיכום לועדה- הזנת נתונים'!I35)</f>
        <v/>
      </c>
      <c r="J35" s="395" t="str">
        <f>IF('סיכום לועדה- הזנת נתונים'!J35="","",'סיכום לועדה- הזנת נתונים'!J35)</f>
        <v/>
      </c>
      <c r="K35" s="396" t="str">
        <f>IF('סיכום לועדה- הזנת נתונים'!K35="","",'סיכום לועדה- הזנת נתונים'!K35)</f>
        <v/>
      </c>
      <c r="L35" s="396" t="str">
        <f>IF('סיכום לועדה- הזנת נתונים'!L35="","",'סיכום לועדה- הזנת נתונים'!L35)</f>
        <v/>
      </c>
      <c r="M35" s="396" t="str">
        <f>IF('סיכום לועדה- הזנת נתונים'!M35="","",'סיכום לועדה- הזנת נתונים'!M35)</f>
        <v/>
      </c>
      <c r="N35" s="396" t="str">
        <f>IF('סיכום לועדה- הזנת נתונים'!N35="","",'סיכום לועדה- הזנת נתונים'!N35)</f>
        <v/>
      </c>
      <c r="O35" s="397" t="str">
        <f>IF('סיכום לועדה- הזנת נתונים'!O35="","",'סיכום לועדה- הזנת נתונים'!O35)</f>
        <v/>
      </c>
      <c r="P35" s="290" t="str">
        <f>IF('סיכום לועדה- הזנת נתונים'!P35="","",'סיכום לועדה- הזנת נתונים'!P35)</f>
        <v/>
      </c>
      <c r="Q35" s="43" t="str">
        <f>IF($F35="","",I35-#REF!)</f>
        <v/>
      </c>
      <c r="R35" s="44" t="str">
        <f>IF($F35="","",IFERROR(N35/#REF!-1,0))</f>
        <v/>
      </c>
      <c r="S35" s="45" t="str">
        <f t="shared" si="1"/>
        <v/>
      </c>
      <c r="T35" s="45" t="str">
        <f t="shared" si="2"/>
        <v/>
      </c>
      <c r="U35" s="46" t="str">
        <f t="shared" si="3"/>
        <v/>
      </c>
      <c r="AR35" s="45" t="b">
        <f t="shared" si="4"/>
        <v>0</v>
      </c>
      <c r="AS35" s="47"/>
      <c r="AT35" s="48">
        <f t="shared" si="5"/>
        <v>700000</v>
      </c>
    </row>
    <row r="36" spans="2:46" ht="31.5" x14ac:dyDescent="0.25">
      <c r="B36" s="49">
        <f t="shared" si="0"/>
        <v>6</v>
      </c>
      <c r="C36" s="57">
        <f>IF('תנאי סף'!C36="","",'תנאי סף'!C36)</f>
        <v>510632219</v>
      </c>
      <c r="D36" s="57">
        <f>IF('תנאי סף'!D36="","",'תנאי סף'!D36)</f>
        <v>1001842024</v>
      </c>
      <c r="E36" s="293" t="str">
        <f>IF('תנאי סף'!E36="","",'תנאי סף'!E36)</f>
        <v>כנס תיאטרון קהילתי נווה יוסף</v>
      </c>
      <c r="F36" s="293" t="str">
        <f>IF('תנאי סף'!F36="","",'תנאי סף'!F36)</f>
        <v>חברת מוסדות חנוך ותרבות בחיפה מיסוד</v>
      </c>
      <c r="G36" s="394">
        <f>IF('סיכום לועדה- הזנת נתונים'!G36="","",'סיכום לועדה- הזנת נתונים'!G36)</f>
        <v>187500</v>
      </c>
      <c r="H36" s="394">
        <f>IF('סיכום לועדה- הזנת נתונים'!H36="","",'סיכום לועדה- הזנת נתונים'!H36)</f>
        <v>300000</v>
      </c>
      <c r="I36" s="394">
        <f>IF('סיכום לועדה- הזנת נתונים'!I36="","",'סיכום לועדה- הזנת נתונים'!I36)</f>
        <v>175000</v>
      </c>
      <c r="J36" s="395">
        <f>IF('סיכום לועדה- הזנת נתונים'!J36="","",'סיכום לועדה- הזנת נתונים'!J36)</f>
        <v>0.93333333333333335</v>
      </c>
      <c r="K36" s="396">
        <f>IF('סיכום לועדה- הזנת נתונים'!K36="","",'סיכום לועדה- הזנת נתונים'!K36)</f>
        <v>0</v>
      </c>
      <c r="L36" s="396">
        <f>IF('סיכום לועדה- הזנת נתונים'!L36="","",'סיכום לועדה- הזנת נתונים'!L36)</f>
        <v>0</v>
      </c>
      <c r="M36" s="396">
        <f>IF('סיכום לועדה- הזנת נתונים'!M36="","",'סיכום לועדה- הזנת נתונים'!M36)</f>
        <v>175000</v>
      </c>
      <c r="N36" s="396">
        <f>IF('סיכום לועדה- הזנת נתונים'!N36="","",'סיכום לועדה- הזנת נתונים'!N36)</f>
        <v>175000</v>
      </c>
      <c r="O36" s="397" t="str">
        <f>IF('סיכום לועדה- הזנת נתונים'!O36="","",'סיכום לועדה- הזנת נתונים'!O36)</f>
        <v/>
      </c>
      <c r="P36" s="290" t="str">
        <f>IF('סיכום לועדה- הזנת נתונים'!P36="","",'סיכום לועדה- הזנת נתונים'!P36)</f>
        <v>הבקשה מומלצת לתמיכה</v>
      </c>
      <c r="Q36" s="43" t="e">
        <f>IF($F36="","",I36-#REF!)</f>
        <v>#REF!</v>
      </c>
      <c r="R36" s="44">
        <f>IF($F36="","",IFERROR(N36/#REF!-1,0))</f>
        <v>0</v>
      </c>
      <c r="S36" s="45" t="e">
        <f t="shared" si="1"/>
        <v>#REF!</v>
      </c>
      <c r="T36" s="45" t="str">
        <f t="shared" si="2"/>
        <v>הצג חריגים</v>
      </c>
      <c r="U36" s="46">
        <f t="shared" si="3"/>
        <v>0.25</v>
      </c>
      <c r="AR36" s="45" t="b">
        <f t="shared" si="4"/>
        <v>1</v>
      </c>
      <c r="AS36" s="47"/>
      <c r="AT36" s="48">
        <f t="shared" si="5"/>
        <v>700000</v>
      </c>
    </row>
    <row r="37" spans="2:46" x14ac:dyDescent="0.25">
      <c r="B37" s="49" t="str">
        <f t="shared" si="0"/>
        <v/>
      </c>
      <c r="C37" s="57" t="str">
        <f>IF('תנאי סף'!C37="","",'תנאי סף'!C37)</f>
        <v/>
      </c>
      <c r="D37" s="57" t="str">
        <f>IF('תנאי סף'!D37="","",'תנאי סף'!D37)</f>
        <v/>
      </c>
      <c r="E37" s="293" t="str">
        <f>IF('תנאי סף'!E37="","",'תנאי סף'!E37)</f>
        <v/>
      </c>
      <c r="F37" s="293" t="str">
        <f>IF('תנאי סף'!F37="","",'תנאי סף'!F37)</f>
        <v/>
      </c>
      <c r="G37" s="394" t="str">
        <f>IF('סיכום לועדה- הזנת נתונים'!G37="","",'סיכום לועדה- הזנת נתונים'!G37)</f>
        <v/>
      </c>
      <c r="H37" s="394" t="str">
        <f>IF('סיכום לועדה- הזנת נתונים'!H37="","",'סיכום לועדה- הזנת נתונים'!H37)</f>
        <v/>
      </c>
      <c r="I37" s="394" t="str">
        <f>IF('סיכום לועדה- הזנת נתונים'!I37="","",'סיכום לועדה- הזנת נתונים'!I37)</f>
        <v/>
      </c>
      <c r="J37" s="395" t="str">
        <f>IF('סיכום לועדה- הזנת נתונים'!J37="","",'סיכום לועדה- הזנת נתונים'!J37)</f>
        <v/>
      </c>
      <c r="K37" s="396" t="str">
        <f>IF('סיכום לועדה- הזנת נתונים'!K37="","",'סיכום לועדה- הזנת נתונים'!K37)</f>
        <v/>
      </c>
      <c r="L37" s="396" t="str">
        <f>IF('סיכום לועדה- הזנת נתונים'!L37="","",'סיכום לועדה- הזנת נתונים'!L37)</f>
        <v/>
      </c>
      <c r="M37" s="396" t="str">
        <f>IF('סיכום לועדה- הזנת נתונים'!M37="","",'סיכום לועדה- הזנת נתונים'!M37)</f>
        <v/>
      </c>
      <c r="N37" s="396" t="str">
        <f>IF('סיכום לועדה- הזנת נתונים'!N37="","",'סיכום לועדה- הזנת נתונים'!N37)</f>
        <v/>
      </c>
      <c r="O37" s="397" t="str">
        <f>IF('סיכום לועדה- הזנת נתונים'!O37="","",'סיכום לועדה- הזנת נתונים'!O37)</f>
        <v/>
      </c>
      <c r="P37" s="290" t="str">
        <f>IF('סיכום לועדה- הזנת נתונים'!P37="","",'סיכום לועדה- הזנת נתונים'!P37)</f>
        <v/>
      </c>
      <c r="Q37" s="43" t="str">
        <f>IF($F37="","",I37-#REF!)</f>
        <v/>
      </c>
      <c r="R37" s="44" t="str">
        <f>IF($F37="","",IFERROR(N37/#REF!-1,0))</f>
        <v/>
      </c>
      <c r="S37" s="45" t="str">
        <f t="shared" si="1"/>
        <v/>
      </c>
      <c r="T37" s="45" t="str">
        <f t="shared" si="2"/>
        <v/>
      </c>
      <c r="U37" s="46" t="str">
        <f t="shared" si="3"/>
        <v/>
      </c>
      <c r="AR37" s="45" t="b">
        <f t="shared" si="4"/>
        <v>0</v>
      </c>
      <c r="AS37" s="47"/>
      <c r="AT37" s="48">
        <f t="shared" si="5"/>
        <v>700000</v>
      </c>
    </row>
    <row r="38" spans="2:46" x14ac:dyDescent="0.25">
      <c r="B38" s="49" t="str">
        <f t="shared" si="0"/>
        <v/>
      </c>
      <c r="C38" s="57" t="str">
        <f>IF('תנאי סף'!C38="","",'תנאי סף'!C38)</f>
        <v/>
      </c>
      <c r="D38" s="57" t="str">
        <f>IF('תנאי סף'!D38="","",'תנאי סף'!D38)</f>
        <v/>
      </c>
      <c r="E38" s="293" t="str">
        <f>IF('תנאי סף'!E38="","",'תנאי סף'!E38)</f>
        <v/>
      </c>
      <c r="F38" s="293" t="str">
        <f>IF('תנאי סף'!F38="","",'תנאי סף'!F38)</f>
        <v/>
      </c>
      <c r="G38" s="394" t="str">
        <f>IF('סיכום לועדה- הזנת נתונים'!G38="","",'סיכום לועדה- הזנת נתונים'!G38)</f>
        <v/>
      </c>
      <c r="H38" s="394" t="str">
        <f>IF('סיכום לועדה- הזנת נתונים'!H38="","",'סיכום לועדה- הזנת נתונים'!H38)</f>
        <v/>
      </c>
      <c r="I38" s="394" t="str">
        <f>IF('סיכום לועדה- הזנת נתונים'!I38="","",'סיכום לועדה- הזנת נתונים'!I38)</f>
        <v/>
      </c>
      <c r="J38" s="395" t="str">
        <f>IF('סיכום לועדה- הזנת נתונים'!J38="","",'סיכום לועדה- הזנת נתונים'!J38)</f>
        <v/>
      </c>
      <c r="K38" s="396" t="str">
        <f>IF('סיכום לועדה- הזנת נתונים'!K38="","",'סיכום לועדה- הזנת נתונים'!K38)</f>
        <v/>
      </c>
      <c r="L38" s="396" t="str">
        <f>IF('סיכום לועדה- הזנת נתונים'!L38="","",'סיכום לועדה- הזנת נתונים'!L38)</f>
        <v/>
      </c>
      <c r="M38" s="396" t="str">
        <f>IF('סיכום לועדה- הזנת נתונים'!M38="","",'סיכום לועדה- הזנת נתונים'!M38)</f>
        <v/>
      </c>
      <c r="N38" s="396" t="str">
        <f>IF('סיכום לועדה- הזנת נתונים'!N38="","",'סיכום לועדה- הזנת נתונים'!N38)</f>
        <v/>
      </c>
      <c r="O38" s="397" t="str">
        <f>IF('סיכום לועדה- הזנת נתונים'!O38="","",'סיכום לועדה- הזנת נתונים'!O38)</f>
        <v/>
      </c>
      <c r="P38" s="290" t="str">
        <f>IF('סיכום לועדה- הזנת נתונים'!P38="","",'סיכום לועדה- הזנת נתונים'!P38)</f>
        <v/>
      </c>
      <c r="Q38" s="43" t="str">
        <f>IF($F38="","",I38-#REF!)</f>
        <v/>
      </c>
      <c r="R38" s="44" t="str">
        <f>IF($F38="","",IFERROR(N38/#REF!-1,0))</f>
        <v/>
      </c>
      <c r="S38" s="45" t="str">
        <f t="shared" si="1"/>
        <v/>
      </c>
      <c r="T38" s="45" t="str">
        <f t="shared" si="2"/>
        <v/>
      </c>
      <c r="U38" s="46" t="str">
        <f t="shared" si="3"/>
        <v/>
      </c>
      <c r="AR38" s="45" t="b">
        <f t="shared" si="4"/>
        <v>0</v>
      </c>
      <c r="AS38" s="47"/>
      <c r="AT38" s="48">
        <f t="shared" si="5"/>
        <v>700000</v>
      </c>
    </row>
    <row r="39" spans="2:46" x14ac:dyDescent="0.25">
      <c r="B39" s="49" t="str">
        <f t="shared" si="0"/>
        <v/>
      </c>
      <c r="C39" s="57" t="str">
        <f>IF('תנאי סף'!C39="","",'תנאי סף'!C39)</f>
        <v/>
      </c>
      <c r="D39" s="57" t="str">
        <f>IF('תנאי סף'!D39="","",'תנאי סף'!D39)</f>
        <v/>
      </c>
      <c r="E39" s="293" t="str">
        <f>IF('תנאי סף'!E39="","",'תנאי סף'!E39)</f>
        <v/>
      </c>
      <c r="F39" s="293" t="str">
        <f>IF('תנאי סף'!F39="","",'תנאי סף'!F39)</f>
        <v/>
      </c>
      <c r="G39" s="394" t="str">
        <f>IF('סיכום לועדה- הזנת נתונים'!G39="","",'סיכום לועדה- הזנת נתונים'!G39)</f>
        <v/>
      </c>
      <c r="H39" s="394" t="str">
        <f>IF('סיכום לועדה- הזנת נתונים'!H39="","",'סיכום לועדה- הזנת נתונים'!H39)</f>
        <v/>
      </c>
      <c r="I39" s="394" t="str">
        <f>IF('סיכום לועדה- הזנת נתונים'!I39="","",'סיכום לועדה- הזנת נתונים'!I39)</f>
        <v/>
      </c>
      <c r="J39" s="395" t="str">
        <f>IF('סיכום לועדה- הזנת נתונים'!J39="","",'סיכום לועדה- הזנת נתונים'!J39)</f>
        <v/>
      </c>
      <c r="K39" s="396" t="str">
        <f>IF('סיכום לועדה- הזנת נתונים'!K39="","",'סיכום לועדה- הזנת נתונים'!K39)</f>
        <v/>
      </c>
      <c r="L39" s="396" t="str">
        <f>IF('סיכום לועדה- הזנת נתונים'!L39="","",'סיכום לועדה- הזנת נתונים'!L39)</f>
        <v/>
      </c>
      <c r="M39" s="396" t="str">
        <f>IF('סיכום לועדה- הזנת נתונים'!M39="","",'סיכום לועדה- הזנת נתונים'!M39)</f>
        <v/>
      </c>
      <c r="N39" s="396" t="str">
        <f>IF('סיכום לועדה- הזנת נתונים'!N39="","",'סיכום לועדה- הזנת נתונים'!N39)</f>
        <v/>
      </c>
      <c r="O39" s="397" t="str">
        <f>IF('סיכום לועדה- הזנת נתונים'!O39="","",'סיכום לועדה- הזנת נתונים'!O39)</f>
        <v/>
      </c>
      <c r="P39" s="290" t="str">
        <f>IF('סיכום לועדה- הזנת נתונים'!P39="","",'סיכום לועדה- הזנת נתונים'!P39)</f>
        <v/>
      </c>
      <c r="Q39" s="43" t="str">
        <f>IF($F39="","",I39-#REF!)</f>
        <v/>
      </c>
      <c r="R39" s="44" t="str">
        <f>IF($F39="","",IFERROR(N39/#REF!-1,0))</f>
        <v/>
      </c>
      <c r="S39" s="45" t="str">
        <f t="shared" si="1"/>
        <v/>
      </c>
      <c r="T39" s="45" t="str">
        <f t="shared" si="2"/>
        <v/>
      </c>
      <c r="U39" s="46" t="str">
        <f t="shared" si="3"/>
        <v/>
      </c>
      <c r="AR39" s="45" t="b">
        <f t="shared" si="4"/>
        <v>0</v>
      </c>
      <c r="AS39" s="47"/>
      <c r="AT39" s="48">
        <f t="shared" si="5"/>
        <v>700000</v>
      </c>
    </row>
    <row r="40" spans="2:46" ht="16.5" thickBot="1" x14ac:dyDescent="0.3">
      <c r="B40" s="49" t="str">
        <f t="shared" si="0"/>
        <v/>
      </c>
      <c r="C40" s="57" t="str">
        <f>IF('תנאי סף'!C40="","",'תנאי סף'!C40)</f>
        <v/>
      </c>
      <c r="D40" s="57" t="str">
        <f>IF('תנאי סף'!D40="","",'תנאי סף'!D40)</f>
        <v/>
      </c>
      <c r="E40" s="293" t="str">
        <f>IF('תנאי סף'!E40="","",'תנאי סף'!E40)</f>
        <v/>
      </c>
      <c r="F40" s="293" t="str">
        <f>IF('תנאי סף'!F40="","",'תנאי סף'!F40)</f>
        <v/>
      </c>
      <c r="G40" s="394" t="str">
        <f>IF('סיכום לועדה- הזנת נתונים'!G40="","",'סיכום לועדה- הזנת נתונים'!G40)</f>
        <v/>
      </c>
      <c r="H40" s="394" t="str">
        <f>IF('סיכום לועדה- הזנת נתונים'!H40="","",'סיכום לועדה- הזנת נתונים'!H40)</f>
        <v/>
      </c>
      <c r="I40" s="394" t="str">
        <f>IF('סיכום לועדה- הזנת נתונים'!I40="","",'סיכום לועדה- הזנת נתונים'!I40)</f>
        <v/>
      </c>
      <c r="J40" s="395" t="str">
        <f>IF('סיכום לועדה- הזנת נתונים'!J40="","",'סיכום לועדה- הזנת נתונים'!J40)</f>
        <v/>
      </c>
      <c r="K40" s="396" t="str">
        <f>IF('סיכום לועדה- הזנת נתונים'!K40="","",'סיכום לועדה- הזנת נתונים'!K40)</f>
        <v/>
      </c>
      <c r="L40" s="396" t="str">
        <f>IF('סיכום לועדה- הזנת נתונים'!L40="","",'סיכום לועדה- הזנת נתונים'!L40)</f>
        <v/>
      </c>
      <c r="M40" s="396" t="str">
        <f>IF('סיכום לועדה- הזנת נתונים'!M40="","",'סיכום לועדה- הזנת נתונים'!M40)</f>
        <v/>
      </c>
      <c r="N40" s="396" t="str">
        <f>IF('סיכום לועדה- הזנת נתונים'!N40="","",'סיכום לועדה- הזנת נתונים'!N40)</f>
        <v/>
      </c>
      <c r="O40" s="397" t="str">
        <f>IF('סיכום לועדה- הזנת נתונים'!O40="","",'סיכום לועדה- הזנת נתונים'!O40)</f>
        <v/>
      </c>
      <c r="P40" s="290" t="str">
        <f>IF('סיכום לועדה- הזנת נתונים'!P40="","",'סיכום לועדה- הזנת נתונים'!P40)</f>
        <v/>
      </c>
      <c r="Q40" s="43" t="str">
        <f>IF($F40="","",I40-#REF!)</f>
        <v/>
      </c>
      <c r="R40" s="44" t="str">
        <f>IF($F40="","",IFERROR(N40/#REF!-1,0))</f>
        <v/>
      </c>
      <c r="S40" s="45" t="str">
        <f t="shared" si="1"/>
        <v/>
      </c>
      <c r="T40" s="45" t="str">
        <f t="shared" si="2"/>
        <v/>
      </c>
      <c r="U40" s="46" t="str">
        <f t="shared" si="3"/>
        <v/>
      </c>
      <c r="AR40" s="45" t="b">
        <f t="shared" si="4"/>
        <v>0</v>
      </c>
      <c r="AS40" s="47"/>
      <c r="AT40" s="48">
        <f t="shared" si="5"/>
        <v>700000</v>
      </c>
    </row>
    <row r="41" spans="2:46" ht="16.5" hidden="1" thickBot="1" x14ac:dyDescent="0.3">
      <c r="B41" s="49" t="str">
        <f t="shared" si="0"/>
        <v/>
      </c>
      <c r="C41" s="57" t="str">
        <f>IF('תנאי סף'!C41="","",'תנאי סף'!C41)</f>
        <v/>
      </c>
      <c r="D41" s="57" t="str">
        <f>IF('תנאי סף'!D41="","",'תנאי סף'!D41)</f>
        <v/>
      </c>
      <c r="E41" s="57" t="str">
        <f>IF('תנאי סף'!E41="","",'תנאי סף'!E41)</f>
        <v/>
      </c>
      <c r="F41" s="57" t="str">
        <f>IF('תנאי סף'!F41="","",'תנאי סף'!F41)</f>
        <v/>
      </c>
      <c r="G41" s="394" t="str">
        <f>IF('סיכום לועדה- הזנת נתונים'!G41="","",'סיכום לועדה- הזנת נתונים'!G41)</f>
        <v/>
      </c>
      <c r="H41" s="394" t="str">
        <f>IF('סיכום לועדה- הזנת נתונים'!H41="","",'סיכום לועדה- הזנת נתונים'!H41)</f>
        <v/>
      </c>
      <c r="I41" s="394" t="str">
        <f>IF('סיכום לועדה- הזנת נתונים'!I41="","",'סיכום לועדה- הזנת נתונים'!I41)</f>
        <v/>
      </c>
      <c r="J41" s="395" t="str">
        <f>IF('סיכום לועדה- הזנת נתונים'!J41="","",'סיכום לועדה- הזנת נתונים'!J41)</f>
        <v/>
      </c>
      <c r="K41" s="396" t="str">
        <f>IF('סיכום לועדה- הזנת נתונים'!K41="","",'סיכום לועדה- הזנת נתונים'!K41)</f>
        <v/>
      </c>
      <c r="L41" s="396" t="str">
        <f>IF('סיכום לועדה- הזנת נתונים'!L41="","",'סיכום לועדה- הזנת נתונים'!L41)</f>
        <v/>
      </c>
      <c r="M41" s="396" t="str">
        <f>IF('סיכום לועדה- הזנת נתונים'!M41="","",'סיכום לועדה- הזנת נתונים'!M41)</f>
        <v/>
      </c>
      <c r="N41" s="396" t="str">
        <f>IF('סיכום לועדה- הזנת נתונים'!N41="","",'סיכום לועדה- הזנת נתונים'!N41)</f>
        <v/>
      </c>
      <c r="O41" s="397" t="str">
        <f>IF('סיכום לועדה- הזנת נתונים'!O41="","",'סיכום לועדה- הזנת נתונים'!O41)</f>
        <v/>
      </c>
      <c r="P41" s="290" t="str">
        <f>IF('סיכום לועדה- הזנת נתונים'!P41="","",'סיכום לועדה- הזנת נתונים'!P41)</f>
        <v/>
      </c>
      <c r="Q41" s="43" t="str">
        <f>IF($F41="","",I41-#REF!)</f>
        <v/>
      </c>
      <c r="R41" s="44" t="str">
        <f>IF($F41="","",IFERROR(N41/#REF!-1,0))</f>
        <v/>
      </c>
      <c r="S41" s="45" t="str">
        <f t="shared" si="1"/>
        <v/>
      </c>
      <c r="T41" s="45" t="str">
        <f t="shared" si="2"/>
        <v/>
      </c>
      <c r="U41" s="46" t="str">
        <f t="shared" si="3"/>
        <v/>
      </c>
      <c r="AR41" s="45" t="b">
        <f t="shared" si="4"/>
        <v>0</v>
      </c>
      <c r="AS41" s="47"/>
      <c r="AT41" s="48">
        <f t="shared" si="5"/>
        <v>700000</v>
      </c>
    </row>
    <row r="42" spans="2:46" ht="16.5" hidden="1" thickBot="1" x14ac:dyDescent="0.3">
      <c r="B42" s="49" t="str">
        <f t="shared" si="0"/>
        <v/>
      </c>
      <c r="C42" s="57" t="str">
        <f>IF('תנאי סף'!C42="","",'תנאי סף'!C42)</f>
        <v/>
      </c>
      <c r="D42" s="57" t="str">
        <f>IF('תנאי סף'!D42="","",'תנאי סף'!D42)</f>
        <v/>
      </c>
      <c r="E42" s="57" t="str">
        <f>IF('תנאי סף'!E42="","",'תנאי סף'!E42)</f>
        <v/>
      </c>
      <c r="F42" s="57" t="str">
        <f>IF('תנאי סף'!F42="","",'תנאי סף'!F42)</f>
        <v/>
      </c>
      <c r="G42" s="394" t="str">
        <f>IF('סיכום לועדה- הזנת נתונים'!G42="","",'סיכום לועדה- הזנת נתונים'!G42)</f>
        <v/>
      </c>
      <c r="H42" s="394" t="str">
        <f>IF('סיכום לועדה- הזנת נתונים'!H42="","",'סיכום לועדה- הזנת נתונים'!H42)</f>
        <v/>
      </c>
      <c r="I42" s="394" t="str">
        <f>IF('סיכום לועדה- הזנת נתונים'!I42="","",'סיכום לועדה- הזנת נתונים'!I42)</f>
        <v/>
      </c>
      <c r="J42" s="395" t="str">
        <f>IF('סיכום לועדה- הזנת נתונים'!J42="","",'סיכום לועדה- הזנת נתונים'!J42)</f>
        <v/>
      </c>
      <c r="K42" s="396" t="str">
        <f>IF('סיכום לועדה- הזנת נתונים'!K42="","",'סיכום לועדה- הזנת נתונים'!K42)</f>
        <v/>
      </c>
      <c r="L42" s="396" t="str">
        <f>IF('סיכום לועדה- הזנת נתונים'!L42="","",'סיכום לועדה- הזנת נתונים'!L42)</f>
        <v/>
      </c>
      <c r="M42" s="396" t="str">
        <f>IF('סיכום לועדה- הזנת נתונים'!M42="","",'סיכום לועדה- הזנת נתונים'!M42)</f>
        <v/>
      </c>
      <c r="N42" s="396" t="str">
        <f>IF('סיכום לועדה- הזנת נתונים'!N42="","",'סיכום לועדה- הזנת נתונים'!N42)</f>
        <v/>
      </c>
      <c r="O42" s="397" t="str">
        <f>IF('סיכום לועדה- הזנת נתונים'!O42="","",'סיכום לועדה- הזנת נתונים'!O42)</f>
        <v/>
      </c>
      <c r="P42" s="290" t="str">
        <f>IF('סיכום לועדה- הזנת נתונים'!P42="","",'סיכום לועדה- הזנת נתונים'!P42)</f>
        <v/>
      </c>
      <c r="Q42" s="43" t="str">
        <f>IF($F42="","",I42-#REF!)</f>
        <v/>
      </c>
      <c r="R42" s="44" t="str">
        <f>IF($F42="","",IFERROR(N42/#REF!-1,0))</f>
        <v/>
      </c>
      <c r="S42" s="45" t="str">
        <f t="shared" si="1"/>
        <v/>
      </c>
      <c r="T42" s="45" t="str">
        <f t="shared" si="2"/>
        <v/>
      </c>
      <c r="U42" s="46" t="str">
        <f t="shared" si="3"/>
        <v/>
      </c>
      <c r="AR42" s="45" t="b">
        <f t="shared" si="4"/>
        <v>0</v>
      </c>
      <c r="AS42" s="47"/>
      <c r="AT42" s="48">
        <f t="shared" si="5"/>
        <v>700000</v>
      </c>
    </row>
    <row r="43" spans="2:46" ht="16.5" hidden="1" thickBot="1" x14ac:dyDescent="0.3">
      <c r="B43" s="49" t="str">
        <f t="shared" si="0"/>
        <v/>
      </c>
      <c r="C43" s="57" t="str">
        <f>IF('תנאי סף'!C43="","",'תנאי סף'!C43)</f>
        <v/>
      </c>
      <c r="D43" s="57" t="str">
        <f>IF('תנאי סף'!D43="","",'תנאי סף'!D43)</f>
        <v/>
      </c>
      <c r="E43" s="57" t="str">
        <f>IF('תנאי סף'!E43="","",'תנאי סף'!E43)</f>
        <v/>
      </c>
      <c r="F43" s="57" t="str">
        <f>IF('תנאי סף'!F43="","",'תנאי סף'!F43)</f>
        <v/>
      </c>
      <c r="G43" s="394" t="str">
        <f>IF('סיכום לועדה- הזנת נתונים'!G43="","",'סיכום לועדה- הזנת נתונים'!G43)</f>
        <v/>
      </c>
      <c r="H43" s="394" t="str">
        <f>IF('סיכום לועדה- הזנת נתונים'!H43="","",'סיכום לועדה- הזנת נתונים'!H43)</f>
        <v/>
      </c>
      <c r="I43" s="394" t="str">
        <f>IF('סיכום לועדה- הזנת נתונים'!I43="","",'סיכום לועדה- הזנת נתונים'!I43)</f>
        <v/>
      </c>
      <c r="J43" s="395" t="str">
        <f>IF('סיכום לועדה- הזנת נתונים'!J43="","",'סיכום לועדה- הזנת נתונים'!J43)</f>
        <v/>
      </c>
      <c r="K43" s="396" t="str">
        <f>IF('סיכום לועדה- הזנת נתונים'!K43="","",'סיכום לועדה- הזנת נתונים'!K43)</f>
        <v/>
      </c>
      <c r="L43" s="396" t="str">
        <f>IF('סיכום לועדה- הזנת נתונים'!L43="","",'סיכום לועדה- הזנת נתונים'!L43)</f>
        <v/>
      </c>
      <c r="M43" s="396" t="str">
        <f>IF('סיכום לועדה- הזנת נתונים'!M43="","",'סיכום לועדה- הזנת נתונים'!M43)</f>
        <v/>
      </c>
      <c r="N43" s="396" t="str">
        <f>IF('סיכום לועדה- הזנת נתונים'!N43="","",'סיכום לועדה- הזנת נתונים'!N43)</f>
        <v/>
      </c>
      <c r="O43" s="397" t="str">
        <f>IF('סיכום לועדה- הזנת נתונים'!O43="","",'סיכום לועדה- הזנת נתונים'!O43)</f>
        <v/>
      </c>
      <c r="P43" s="290" t="str">
        <f>IF('סיכום לועדה- הזנת נתונים'!P43="","",'סיכום לועדה- הזנת נתונים'!P43)</f>
        <v/>
      </c>
      <c r="Q43" s="43" t="str">
        <f>IF($F43="","",I43-#REF!)</f>
        <v/>
      </c>
      <c r="R43" s="44" t="str">
        <f>IF($F43="","",IFERROR(N43/#REF!-1,0))</f>
        <v/>
      </c>
      <c r="S43" s="45" t="str">
        <f t="shared" si="1"/>
        <v/>
      </c>
      <c r="T43" s="45" t="str">
        <f t="shared" si="2"/>
        <v/>
      </c>
      <c r="U43" s="46" t="str">
        <f t="shared" si="3"/>
        <v/>
      </c>
      <c r="AR43" s="45" t="b">
        <f t="shared" si="4"/>
        <v>0</v>
      </c>
      <c r="AS43" s="47"/>
      <c r="AT43" s="48">
        <f t="shared" si="5"/>
        <v>700000</v>
      </c>
    </row>
    <row r="44" spans="2:46" ht="16.5" hidden="1" thickBot="1" x14ac:dyDescent="0.3">
      <c r="B44" s="49" t="str">
        <f t="shared" si="0"/>
        <v/>
      </c>
      <c r="C44" s="57" t="str">
        <f>IF('תנאי סף'!C44="","",'תנאי סף'!C44)</f>
        <v/>
      </c>
      <c r="D44" s="57" t="str">
        <f>IF('תנאי סף'!D44="","",'תנאי סף'!D44)</f>
        <v/>
      </c>
      <c r="E44" s="57" t="str">
        <f>IF('תנאי סף'!E44="","",'תנאי סף'!E44)</f>
        <v/>
      </c>
      <c r="F44" s="57" t="str">
        <f>IF('תנאי סף'!F44="","",'תנאי סף'!F44)</f>
        <v/>
      </c>
      <c r="G44" s="394" t="str">
        <f>IF('סיכום לועדה- הזנת נתונים'!G44="","",'סיכום לועדה- הזנת נתונים'!G44)</f>
        <v/>
      </c>
      <c r="H44" s="394" t="str">
        <f>IF('סיכום לועדה- הזנת נתונים'!H44="","",'סיכום לועדה- הזנת נתונים'!H44)</f>
        <v/>
      </c>
      <c r="I44" s="394" t="str">
        <f>IF('סיכום לועדה- הזנת נתונים'!I44="","",'סיכום לועדה- הזנת נתונים'!I44)</f>
        <v/>
      </c>
      <c r="J44" s="395" t="str">
        <f>IF('סיכום לועדה- הזנת נתונים'!J44="","",'סיכום לועדה- הזנת נתונים'!J44)</f>
        <v/>
      </c>
      <c r="K44" s="396" t="str">
        <f>IF('סיכום לועדה- הזנת נתונים'!K44="","",'סיכום לועדה- הזנת נתונים'!K44)</f>
        <v/>
      </c>
      <c r="L44" s="396" t="str">
        <f>IF('סיכום לועדה- הזנת נתונים'!L44="","",'סיכום לועדה- הזנת נתונים'!L44)</f>
        <v/>
      </c>
      <c r="M44" s="396" t="str">
        <f>IF('סיכום לועדה- הזנת נתונים'!M44="","",'סיכום לועדה- הזנת נתונים'!M44)</f>
        <v/>
      </c>
      <c r="N44" s="396" t="str">
        <f>IF('סיכום לועדה- הזנת נתונים'!N44="","",'סיכום לועדה- הזנת נתונים'!N44)</f>
        <v/>
      </c>
      <c r="O44" s="397" t="str">
        <f>IF('סיכום לועדה- הזנת נתונים'!O44="","",'סיכום לועדה- הזנת נתונים'!O44)</f>
        <v/>
      </c>
      <c r="P44" s="290" t="str">
        <f>IF('סיכום לועדה- הזנת נתונים'!P44="","",'סיכום לועדה- הזנת נתונים'!P44)</f>
        <v/>
      </c>
      <c r="Q44" s="43" t="str">
        <f>IF($F44="","",I44-#REF!)</f>
        <v/>
      </c>
      <c r="R44" s="44" t="str">
        <f>IF($F44="","",IFERROR(N44/#REF!-1,0))</f>
        <v/>
      </c>
      <c r="S44" s="45" t="str">
        <f t="shared" si="1"/>
        <v/>
      </c>
      <c r="T44" s="45" t="str">
        <f t="shared" si="2"/>
        <v/>
      </c>
      <c r="U44" s="46" t="str">
        <f t="shared" si="3"/>
        <v/>
      </c>
      <c r="AR44" s="45" t="b">
        <f t="shared" si="4"/>
        <v>0</v>
      </c>
      <c r="AS44" s="47"/>
      <c r="AT44" s="48">
        <f t="shared" si="5"/>
        <v>700000</v>
      </c>
    </row>
    <row r="45" spans="2:46" ht="16.5" hidden="1" thickBot="1" x14ac:dyDescent="0.3">
      <c r="B45" s="49" t="str">
        <f t="shared" si="0"/>
        <v/>
      </c>
      <c r="C45" s="57" t="str">
        <f>IF('תנאי סף'!C45="","",'תנאי סף'!C45)</f>
        <v/>
      </c>
      <c r="D45" s="57" t="str">
        <f>IF('תנאי סף'!D45="","",'תנאי סף'!D45)</f>
        <v/>
      </c>
      <c r="E45" s="57" t="str">
        <f>IF('תנאי סף'!E45="","",'תנאי סף'!E45)</f>
        <v/>
      </c>
      <c r="F45" s="57" t="str">
        <f>IF('תנאי סף'!F45="","",'תנאי סף'!F45)</f>
        <v/>
      </c>
      <c r="G45" s="394" t="str">
        <f>IF('סיכום לועדה- הזנת נתונים'!G45="","",'סיכום לועדה- הזנת נתונים'!G45)</f>
        <v/>
      </c>
      <c r="H45" s="394" t="str">
        <f>IF('סיכום לועדה- הזנת נתונים'!H45="","",'סיכום לועדה- הזנת נתונים'!H45)</f>
        <v/>
      </c>
      <c r="I45" s="394" t="str">
        <f>IF('סיכום לועדה- הזנת נתונים'!I45="","",'סיכום לועדה- הזנת נתונים'!I45)</f>
        <v/>
      </c>
      <c r="J45" s="395" t="str">
        <f>IF('סיכום לועדה- הזנת נתונים'!J45="","",'סיכום לועדה- הזנת נתונים'!J45)</f>
        <v/>
      </c>
      <c r="K45" s="396" t="str">
        <f>IF('סיכום לועדה- הזנת נתונים'!K45="","",'סיכום לועדה- הזנת נתונים'!K45)</f>
        <v/>
      </c>
      <c r="L45" s="396" t="str">
        <f>IF('סיכום לועדה- הזנת נתונים'!L45="","",'סיכום לועדה- הזנת נתונים'!L45)</f>
        <v/>
      </c>
      <c r="M45" s="396" t="str">
        <f>IF('סיכום לועדה- הזנת נתונים'!M45="","",'סיכום לועדה- הזנת נתונים'!M45)</f>
        <v/>
      </c>
      <c r="N45" s="396" t="str">
        <f>IF('סיכום לועדה- הזנת נתונים'!N45="","",'סיכום לועדה- הזנת נתונים'!N45)</f>
        <v/>
      </c>
      <c r="O45" s="397" t="str">
        <f>IF('סיכום לועדה- הזנת נתונים'!O45="","",'סיכום לועדה- הזנת נתונים'!O45)</f>
        <v/>
      </c>
      <c r="P45" s="290" t="str">
        <f>IF('סיכום לועדה- הזנת נתונים'!P45="","",'סיכום לועדה- הזנת נתונים'!P45)</f>
        <v/>
      </c>
      <c r="Q45" s="43" t="str">
        <f>IF($F45="","",I45-#REF!)</f>
        <v/>
      </c>
      <c r="R45" s="44" t="str">
        <f>IF($F45="","",IFERROR(N45/#REF!-1,0))</f>
        <v/>
      </c>
      <c r="S45" s="45" t="str">
        <f t="shared" si="1"/>
        <v/>
      </c>
      <c r="T45" s="45" t="str">
        <f t="shared" si="2"/>
        <v/>
      </c>
      <c r="U45" s="46" t="str">
        <f t="shared" si="3"/>
        <v/>
      </c>
      <c r="AR45" s="45" t="b">
        <f t="shared" si="4"/>
        <v>0</v>
      </c>
      <c r="AS45" s="47"/>
      <c r="AT45" s="48">
        <f t="shared" si="5"/>
        <v>700000</v>
      </c>
    </row>
    <row r="46" spans="2:46" ht="16.5" hidden="1" thickBot="1" x14ac:dyDescent="0.3">
      <c r="B46" s="49" t="str">
        <f t="shared" si="0"/>
        <v/>
      </c>
      <c r="C46" s="57" t="str">
        <f>IF('תנאי סף'!C46="","",'תנאי סף'!C46)</f>
        <v/>
      </c>
      <c r="D46" s="57" t="str">
        <f>IF('תנאי סף'!D46="","",'תנאי סף'!D46)</f>
        <v/>
      </c>
      <c r="E46" s="57" t="str">
        <f>IF('תנאי סף'!E46="","",'תנאי סף'!E46)</f>
        <v/>
      </c>
      <c r="F46" s="57" t="str">
        <f>IF('תנאי סף'!F46="","",'תנאי סף'!F46)</f>
        <v/>
      </c>
      <c r="G46" s="394" t="str">
        <f>IF('סיכום לועדה- הזנת נתונים'!G46="","",'סיכום לועדה- הזנת נתונים'!G46)</f>
        <v/>
      </c>
      <c r="H46" s="394" t="str">
        <f>IF('סיכום לועדה- הזנת נתונים'!H46="","",'סיכום לועדה- הזנת נתונים'!H46)</f>
        <v/>
      </c>
      <c r="I46" s="394" t="str">
        <f>IF('סיכום לועדה- הזנת נתונים'!I46="","",'סיכום לועדה- הזנת נתונים'!I46)</f>
        <v/>
      </c>
      <c r="J46" s="395" t="str">
        <f>IF('סיכום לועדה- הזנת נתונים'!J46="","",'סיכום לועדה- הזנת נתונים'!J46)</f>
        <v/>
      </c>
      <c r="K46" s="396" t="str">
        <f>IF('סיכום לועדה- הזנת נתונים'!K46="","",'סיכום לועדה- הזנת נתונים'!K46)</f>
        <v/>
      </c>
      <c r="L46" s="396" t="str">
        <f>IF('סיכום לועדה- הזנת נתונים'!L46="","",'סיכום לועדה- הזנת נתונים'!L46)</f>
        <v/>
      </c>
      <c r="M46" s="396" t="str">
        <f>IF('סיכום לועדה- הזנת נתונים'!M46="","",'סיכום לועדה- הזנת נתונים'!M46)</f>
        <v/>
      </c>
      <c r="N46" s="396" t="str">
        <f>IF('סיכום לועדה- הזנת נתונים'!N46="","",'סיכום לועדה- הזנת נתונים'!N46)</f>
        <v/>
      </c>
      <c r="O46" s="397" t="str">
        <f>IF('סיכום לועדה- הזנת נתונים'!O46="","",'סיכום לועדה- הזנת נתונים'!O46)</f>
        <v/>
      </c>
      <c r="P46" s="290" t="str">
        <f>IF('סיכום לועדה- הזנת נתונים'!P46="","",'סיכום לועדה- הזנת נתונים'!P46)</f>
        <v/>
      </c>
      <c r="Q46" s="43" t="str">
        <f>IF($F46="","",I46-#REF!)</f>
        <v/>
      </c>
      <c r="R46" s="44" t="str">
        <f>IF($F46="","",IFERROR(N46/#REF!-1,0))</f>
        <v/>
      </c>
      <c r="S46" s="45" t="str">
        <f t="shared" si="1"/>
        <v/>
      </c>
      <c r="T46" s="45" t="str">
        <f t="shared" si="2"/>
        <v/>
      </c>
      <c r="U46" s="46" t="str">
        <f t="shared" si="3"/>
        <v/>
      </c>
      <c r="AR46" s="45" t="b">
        <f t="shared" si="4"/>
        <v>0</v>
      </c>
      <c r="AS46" s="47"/>
      <c r="AT46" s="48">
        <f t="shared" si="5"/>
        <v>700000</v>
      </c>
    </row>
    <row r="47" spans="2:46" ht="16.5" hidden="1" thickBot="1" x14ac:dyDescent="0.3">
      <c r="B47" s="49" t="str">
        <f t="shared" si="0"/>
        <v/>
      </c>
      <c r="C47" s="57" t="str">
        <f>IF('תנאי סף'!C47="","",'תנאי סף'!C47)</f>
        <v/>
      </c>
      <c r="D47" s="57" t="str">
        <f>IF('תנאי סף'!D47="","",'תנאי סף'!D47)</f>
        <v/>
      </c>
      <c r="E47" s="57" t="str">
        <f>IF('תנאי סף'!E47="","",'תנאי סף'!E47)</f>
        <v/>
      </c>
      <c r="F47" s="57" t="str">
        <f>IF('תנאי סף'!F47="","",'תנאי סף'!F47)</f>
        <v/>
      </c>
      <c r="G47" s="394" t="str">
        <f>IF('סיכום לועדה- הזנת נתונים'!G47="","",'סיכום לועדה- הזנת נתונים'!G47)</f>
        <v/>
      </c>
      <c r="H47" s="394" t="str">
        <f>IF('סיכום לועדה- הזנת נתונים'!H47="","",'סיכום לועדה- הזנת נתונים'!H47)</f>
        <v/>
      </c>
      <c r="I47" s="394" t="str">
        <f>IF('סיכום לועדה- הזנת נתונים'!I47="","",'סיכום לועדה- הזנת נתונים'!I47)</f>
        <v/>
      </c>
      <c r="J47" s="395" t="str">
        <f>IF('סיכום לועדה- הזנת נתונים'!J47="","",'סיכום לועדה- הזנת נתונים'!J47)</f>
        <v/>
      </c>
      <c r="K47" s="396" t="str">
        <f>IF('סיכום לועדה- הזנת נתונים'!K47="","",'סיכום לועדה- הזנת נתונים'!K47)</f>
        <v/>
      </c>
      <c r="L47" s="396" t="str">
        <f>IF('סיכום לועדה- הזנת נתונים'!L47="","",'סיכום לועדה- הזנת נתונים'!L47)</f>
        <v/>
      </c>
      <c r="M47" s="396" t="str">
        <f>IF('סיכום לועדה- הזנת נתונים'!M47="","",'סיכום לועדה- הזנת נתונים'!M47)</f>
        <v/>
      </c>
      <c r="N47" s="396" t="str">
        <f>IF('סיכום לועדה- הזנת נתונים'!N47="","",'סיכום לועדה- הזנת נתונים'!N47)</f>
        <v/>
      </c>
      <c r="O47" s="397" t="str">
        <f>IF('סיכום לועדה- הזנת נתונים'!O47="","",'סיכום לועדה- הזנת נתונים'!O47)</f>
        <v/>
      </c>
      <c r="P47" s="290" t="str">
        <f>IF('סיכום לועדה- הזנת נתונים'!P47="","",'סיכום לועדה- הזנת נתונים'!P47)</f>
        <v/>
      </c>
      <c r="Q47" s="43" t="str">
        <f>IF($F47="","",I47-#REF!)</f>
        <v/>
      </c>
      <c r="R47" s="44" t="str">
        <f>IF($F47="","",IFERROR(N47/#REF!-1,0))</f>
        <v/>
      </c>
      <c r="S47" s="45" t="str">
        <f t="shared" si="1"/>
        <v/>
      </c>
      <c r="T47" s="45" t="str">
        <f t="shared" si="2"/>
        <v/>
      </c>
      <c r="U47" s="46" t="str">
        <f t="shared" si="3"/>
        <v/>
      </c>
      <c r="AR47" s="45" t="b">
        <f t="shared" si="4"/>
        <v>0</v>
      </c>
      <c r="AS47" s="47"/>
      <c r="AT47" s="48">
        <f t="shared" si="5"/>
        <v>700000</v>
      </c>
    </row>
    <row r="48" spans="2:46" ht="16.5" hidden="1" thickBot="1" x14ac:dyDescent="0.3">
      <c r="B48" s="49" t="str">
        <f t="shared" si="0"/>
        <v/>
      </c>
      <c r="C48" s="57" t="str">
        <f>IF('תנאי סף'!C48="","",'תנאי סף'!C48)</f>
        <v/>
      </c>
      <c r="D48" s="57" t="str">
        <f>IF('תנאי סף'!D48="","",'תנאי סף'!D48)</f>
        <v/>
      </c>
      <c r="E48" s="57" t="str">
        <f>IF('תנאי סף'!E48="","",'תנאי סף'!E48)</f>
        <v/>
      </c>
      <c r="F48" s="57" t="str">
        <f>IF('תנאי סף'!F48="","",'תנאי סף'!F48)</f>
        <v/>
      </c>
      <c r="G48" s="394" t="str">
        <f>IF('סיכום לועדה- הזנת נתונים'!G48="","",'סיכום לועדה- הזנת נתונים'!G48)</f>
        <v/>
      </c>
      <c r="H48" s="394" t="str">
        <f>IF('סיכום לועדה- הזנת נתונים'!H48="","",'סיכום לועדה- הזנת נתונים'!H48)</f>
        <v/>
      </c>
      <c r="I48" s="394" t="str">
        <f>IF('סיכום לועדה- הזנת נתונים'!I48="","",'סיכום לועדה- הזנת נתונים'!I48)</f>
        <v/>
      </c>
      <c r="J48" s="395" t="str">
        <f>IF('סיכום לועדה- הזנת נתונים'!J48="","",'סיכום לועדה- הזנת נתונים'!J48)</f>
        <v/>
      </c>
      <c r="K48" s="396" t="str">
        <f>IF('סיכום לועדה- הזנת נתונים'!K48="","",'סיכום לועדה- הזנת נתונים'!K48)</f>
        <v/>
      </c>
      <c r="L48" s="396" t="str">
        <f>IF('סיכום לועדה- הזנת נתונים'!L48="","",'סיכום לועדה- הזנת נתונים'!L48)</f>
        <v/>
      </c>
      <c r="M48" s="396" t="str">
        <f>IF('סיכום לועדה- הזנת נתונים'!M48="","",'סיכום לועדה- הזנת נתונים'!M48)</f>
        <v/>
      </c>
      <c r="N48" s="396" t="str">
        <f>IF('סיכום לועדה- הזנת נתונים'!N48="","",'סיכום לועדה- הזנת נתונים'!N48)</f>
        <v/>
      </c>
      <c r="O48" s="397" t="str">
        <f>IF('סיכום לועדה- הזנת נתונים'!O48="","",'סיכום לועדה- הזנת נתונים'!O48)</f>
        <v/>
      </c>
      <c r="P48" s="290" t="str">
        <f>IF('סיכום לועדה- הזנת נתונים'!P48="","",'סיכום לועדה- הזנת נתונים'!P48)</f>
        <v/>
      </c>
      <c r="Q48" s="43" t="str">
        <f>IF($F48="","",I48-#REF!)</f>
        <v/>
      </c>
      <c r="R48" s="44" t="str">
        <f>IF($F48="","",IFERROR(N48/#REF!-1,0))</f>
        <v/>
      </c>
      <c r="S48" s="45" t="str">
        <f t="shared" si="1"/>
        <v/>
      </c>
      <c r="T48" s="45" t="str">
        <f t="shared" si="2"/>
        <v/>
      </c>
      <c r="U48" s="46" t="str">
        <f t="shared" si="3"/>
        <v/>
      </c>
      <c r="AR48" s="45" t="b">
        <f t="shared" si="4"/>
        <v>0</v>
      </c>
      <c r="AS48" s="47"/>
      <c r="AT48" s="48">
        <f t="shared" si="5"/>
        <v>700000</v>
      </c>
    </row>
    <row r="49" spans="2:46" ht="16.5" hidden="1" thickBot="1" x14ac:dyDescent="0.3">
      <c r="B49" s="49" t="str">
        <f t="shared" si="0"/>
        <v/>
      </c>
      <c r="C49" s="57" t="str">
        <f>IF('תנאי סף'!C49="","",'תנאי סף'!C49)</f>
        <v/>
      </c>
      <c r="D49" s="57" t="str">
        <f>IF('תנאי סף'!D49="","",'תנאי סף'!D49)</f>
        <v/>
      </c>
      <c r="E49" s="57" t="str">
        <f>IF('תנאי סף'!E49="","",'תנאי סף'!E49)</f>
        <v/>
      </c>
      <c r="F49" s="57" t="str">
        <f>IF('תנאי סף'!F49="","",'תנאי סף'!F49)</f>
        <v/>
      </c>
      <c r="G49" s="394" t="str">
        <f>IF('סיכום לועדה- הזנת נתונים'!G49="","",'סיכום לועדה- הזנת נתונים'!G49)</f>
        <v/>
      </c>
      <c r="H49" s="394" t="str">
        <f>IF('סיכום לועדה- הזנת נתונים'!H49="","",'סיכום לועדה- הזנת נתונים'!H49)</f>
        <v/>
      </c>
      <c r="I49" s="394" t="str">
        <f>IF('סיכום לועדה- הזנת נתונים'!I49="","",'סיכום לועדה- הזנת נתונים'!I49)</f>
        <v/>
      </c>
      <c r="J49" s="395" t="str">
        <f>IF('סיכום לועדה- הזנת נתונים'!J49="","",'סיכום לועדה- הזנת נתונים'!J49)</f>
        <v/>
      </c>
      <c r="K49" s="396" t="str">
        <f>IF('סיכום לועדה- הזנת נתונים'!K49="","",'סיכום לועדה- הזנת נתונים'!K49)</f>
        <v/>
      </c>
      <c r="L49" s="396" t="str">
        <f>IF('סיכום לועדה- הזנת נתונים'!L49="","",'סיכום לועדה- הזנת נתונים'!L49)</f>
        <v/>
      </c>
      <c r="M49" s="396" t="str">
        <f>IF('סיכום לועדה- הזנת נתונים'!M49="","",'סיכום לועדה- הזנת נתונים'!M49)</f>
        <v/>
      </c>
      <c r="N49" s="396" t="str">
        <f>IF('סיכום לועדה- הזנת נתונים'!N49="","",'סיכום לועדה- הזנת נתונים'!N49)</f>
        <v/>
      </c>
      <c r="O49" s="397" t="str">
        <f>IF('סיכום לועדה- הזנת נתונים'!O49="","",'סיכום לועדה- הזנת נתונים'!O49)</f>
        <v/>
      </c>
      <c r="P49" s="290" t="str">
        <f>IF('סיכום לועדה- הזנת נתונים'!P49="","",'סיכום לועדה- הזנת נתונים'!P49)</f>
        <v/>
      </c>
      <c r="Q49" s="43" t="str">
        <f>IF($F49="","",I49-#REF!)</f>
        <v/>
      </c>
      <c r="R49" s="44" t="str">
        <f>IF($F49="","",IFERROR(N49/#REF!-1,0))</f>
        <v/>
      </c>
      <c r="S49" s="45" t="str">
        <f t="shared" si="1"/>
        <v/>
      </c>
      <c r="T49" s="45" t="str">
        <f t="shared" si="2"/>
        <v/>
      </c>
      <c r="U49" s="46" t="str">
        <f t="shared" si="3"/>
        <v/>
      </c>
      <c r="AR49" s="45" t="b">
        <f t="shared" si="4"/>
        <v>0</v>
      </c>
      <c r="AS49" s="47"/>
      <c r="AT49" s="48">
        <f t="shared" si="5"/>
        <v>700000</v>
      </c>
    </row>
    <row r="50" spans="2:46" ht="16.5" hidden="1" thickBot="1" x14ac:dyDescent="0.3">
      <c r="B50" s="49" t="str">
        <f t="shared" si="0"/>
        <v/>
      </c>
      <c r="C50" s="57" t="str">
        <f>IF('תנאי סף'!C50="","",'תנאי סף'!C50)</f>
        <v/>
      </c>
      <c r="D50" s="57" t="str">
        <f>IF('תנאי סף'!D50="","",'תנאי סף'!D50)</f>
        <v/>
      </c>
      <c r="E50" s="57" t="str">
        <f>IF('תנאי סף'!E50="","",'תנאי סף'!E50)</f>
        <v/>
      </c>
      <c r="F50" s="57" t="str">
        <f>IF('תנאי סף'!F50="","",'תנאי סף'!F50)</f>
        <v/>
      </c>
      <c r="G50" s="394" t="str">
        <f>IF('סיכום לועדה- הזנת נתונים'!G50="","",'סיכום לועדה- הזנת נתונים'!G50)</f>
        <v/>
      </c>
      <c r="H50" s="394" t="str">
        <f>IF('סיכום לועדה- הזנת נתונים'!H50="","",'סיכום לועדה- הזנת נתונים'!H50)</f>
        <v/>
      </c>
      <c r="I50" s="394" t="str">
        <f>IF('סיכום לועדה- הזנת נתונים'!I50="","",'סיכום לועדה- הזנת נתונים'!I50)</f>
        <v/>
      </c>
      <c r="J50" s="395" t="str">
        <f>IF('סיכום לועדה- הזנת נתונים'!J50="","",'סיכום לועדה- הזנת נתונים'!J50)</f>
        <v/>
      </c>
      <c r="K50" s="396" t="str">
        <f>IF('סיכום לועדה- הזנת נתונים'!K50="","",'סיכום לועדה- הזנת נתונים'!K50)</f>
        <v/>
      </c>
      <c r="L50" s="396" t="str">
        <f>IF('סיכום לועדה- הזנת נתונים'!L50="","",'סיכום לועדה- הזנת נתונים'!L50)</f>
        <v/>
      </c>
      <c r="M50" s="396" t="str">
        <f>IF('סיכום לועדה- הזנת נתונים'!M50="","",'סיכום לועדה- הזנת נתונים'!M50)</f>
        <v/>
      </c>
      <c r="N50" s="396" t="str">
        <f>IF('סיכום לועדה- הזנת נתונים'!N50="","",'סיכום לועדה- הזנת נתונים'!N50)</f>
        <v/>
      </c>
      <c r="O50" s="397" t="str">
        <f>IF('סיכום לועדה- הזנת נתונים'!O50="","",'סיכום לועדה- הזנת נתונים'!O50)</f>
        <v/>
      </c>
      <c r="P50" s="290" t="str">
        <f>IF('סיכום לועדה- הזנת נתונים'!P50="","",'סיכום לועדה- הזנת נתונים'!P50)</f>
        <v/>
      </c>
      <c r="Q50" s="43" t="str">
        <f>IF($F50="","",I50-#REF!)</f>
        <v/>
      </c>
      <c r="R50" s="44" t="str">
        <f>IF($F50="","",IFERROR(N50/#REF!-1,0))</f>
        <v/>
      </c>
      <c r="S50" s="45" t="str">
        <f t="shared" si="1"/>
        <v/>
      </c>
      <c r="T50" s="45" t="str">
        <f t="shared" si="2"/>
        <v/>
      </c>
      <c r="U50" s="46" t="str">
        <f t="shared" si="3"/>
        <v/>
      </c>
      <c r="AR50" s="45" t="b">
        <f t="shared" si="4"/>
        <v>0</v>
      </c>
      <c r="AS50" s="47"/>
      <c r="AT50" s="48">
        <f t="shared" si="5"/>
        <v>700000</v>
      </c>
    </row>
    <row r="51" spans="2:46" ht="16.5" hidden="1" thickBot="1" x14ac:dyDescent="0.3">
      <c r="B51" s="49" t="str">
        <f t="shared" si="0"/>
        <v/>
      </c>
      <c r="C51" s="57" t="str">
        <f>IF('תנאי סף'!C51="","",'תנאי סף'!C51)</f>
        <v/>
      </c>
      <c r="D51" s="57" t="str">
        <f>IF('תנאי סף'!D51="","",'תנאי סף'!D51)</f>
        <v/>
      </c>
      <c r="E51" s="57" t="str">
        <f>IF('תנאי סף'!E51="","",'תנאי סף'!E51)</f>
        <v/>
      </c>
      <c r="F51" s="57" t="str">
        <f>IF('תנאי סף'!F51="","",'תנאי סף'!F51)</f>
        <v/>
      </c>
      <c r="G51" s="394" t="str">
        <f>IF('סיכום לועדה- הזנת נתונים'!G51="","",'סיכום לועדה- הזנת נתונים'!G51)</f>
        <v/>
      </c>
      <c r="H51" s="394" t="str">
        <f>IF('סיכום לועדה- הזנת נתונים'!H51="","",'סיכום לועדה- הזנת נתונים'!H51)</f>
        <v/>
      </c>
      <c r="I51" s="394" t="str">
        <f>IF('סיכום לועדה- הזנת נתונים'!I51="","",'סיכום לועדה- הזנת נתונים'!I51)</f>
        <v/>
      </c>
      <c r="J51" s="395" t="str">
        <f>IF('סיכום לועדה- הזנת נתונים'!J51="","",'סיכום לועדה- הזנת נתונים'!J51)</f>
        <v/>
      </c>
      <c r="K51" s="396" t="str">
        <f>IF('סיכום לועדה- הזנת נתונים'!K51="","",'סיכום לועדה- הזנת נתונים'!K51)</f>
        <v/>
      </c>
      <c r="L51" s="396" t="str">
        <f>IF('סיכום לועדה- הזנת נתונים'!L51="","",'סיכום לועדה- הזנת נתונים'!L51)</f>
        <v/>
      </c>
      <c r="M51" s="396" t="str">
        <f>IF('סיכום לועדה- הזנת נתונים'!M51="","",'סיכום לועדה- הזנת נתונים'!M51)</f>
        <v/>
      </c>
      <c r="N51" s="396" t="str">
        <f>IF('סיכום לועדה- הזנת נתונים'!N51="","",'סיכום לועדה- הזנת נתונים'!N51)</f>
        <v/>
      </c>
      <c r="O51" s="397" t="str">
        <f>IF('סיכום לועדה- הזנת נתונים'!O51="","",'סיכום לועדה- הזנת נתונים'!O51)</f>
        <v/>
      </c>
      <c r="P51" s="290" t="str">
        <f>IF('סיכום לועדה- הזנת נתונים'!P51="","",'סיכום לועדה- הזנת נתונים'!P51)</f>
        <v/>
      </c>
      <c r="Q51" s="43" t="str">
        <f>IF($F51="","",I51-#REF!)</f>
        <v/>
      </c>
      <c r="R51" s="44" t="str">
        <f>IF($F51="","",IFERROR(N51/#REF!-1,0))</f>
        <v/>
      </c>
      <c r="S51" s="45" t="str">
        <f t="shared" si="1"/>
        <v/>
      </c>
      <c r="T51" s="45" t="str">
        <f t="shared" si="2"/>
        <v/>
      </c>
      <c r="U51" s="46" t="str">
        <f t="shared" si="3"/>
        <v/>
      </c>
      <c r="AR51" s="45" t="b">
        <f t="shared" si="4"/>
        <v>0</v>
      </c>
      <c r="AS51" s="47"/>
      <c r="AT51" s="48">
        <f t="shared" si="5"/>
        <v>700000</v>
      </c>
    </row>
    <row r="52" spans="2:46" ht="16.5" hidden="1" thickBot="1" x14ac:dyDescent="0.3">
      <c r="B52" s="49" t="str">
        <f t="shared" si="0"/>
        <v/>
      </c>
      <c r="C52" s="57" t="str">
        <f>IF('תנאי סף'!C52="","",'תנאי סף'!C52)</f>
        <v/>
      </c>
      <c r="D52" s="57" t="str">
        <f>IF('תנאי סף'!D52="","",'תנאי סף'!D52)</f>
        <v/>
      </c>
      <c r="E52" s="57" t="str">
        <f>IF('תנאי סף'!E52="","",'תנאי סף'!E52)</f>
        <v/>
      </c>
      <c r="F52" s="57" t="str">
        <f>IF('תנאי סף'!F52="","",'תנאי סף'!F52)</f>
        <v/>
      </c>
      <c r="G52" s="394" t="str">
        <f>IF('סיכום לועדה- הזנת נתונים'!G52="","",'סיכום לועדה- הזנת נתונים'!G52)</f>
        <v/>
      </c>
      <c r="H52" s="394" t="str">
        <f>IF('סיכום לועדה- הזנת נתונים'!H52="","",'סיכום לועדה- הזנת נתונים'!H52)</f>
        <v/>
      </c>
      <c r="I52" s="394" t="str">
        <f>IF('סיכום לועדה- הזנת נתונים'!I52="","",'סיכום לועדה- הזנת נתונים'!I52)</f>
        <v/>
      </c>
      <c r="J52" s="395" t="str">
        <f>IF('סיכום לועדה- הזנת נתונים'!J52="","",'סיכום לועדה- הזנת נתונים'!J52)</f>
        <v/>
      </c>
      <c r="K52" s="396" t="str">
        <f>IF('סיכום לועדה- הזנת נתונים'!K52="","",'סיכום לועדה- הזנת נתונים'!K52)</f>
        <v/>
      </c>
      <c r="L52" s="396" t="str">
        <f>IF('סיכום לועדה- הזנת נתונים'!L52="","",'סיכום לועדה- הזנת נתונים'!L52)</f>
        <v/>
      </c>
      <c r="M52" s="396" t="str">
        <f>IF('סיכום לועדה- הזנת נתונים'!M52="","",'סיכום לועדה- הזנת נתונים'!M52)</f>
        <v/>
      </c>
      <c r="N52" s="396" t="str">
        <f>IF('סיכום לועדה- הזנת נתונים'!N52="","",'סיכום לועדה- הזנת נתונים'!N52)</f>
        <v/>
      </c>
      <c r="O52" s="397" t="str">
        <f>IF('סיכום לועדה- הזנת נתונים'!O52="","",'סיכום לועדה- הזנת נתונים'!O52)</f>
        <v/>
      </c>
      <c r="P52" s="290" t="str">
        <f>IF('סיכום לועדה- הזנת נתונים'!P52="","",'סיכום לועדה- הזנת נתונים'!P52)</f>
        <v/>
      </c>
      <c r="Q52" s="43" t="str">
        <f>IF($F52="","",I52-#REF!)</f>
        <v/>
      </c>
      <c r="R52" s="44" t="str">
        <f>IF($F52="","",IFERROR(N52/#REF!-1,0))</f>
        <v/>
      </c>
      <c r="S52" s="45" t="str">
        <f t="shared" si="1"/>
        <v/>
      </c>
      <c r="T52" s="45" t="str">
        <f t="shared" si="2"/>
        <v/>
      </c>
      <c r="U52" s="46" t="str">
        <f t="shared" si="3"/>
        <v/>
      </c>
      <c r="AR52" s="45" t="b">
        <f t="shared" si="4"/>
        <v>0</v>
      </c>
      <c r="AS52" s="47"/>
      <c r="AT52" s="48">
        <f t="shared" si="5"/>
        <v>700000</v>
      </c>
    </row>
    <row r="53" spans="2:46" ht="16.5" hidden="1" thickBot="1" x14ac:dyDescent="0.3">
      <c r="B53" s="49" t="str">
        <f t="shared" si="0"/>
        <v/>
      </c>
      <c r="C53" s="57" t="str">
        <f>IF('תנאי סף'!C53="","",'תנאי סף'!C53)</f>
        <v/>
      </c>
      <c r="D53" s="57" t="str">
        <f>IF('תנאי סף'!D53="","",'תנאי סף'!D53)</f>
        <v/>
      </c>
      <c r="E53" s="57" t="str">
        <f>IF('תנאי סף'!E53="","",'תנאי סף'!E53)</f>
        <v/>
      </c>
      <c r="F53" s="57" t="str">
        <f>IF('תנאי סף'!F53="","",'תנאי סף'!F53)</f>
        <v/>
      </c>
      <c r="G53" s="394" t="str">
        <f>IF('סיכום לועדה- הזנת נתונים'!G53="","",'סיכום לועדה- הזנת נתונים'!G53)</f>
        <v/>
      </c>
      <c r="H53" s="394" t="str">
        <f>IF('סיכום לועדה- הזנת נתונים'!H53="","",'סיכום לועדה- הזנת נתונים'!H53)</f>
        <v/>
      </c>
      <c r="I53" s="394" t="str">
        <f>IF('סיכום לועדה- הזנת נתונים'!I53="","",'סיכום לועדה- הזנת נתונים'!I53)</f>
        <v/>
      </c>
      <c r="J53" s="395" t="str">
        <f>IF('סיכום לועדה- הזנת נתונים'!J53="","",'סיכום לועדה- הזנת נתונים'!J53)</f>
        <v/>
      </c>
      <c r="K53" s="396" t="str">
        <f>IF('סיכום לועדה- הזנת נתונים'!K53="","",'סיכום לועדה- הזנת נתונים'!K53)</f>
        <v/>
      </c>
      <c r="L53" s="396" t="str">
        <f>IF('סיכום לועדה- הזנת נתונים'!L53="","",'סיכום לועדה- הזנת נתונים'!L53)</f>
        <v/>
      </c>
      <c r="M53" s="396" t="str">
        <f>IF('סיכום לועדה- הזנת נתונים'!M53="","",'סיכום לועדה- הזנת נתונים'!M53)</f>
        <v/>
      </c>
      <c r="N53" s="396" t="str">
        <f>IF('סיכום לועדה- הזנת נתונים'!N53="","",'סיכום לועדה- הזנת נתונים'!N53)</f>
        <v/>
      </c>
      <c r="O53" s="397" t="str">
        <f>IF('סיכום לועדה- הזנת נתונים'!O53="","",'סיכום לועדה- הזנת נתונים'!O53)</f>
        <v/>
      </c>
      <c r="P53" s="290" t="str">
        <f>IF('סיכום לועדה- הזנת נתונים'!P53="","",'סיכום לועדה- הזנת נתונים'!P53)</f>
        <v/>
      </c>
      <c r="Q53" s="43" t="str">
        <f>IF($F53="","",I53-#REF!)</f>
        <v/>
      </c>
      <c r="R53" s="44" t="str">
        <f>IF($F53="","",IFERROR(N53/#REF!-1,0))</f>
        <v/>
      </c>
      <c r="S53" s="45" t="str">
        <f t="shared" si="1"/>
        <v/>
      </c>
      <c r="T53" s="45" t="str">
        <f t="shared" si="2"/>
        <v/>
      </c>
      <c r="U53" s="46" t="str">
        <f t="shared" si="3"/>
        <v/>
      </c>
      <c r="AR53" s="45" t="b">
        <f t="shared" si="4"/>
        <v>0</v>
      </c>
      <c r="AS53" s="47"/>
      <c r="AT53" s="48">
        <f t="shared" si="5"/>
        <v>700000</v>
      </c>
    </row>
    <row r="54" spans="2:46" ht="16.5" hidden="1" thickBot="1" x14ac:dyDescent="0.3">
      <c r="B54" s="49" t="str">
        <f t="shared" si="0"/>
        <v/>
      </c>
      <c r="C54" s="57" t="str">
        <f>IF('תנאי סף'!C54="","",'תנאי סף'!C54)</f>
        <v/>
      </c>
      <c r="D54" s="57" t="str">
        <f>IF('תנאי סף'!D54="","",'תנאי סף'!D54)</f>
        <v/>
      </c>
      <c r="E54" s="57" t="str">
        <f>IF('תנאי סף'!E54="","",'תנאי סף'!E54)</f>
        <v/>
      </c>
      <c r="F54" s="57" t="str">
        <f>IF('תנאי סף'!F54="","",'תנאי סף'!F54)</f>
        <v/>
      </c>
      <c r="G54" s="394" t="str">
        <f>IF('סיכום לועדה- הזנת נתונים'!G54="","",'סיכום לועדה- הזנת נתונים'!G54)</f>
        <v/>
      </c>
      <c r="H54" s="394" t="str">
        <f>IF('סיכום לועדה- הזנת נתונים'!H54="","",'סיכום לועדה- הזנת נתונים'!H54)</f>
        <v/>
      </c>
      <c r="I54" s="394" t="str">
        <f>IF('סיכום לועדה- הזנת נתונים'!I54="","",'סיכום לועדה- הזנת נתונים'!I54)</f>
        <v/>
      </c>
      <c r="J54" s="395" t="str">
        <f>IF('סיכום לועדה- הזנת נתונים'!J54="","",'סיכום לועדה- הזנת נתונים'!J54)</f>
        <v/>
      </c>
      <c r="K54" s="396" t="str">
        <f>IF('סיכום לועדה- הזנת נתונים'!K54="","",'סיכום לועדה- הזנת נתונים'!K54)</f>
        <v/>
      </c>
      <c r="L54" s="396" t="str">
        <f>IF('סיכום לועדה- הזנת נתונים'!L54="","",'סיכום לועדה- הזנת נתונים'!L54)</f>
        <v/>
      </c>
      <c r="M54" s="396" t="str">
        <f>IF('סיכום לועדה- הזנת נתונים'!M54="","",'סיכום לועדה- הזנת נתונים'!M54)</f>
        <v/>
      </c>
      <c r="N54" s="396" t="str">
        <f>IF('סיכום לועדה- הזנת נתונים'!N54="","",'סיכום לועדה- הזנת נתונים'!N54)</f>
        <v/>
      </c>
      <c r="O54" s="397" t="str">
        <f>IF('סיכום לועדה- הזנת נתונים'!O54="","",'סיכום לועדה- הזנת נתונים'!O54)</f>
        <v/>
      </c>
      <c r="P54" s="290" t="str">
        <f>IF('סיכום לועדה- הזנת נתונים'!P54="","",'סיכום לועדה- הזנת נתונים'!P54)</f>
        <v/>
      </c>
      <c r="Q54" s="43" t="str">
        <f>IF($F54="","",I54-#REF!)</f>
        <v/>
      </c>
      <c r="R54" s="44" t="str">
        <f>IF($F54="","",IFERROR(N54/#REF!-1,0))</f>
        <v/>
      </c>
      <c r="S54" s="45" t="str">
        <f t="shared" si="1"/>
        <v/>
      </c>
      <c r="T54" s="45" t="str">
        <f t="shared" si="2"/>
        <v/>
      </c>
      <c r="U54" s="46" t="str">
        <f t="shared" si="3"/>
        <v/>
      </c>
      <c r="AR54" s="45" t="b">
        <f t="shared" si="4"/>
        <v>0</v>
      </c>
      <c r="AS54" s="47"/>
      <c r="AT54" s="48">
        <f t="shared" si="5"/>
        <v>700000</v>
      </c>
    </row>
    <row r="55" spans="2:46" ht="16.5" hidden="1" thickBot="1" x14ac:dyDescent="0.3">
      <c r="B55" s="49" t="str">
        <f t="shared" si="0"/>
        <v/>
      </c>
      <c r="C55" s="57" t="str">
        <f>IF('תנאי סף'!C55="","",'תנאי סף'!C55)</f>
        <v/>
      </c>
      <c r="D55" s="57" t="str">
        <f>IF('תנאי סף'!D55="","",'תנאי סף'!D55)</f>
        <v/>
      </c>
      <c r="E55" s="57" t="str">
        <f>IF('תנאי סף'!E55="","",'תנאי סף'!E55)</f>
        <v/>
      </c>
      <c r="F55" s="57" t="str">
        <f>IF('תנאי סף'!F55="","",'תנאי סף'!F55)</f>
        <v/>
      </c>
      <c r="G55" s="394" t="str">
        <f>IF('סיכום לועדה- הזנת נתונים'!G55="","",'סיכום לועדה- הזנת נתונים'!G55)</f>
        <v/>
      </c>
      <c r="H55" s="394" t="str">
        <f>IF('סיכום לועדה- הזנת נתונים'!H55="","",'סיכום לועדה- הזנת נתונים'!H55)</f>
        <v/>
      </c>
      <c r="I55" s="394" t="str">
        <f>IF('סיכום לועדה- הזנת נתונים'!I55="","",'סיכום לועדה- הזנת נתונים'!I55)</f>
        <v/>
      </c>
      <c r="J55" s="395" t="str">
        <f>IF('סיכום לועדה- הזנת נתונים'!J55="","",'סיכום לועדה- הזנת נתונים'!J55)</f>
        <v/>
      </c>
      <c r="K55" s="396" t="str">
        <f>IF('סיכום לועדה- הזנת נתונים'!K55="","",'סיכום לועדה- הזנת נתונים'!K55)</f>
        <v/>
      </c>
      <c r="L55" s="396" t="str">
        <f>IF('סיכום לועדה- הזנת נתונים'!L55="","",'סיכום לועדה- הזנת נתונים'!L55)</f>
        <v/>
      </c>
      <c r="M55" s="396" t="str">
        <f>IF('סיכום לועדה- הזנת נתונים'!M55="","",'סיכום לועדה- הזנת נתונים'!M55)</f>
        <v/>
      </c>
      <c r="N55" s="396" t="str">
        <f>IF('סיכום לועדה- הזנת נתונים'!N55="","",'סיכום לועדה- הזנת נתונים'!N55)</f>
        <v/>
      </c>
      <c r="O55" s="397" t="str">
        <f>IF('סיכום לועדה- הזנת נתונים'!O55="","",'סיכום לועדה- הזנת נתונים'!O55)</f>
        <v/>
      </c>
      <c r="P55" s="290" t="str">
        <f>IF('סיכום לועדה- הזנת נתונים'!P55="","",'סיכום לועדה- הזנת נתונים'!P55)</f>
        <v/>
      </c>
      <c r="Q55" s="43" t="str">
        <f>IF($F55="","",I55-#REF!)</f>
        <v/>
      </c>
      <c r="R55" s="44" t="str">
        <f>IF($F55="","",IFERROR(N55/#REF!-1,0))</f>
        <v/>
      </c>
      <c r="S55" s="45" t="str">
        <f t="shared" si="1"/>
        <v/>
      </c>
      <c r="T55" s="45" t="str">
        <f t="shared" si="2"/>
        <v/>
      </c>
      <c r="U55" s="46" t="str">
        <f t="shared" si="3"/>
        <v/>
      </c>
      <c r="AR55" s="45" t="b">
        <f t="shared" si="4"/>
        <v>0</v>
      </c>
      <c r="AS55" s="47"/>
      <c r="AT55" s="48">
        <f t="shared" si="5"/>
        <v>700000</v>
      </c>
    </row>
    <row r="56" spans="2:46" ht="16.5" hidden="1" thickBot="1" x14ac:dyDescent="0.3">
      <c r="B56" s="49" t="str">
        <f t="shared" si="0"/>
        <v/>
      </c>
      <c r="C56" s="57" t="str">
        <f>IF('תנאי סף'!C56="","",'תנאי סף'!C56)</f>
        <v/>
      </c>
      <c r="D56" s="57" t="str">
        <f>IF('תנאי סף'!D56="","",'תנאי סף'!D56)</f>
        <v/>
      </c>
      <c r="E56" s="57" t="str">
        <f>IF('תנאי סף'!E56="","",'תנאי סף'!E56)</f>
        <v/>
      </c>
      <c r="F56" s="57" t="str">
        <f>IF('תנאי סף'!F56="","",'תנאי סף'!F56)</f>
        <v/>
      </c>
      <c r="G56" s="394" t="str">
        <f>IF('סיכום לועדה- הזנת נתונים'!G56="","",'סיכום לועדה- הזנת נתונים'!G56)</f>
        <v/>
      </c>
      <c r="H56" s="394" t="str">
        <f>IF('סיכום לועדה- הזנת נתונים'!H56="","",'סיכום לועדה- הזנת נתונים'!H56)</f>
        <v/>
      </c>
      <c r="I56" s="394" t="str">
        <f>IF('סיכום לועדה- הזנת נתונים'!I56="","",'סיכום לועדה- הזנת נתונים'!I56)</f>
        <v/>
      </c>
      <c r="J56" s="395" t="str">
        <f>IF('סיכום לועדה- הזנת נתונים'!J56="","",'סיכום לועדה- הזנת נתונים'!J56)</f>
        <v/>
      </c>
      <c r="K56" s="396" t="str">
        <f>IF('סיכום לועדה- הזנת נתונים'!K56="","",'סיכום לועדה- הזנת נתונים'!K56)</f>
        <v/>
      </c>
      <c r="L56" s="396" t="str">
        <f>IF('סיכום לועדה- הזנת נתונים'!L56="","",'סיכום לועדה- הזנת נתונים'!L56)</f>
        <v/>
      </c>
      <c r="M56" s="396" t="str">
        <f>IF('סיכום לועדה- הזנת נתונים'!M56="","",'סיכום לועדה- הזנת נתונים'!M56)</f>
        <v/>
      </c>
      <c r="N56" s="396" t="str">
        <f>IF('סיכום לועדה- הזנת נתונים'!N56="","",'סיכום לועדה- הזנת נתונים'!N56)</f>
        <v/>
      </c>
      <c r="O56" s="397" t="str">
        <f>IF('סיכום לועדה- הזנת נתונים'!O56="","",'סיכום לועדה- הזנת נתונים'!O56)</f>
        <v/>
      </c>
      <c r="P56" s="290" t="str">
        <f>IF('סיכום לועדה- הזנת נתונים'!P56="","",'סיכום לועדה- הזנת נתונים'!P56)</f>
        <v/>
      </c>
      <c r="Q56" s="43" t="str">
        <f>IF($F56="","",I56-#REF!)</f>
        <v/>
      </c>
      <c r="R56" s="44" t="str">
        <f>IF($F56="","",IFERROR(N56/#REF!-1,0))</f>
        <v/>
      </c>
      <c r="S56" s="45" t="str">
        <f t="shared" si="1"/>
        <v/>
      </c>
      <c r="T56" s="45" t="str">
        <f t="shared" si="2"/>
        <v/>
      </c>
      <c r="U56" s="46" t="str">
        <f t="shared" si="3"/>
        <v/>
      </c>
      <c r="AR56" s="45" t="b">
        <f t="shared" si="4"/>
        <v>0</v>
      </c>
      <c r="AS56" s="47"/>
      <c r="AT56" s="48">
        <f t="shared" si="5"/>
        <v>700000</v>
      </c>
    </row>
    <row r="57" spans="2:46" ht="16.5" hidden="1" thickBot="1" x14ac:dyDescent="0.3">
      <c r="B57" s="49" t="str">
        <f t="shared" si="0"/>
        <v/>
      </c>
      <c r="C57" s="57" t="str">
        <f>IF('תנאי סף'!C57="","",'תנאי סף'!C57)</f>
        <v/>
      </c>
      <c r="D57" s="57" t="str">
        <f>IF('תנאי סף'!D57="","",'תנאי סף'!D57)</f>
        <v/>
      </c>
      <c r="E57" s="57" t="str">
        <f>IF('תנאי סף'!E57="","",'תנאי סף'!E57)</f>
        <v/>
      </c>
      <c r="F57" s="57" t="str">
        <f>IF('תנאי סף'!F57="","",'תנאי סף'!F57)</f>
        <v/>
      </c>
      <c r="G57" s="394" t="str">
        <f>IF('סיכום לועדה- הזנת נתונים'!G57="","",'סיכום לועדה- הזנת נתונים'!G57)</f>
        <v/>
      </c>
      <c r="H57" s="394" t="str">
        <f>IF('סיכום לועדה- הזנת נתונים'!H57="","",'סיכום לועדה- הזנת נתונים'!H57)</f>
        <v/>
      </c>
      <c r="I57" s="394" t="str">
        <f>IF('סיכום לועדה- הזנת נתונים'!I57="","",'סיכום לועדה- הזנת נתונים'!I57)</f>
        <v/>
      </c>
      <c r="J57" s="395" t="str">
        <f>IF('סיכום לועדה- הזנת נתונים'!J57="","",'סיכום לועדה- הזנת נתונים'!J57)</f>
        <v/>
      </c>
      <c r="K57" s="396" t="str">
        <f>IF('סיכום לועדה- הזנת נתונים'!K57="","",'סיכום לועדה- הזנת נתונים'!K57)</f>
        <v/>
      </c>
      <c r="L57" s="396" t="str">
        <f>IF('סיכום לועדה- הזנת נתונים'!L57="","",'סיכום לועדה- הזנת נתונים'!L57)</f>
        <v/>
      </c>
      <c r="M57" s="396" t="str">
        <f>IF('סיכום לועדה- הזנת נתונים'!M57="","",'סיכום לועדה- הזנת נתונים'!M57)</f>
        <v/>
      </c>
      <c r="N57" s="396" t="str">
        <f>IF('סיכום לועדה- הזנת נתונים'!N57="","",'סיכום לועדה- הזנת נתונים'!N57)</f>
        <v/>
      </c>
      <c r="O57" s="397" t="str">
        <f>IF('סיכום לועדה- הזנת נתונים'!O57="","",'סיכום לועדה- הזנת נתונים'!O57)</f>
        <v/>
      </c>
      <c r="P57" s="290" t="str">
        <f>IF('סיכום לועדה- הזנת נתונים'!P57="","",'סיכום לועדה- הזנת נתונים'!P57)</f>
        <v/>
      </c>
      <c r="Q57" s="43" t="str">
        <f>IF($F57="","",I57-#REF!)</f>
        <v/>
      </c>
      <c r="R57" s="44" t="str">
        <f>IF($F57="","",IFERROR(N57/#REF!-1,0))</f>
        <v/>
      </c>
      <c r="S57" s="45" t="str">
        <f t="shared" si="1"/>
        <v/>
      </c>
      <c r="T57" s="45" t="str">
        <f t="shared" si="2"/>
        <v/>
      </c>
      <c r="U57" s="46" t="str">
        <f t="shared" si="3"/>
        <v/>
      </c>
      <c r="AR57" s="45" t="b">
        <f t="shared" si="4"/>
        <v>0</v>
      </c>
      <c r="AS57" s="47"/>
      <c r="AT57" s="48">
        <f t="shared" si="5"/>
        <v>700000</v>
      </c>
    </row>
    <row r="58" spans="2:46" ht="16.5" hidden="1" thickBot="1" x14ac:dyDescent="0.3">
      <c r="B58" s="49" t="str">
        <f t="shared" si="0"/>
        <v/>
      </c>
      <c r="C58" s="57" t="str">
        <f>IF('תנאי סף'!C58="","",'תנאי סף'!C58)</f>
        <v/>
      </c>
      <c r="D58" s="57" t="str">
        <f>IF('תנאי סף'!D58="","",'תנאי סף'!D58)</f>
        <v/>
      </c>
      <c r="E58" s="57" t="str">
        <f>IF('תנאי סף'!E58="","",'תנאי סף'!E58)</f>
        <v/>
      </c>
      <c r="F58" s="57" t="str">
        <f>IF('תנאי סף'!F58="","",'תנאי סף'!F58)</f>
        <v/>
      </c>
      <c r="G58" s="394" t="str">
        <f>IF('סיכום לועדה- הזנת נתונים'!G58="","",'סיכום לועדה- הזנת נתונים'!G58)</f>
        <v/>
      </c>
      <c r="H58" s="394" t="str">
        <f>IF('סיכום לועדה- הזנת נתונים'!H58="","",'סיכום לועדה- הזנת נתונים'!H58)</f>
        <v/>
      </c>
      <c r="I58" s="394" t="str">
        <f>IF('סיכום לועדה- הזנת נתונים'!I58="","",'סיכום לועדה- הזנת נתונים'!I58)</f>
        <v/>
      </c>
      <c r="J58" s="395" t="str">
        <f>IF('סיכום לועדה- הזנת נתונים'!J58="","",'סיכום לועדה- הזנת נתונים'!J58)</f>
        <v/>
      </c>
      <c r="K58" s="396" t="str">
        <f>IF('סיכום לועדה- הזנת נתונים'!K58="","",'סיכום לועדה- הזנת נתונים'!K58)</f>
        <v/>
      </c>
      <c r="L58" s="396" t="str">
        <f>IF('סיכום לועדה- הזנת נתונים'!L58="","",'סיכום לועדה- הזנת נתונים'!L58)</f>
        <v/>
      </c>
      <c r="M58" s="396" t="str">
        <f>IF('סיכום לועדה- הזנת נתונים'!M58="","",'סיכום לועדה- הזנת נתונים'!M58)</f>
        <v/>
      </c>
      <c r="N58" s="396" t="str">
        <f>IF('סיכום לועדה- הזנת נתונים'!N58="","",'סיכום לועדה- הזנת נתונים'!N58)</f>
        <v/>
      </c>
      <c r="O58" s="397" t="str">
        <f>IF('סיכום לועדה- הזנת נתונים'!O58="","",'סיכום לועדה- הזנת נתונים'!O58)</f>
        <v/>
      </c>
      <c r="P58" s="290" t="str">
        <f>IF('סיכום לועדה- הזנת נתונים'!P58="","",'סיכום לועדה- הזנת נתונים'!P58)</f>
        <v/>
      </c>
      <c r="Q58" s="43" t="str">
        <f>IF($F58="","",I58-#REF!)</f>
        <v/>
      </c>
      <c r="R58" s="44" t="str">
        <f>IF($F58="","",IFERROR(N58/#REF!-1,0))</f>
        <v/>
      </c>
      <c r="S58" s="45" t="str">
        <f t="shared" si="1"/>
        <v/>
      </c>
      <c r="T58" s="45" t="str">
        <f t="shared" si="2"/>
        <v/>
      </c>
      <c r="U58" s="46" t="str">
        <f t="shared" si="3"/>
        <v/>
      </c>
      <c r="AR58" s="45" t="b">
        <f t="shared" si="4"/>
        <v>0</v>
      </c>
      <c r="AS58" s="47"/>
      <c r="AT58" s="48">
        <f t="shared" si="5"/>
        <v>700000</v>
      </c>
    </row>
    <row r="59" spans="2:46" ht="16.5" hidden="1" thickBot="1" x14ac:dyDescent="0.3">
      <c r="B59" s="49" t="str">
        <f t="shared" si="0"/>
        <v/>
      </c>
      <c r="C59" s="57" t="str">
        <f>IF('תנאי סף'!C59="","",'תנאי סף'!C59)</f>
        <v/>
      </c>
      <c r="D59" s="57" t="str">
        <f>IF('תנאי סף'!D59="","",'תנאי סף'!D59)</f>
        <v/>
      </c>
      <c r="E59" s="57" t="str">
        <f>IF('תנאי סף'!E59="","",'תנאי סף'!E59)</f>
        <v/>
      </c>
      <c r="F59" s="57" t="str">
        <f>IF('תנאי סף'!F59="","",'תנאי סף'!F59)</f>
        <v/>
      </c>
      <c r="G59" s="394" t="str">
        <f>IF('סיכום לועדה- הזנת נתונים'!G59="","",'סיכום לועדה- הזנת נתונים'!G59)</f>
        <v/>
      </c>
      <c r="H59" s="394" t="str">
        <f>IF('סיכום לועדה- הזנת נתונים'!H59="","",'סיכום לועדה- הזנת נתונים'!H59)</f>
        <v/>
      </c>
      <c r="I59" s="394" t="str">
        <f>IF('סיכום לועדה- הזנת נתונים'!I59="","",'סיכום לועדה- הזנת נתונים'!I59)</f>
        <v/>
      </c>
      <c r="J59" s="395" t="str">
        <f>IF('סיכום לועדה- הזנת נתונים'!J59="","",'סיכום לועדה- הזנת נתונים'!J59)</f>
        <v/>
      </c>
      <c r="K59" s="396" t="str">
        <f>IF('סיכום לועדה- הזנת נתונים'!K59="","",'סיכום לועדה- הזנת נתונים'!K59)</f>
        <v/>
      </c>
      <c r="L59" s="396" t="str">
        <f>IF('סיכום לועדה- הזנת נתונים'!L59="","",'סיכום לועדה- הזנת נתונים'!L59)</f>
        <v/>
      </c>
      <c r="M59" s="396" t="str">
        <f>IF('סיכום לועדה- הזנת נתונים'!M59="","",'סיכום לועדה- הזנת נתונים'!M59)</f>
        <v/>
      </c>
      <c r="N59" s="396" t="str">
        <f>IF('סיכום לועדה- הזנת נתונים'!N59="","",'סיכום לועדה- הזנת נתונים'!N59)</f>
        <v/>
      </c>
      <c r="O59" s="397" t="str">
        <f>IF('סיכום לועדה- הזנת נתונים'!O59="","",'סיכום לועדה- הזנת נתונים'!O59)</f>
        <v/>
      </c>
      <c r="P59" s="290" t="str">
        <f>IF('סיכום לועדה- הזנת נתונים'!P59="","",'סיכום לועדה- הזנת נתונים'!P59)</f>
        <v/>
      </c>
      <c r="Q59" s="43" t="str">
        <f>IF($F59="","",I59-#REF!)</f>
        <v/>
      </c>
      <c r="R59" s="44" t="str">
        <f>IF($F59="","",IFERROR(N59/#REF!-1,0))</f>
        <v/>
      </c>
      <c r="S59" s="45" t="str">
        <f t="shared" si="1"/>
        <v/>
      </c>
      <c r="T59" s="45" t="str">
        <f t="shared" si="2"/>
        <v/>
      </c>
      <c r="U59" s="46" t="str">
        <f t="shared" si="3"/>
        <v/>
      </c>
      <c r="AR59" s="45" t="b">
        <f t="shared" si="4"/>
        <v>0</v>
      </c>
      <c r="AS59" s="47"/>
      <c r="AT59" s="48">
        <f t="shared" si="5"/>
        <v>700000</v>
      </c>
    </row>
    <row r="60" spans="2:46" ht="16.5" hidden="1" thickBot="1" x14ac:dyDescent="0.3">
      <c r="B60" s="49" t="str">
        <f t="shared" si="0"/>
        <v/>
      </c>
      <c r="C60" s="57" t="str">
        <f>IF('תנאי סף'!C60="","",'תנאי סף'!C60)</f>
        <v/>
      </c>
      <c r="D60" s="57" t="str">
        <f>IF('תנאי סף'!D60="","",'תנאי סף'!D60)</f>
        <v/>
      </c>
      <c r="E60" s="57" t="str">
        <f>IF('תנאי סף'!E60="","",'תנאי סף'!E60)</f>
        <v/>
      </c>
      <c r="F60" s="57" t="str">
        <f>IF('תנאי סף'!F60="","",'תנאי סף'!F60)</f>
        <v/>
      </c>
      <c r="G60" s="394" t="str">
        <f>IF('סיכום לועדה- הזנת נתונים'!G60="","",'סיכום לועדה- הזנת נתונים'!G60)</f>
        <v/>
      </c>
      <c r="H60" s="394" t="str">
        <f>IF('סיכום לועדה- הזנת נתונים'!H60="","",'סיכום לועדה- הזנת נתונים'!H60)</f>
        <v/>
      </c>
      <c r="I60" s="394" t="str">
        <f>IF('סיכום לועדה- הזנת נתונים'!I60="","",'סיכום לועדה- הזנת נתונים'!I60)</f>
        <v/>
      </c>
      <c r="J60" s="395" t="str">
        <f>IF('סיכום לועדה- הזנת נתונים'!J60="","",'סיכום לועדה- הזנת נתונים'!J60)</f>
        <v/>
      </c>
      <c r="K60" s="396" t="str">
        <f>IF('סיכום לועדה- הזנת נתונים'!K60="","",'סיכום לועדה- הזנת נתונים'!K60)</f>
        <v/>
      </c>
      <c r="L60" s="396" t="str">
        <f>IF('סיכום לועדה- הזנת נתונים'!L60="","",'סיכום לועדה- הזנת נתונים'!L60)</f>
        <v/>
      </c>
      <c r="M60" s="396" t="str">
        <f>IF('סיכום לועדה- הזנת נתונים'!M60="","",'סיכום לועדה- הזנת נתונים'!M60)</f>
        <v/>
      </c>
      <c r="N60" s="396" t="str">
        <f>IF('סיכום לועדה- הזנת נתונים'!N60="","",'סיכום לועדה- הזנת נתונים'!N60)</f>
        <v/>
      </c>
      <c r="O60" s="397" t="str">
        <f>IF('סיכום לועדה- הזנת נתונים'!O60="","",'סיכום לועדה- הזנת נתונים'!O60)</f>
        <v/>
      </c>
      <c r="P60" s="290" t="str">
        <f>IF('סיכום לועדה- הזנת נתונים'!P60="","",'סיכום לועדה- הזנת נתונים'!P60)</f>
        <v/>
      </c>
      <c r="Q60" s="43" t="str">
        <f>IF($F60="","",I60-#REF!)</f>
        <v/>
      </c>
      <c r="R60" s="44" t="str">
        <f>IF($F60="","",IFERROR(N60/#REF!-1,0))</f>
        <v/>
      </c>
      <c r="S60" s="45" t="str">
        <f t="shared" si="1"/>
        <v/>
      </c>
      <c r="T60" s="45" t="str">
        <f t="shared" si="2"/>
        <v/>
      </c>
      <c r="U60" s="46" t="str">
        <f t="shared" si="3"/>
        <v/>
      </c>
      <c r="AR60" s="45" t="b">
        <f t="shared" si="4"/>
        <v>0</v>
      </c>
      <c r="AS60" s="47"/>
      <c r="AT60" s="48">
        <f t="shared" si="5"/>
        <v>700000</v>
      </c>
    </row>
    <row r="61" spans="2:46" ht="16.5" hidden="1" thickBot="1" x14ac:dyDescent="0.3">
      <c r="B61" s="49" t="str">
        <f t="shared" si="0"/>
        <v/>
      </c>
      <c r="C61" s="57" t="str">
        <f>IF('תנאי סף'!C61="","",'תנאי סף'!C61)</f>
        <v/>
      </c>
      <c r="D61" s="57" t="str">
        <f>IF('תנאי סף'!D61="","",'תנאי סף'!D61)</f>
        <v/>
      </c>
      <c r="E61" s="57" t="str">
        <f>IF('תנאי סף'!E61="","",'תנאי סף'!E61)</f>
        <v/>
      </c>
      <c r="F61" s="57" t="str">
        <f>IF('תנאי סף'!F61="","",'תנאי סף'!F61)</f>
        <v/>
      </c>
      <c r="G61" s="394" t="str">
        <f>IF('סיכום לועדה- הזנת נתונים'!G61="","",'סיכום לועדה- הזנת נתונים'!G61)</f>
        <v/>
      </c>
      <c r="H61" s="394" t="str">
        <f>IF('סיכום לועדה- הזנת נתונים'!H61="","",'סיכום לועדה- הזנת נתונים'!H61)</f>
        <v/>
      </c>
      <c r="I61" s="394" t="str">
        <f>IF('סיכום לועדה- הזנת נתונים'!I61="","",'סיכום לועדה- הזנת נתונים'!I61)</f>
        <v/>
      </c>
      <c r="J61" s="395" t="str">
        <f>IF('סיכום לועדה- הזנת נתונים'!J61="","",'סיכום לועדה- הזנת נתונים'!J61)</f>
        <v/>
      </c>
      <c r="K61" s="396" t="str">
        <f>IF('סיכום לועדה- הזנת נתונים'!K61="","",'סיכום לועדה- הזנת נתונים'!K61)</f>
        <v/>
      </c>
      <c r="L61" s="396" t="str">
        <f>IF('סיכום לועדה- הזנת נתונים'!L61="","",'סיכום לועדה- הזנת נתונים'!L61)</f>
        <v/>
      </c>
      <c r="M61" s="396" t="str">
        <f>IF('סיכום לועדה- הזנת נתונים'!M61="","",'סיכום לועדה- הזנת נתונים'!M61)</f>
        <v/>
      </c>
      <c r="N61" s="396" t="str">
        <f>IF('סיכום לועדה- הזנת נתונים'!N61="","",'סיכום לועדה- הזנת נתונים'!N61)</f>
        <v/>
      </c>
      <c r="O61" s="397" t="str">
        <f>IF('סיכום לועדה- הזנת נתונים'!O61="","",'סיכום לועדה- הזנת נתונים'!O61)</f>
        <v/>
      </c>
      <c r="P61" s="290" t="str">
        <f>IF('סיכום לועדה- הזנת נתונים'!P61="","",'סיכום לועדה- הזנת נתונים'!P61)</f>
        <v/>
      </c>
      <c r="Q61" s="43" t="str">
        <f>IF($F61="","",I61-#REF!)</f>
        <v/>
      </c>
      <c r="R61" s="44" t="str">
        <f>IF($F61="","",IFERROR(N61/#REF!-1,0))</f>
        <v/>
      </c>
      <c r="S61" s="45" t="str">
        <f t="shared" si="1"/>
        <v/>
      </c>
      <c r="T61" s="45" t="str">
        <f t="shared" si="2"/>
        <v/>
      </c>
      <c r="U61" s="46" t="str">
        <f t="shared" si="3"/>
        <v/>
      </c>
      <c r="AR61" s="45" t="b">
        <f t="shared" si="4"/>
        <v>0</v>
      </c>
      <c r="AS61" s="47"/>
      <c r="AT61" s="48">
        <f t="shared" si="5"/>
        <v>700000</v>
      </c>
    </row>
    <row r="62" spans="2:46" ht="16.5" hidden="1" thickBot="1" x14ac:dyDescent="0.3">
      <c r="B62" s="49" t="str">
        <f t="shared" si="0"/>
        <v/>
      </c>
      <c r="C62" s="57" t="str">
        <f>IF('תנאי סף'!C62="","",'תנאי סף'!C62)</f>
        <v/>
      </c>
      <c r="D62" s="57" t="str">
        <f>IF('תנאי סף'!D62="","",'תנאי סף'!D62)</f>
        <v/>
      </c>
      <c r="E62" s="57" t="str">
        <f>IF('תנאי סף'!E62="","",'תנאי סף'!E62)</f>
        <v/>
      </c>
      <c r="F62" s="57" t="str">
        <f>IF('תנאי סף'!F62="","",'תנאי סף'!F62)</f>
        <v/>
      </c>
      <c r="G62" s="394" t="str">
        <f>IF('סיכום לועדה- הזנת נתונים'!G62="","",'סיכום לועדה- הזנת נתונים'!G62)</f>
        <v/>
      </c>
      <c r="H62" s="394" t="str">
        <f>IF('סיכום לועדה- הזנת נתונים'!H62="","",'סיכום לועדה- הזנת נתונים'!H62)</f>
        <v/>
      </c>
      <c r="I62" s="394" t="str">
        <f>IF('סיכום לועדה- הזנת נתונים'!I62="","",'סיכום לועדה- הזנת נתונים'!I62)</f>
        <v/>
      </c>
      <c r="J62" s="395" t="str">
        <f>IF('סיכום לועדה- הזנת נתונים'!J62="","",'סיכום לועדה- הזנת נתונים'!J62)</f>
        <v/>
      </c>
      <c r="K62" s="396" t="str">
        <f>IF('סיכום לועדה- הזנת נתונים'!K62="","",'סיכום לועדה- הזנת נתונים'!K62)</f>
        <v/>
      </c>
      <c r="L62" s="396" t="str">
        <f>IF('סיכום לועדה- הזנת נתונים'!L62="","",'סיכום לועדה- הזנת נתונים'!L62)</f>
        <v/>
      </c>
      <c r="M62" s="396" t="str">
        <f>IF('סיכום לועדה- הזנת נתונים'!M62="","",'סיכום לועדה- הזנת נתונים'!M62)</f>
        <v/>
      </c>
      <c r="N62" s="396" t="str">
        <f>IF('סיכום לועדה- הזנת נתונים'!N62="","",'סיכום לועדה- הזנת נתונים'!N62)</f>
        <v/>
      </c>
      <c r="O62" s="397" t="str">
        <f>IF('סיכום לועדה- הזנת נתונים'!O62="","",'סיכום לועדה- הזנת נתונים'!O62)</f>
        <v/>
      </c>
      <c r="P62" s="290" t="str">
        <f>IF('סיכום לועדה- הזנת נתונים'!P62="","",'סיכום לועדה- הזנת נתונים'!P62)</f>
        <v/>
      </c>
      <c r="Q62" s="43" t="str">
        <f>IF($F62="","",I62-#REF!)</f>
        <v/>
      </c>
      <c r="R62" s="44" t="str">
        <f>IF($F62="","",IFERROR(N62/#REF!-1,0))</f>
        <v/>
      </c>
      <c r="S62" s="45" t="str">
        <f t="shared" si="1"/>
        <v/>
      </c>
      <c r="T62" s="45" t="str">
        <f t="shared" si="2"/>
        <v/>
      </c>
      <c r="U62" s="46" t="str">
        <f t="shared" si="3"/>
        <v/>
      </c>
      <c r="AR62" s="45" t="b">
        <f t="shared" si="4"/>
        <v>0</v>
      </c>
      <c r="AS62" s="47"/>
      <c r="AT62" s="48">
        <f t="shared" si="5"/>
        <v>700000</v>
      </c>
    </row>
    <row r="63" spans="2:46" ht="16.5" hidden="1" thickBot="1" x14ac:dyDescent="0.3">
      <c r="B63" s="49" t="str">
        <f t="shared" si="0"/>
        <v/>
      </c>
      <c r="C63" s="57" t="str">
        <f>IF('תנאי סף'!C63="","",'תנאי סף'!C63)</f>
        <v/>
      </c>
      <c r="D63" s="57" t="str">
        <f>IF('תנאי סף'!D63="","",'תנאי סף'!D63)</f>
        <v/>
      </c>
      <c r="E63" s="57" t="str">
        <f>IF('תנאי סף'!E63="","",'תנאי סף'!E63)</f>
        <v/>
      </c>
      <c r="F63" s="57" t="str">
        <f>IF('תנאי סף'!F63="","",'תנאי סף'!F63)</f>
        <v/>
      </c>
      <c r="G63" s="394" t="str">
        <f>IF('סיכום לועדה- הזנת נתונים'!G63="","",'סיכום לועדה- הזנת נתונים'!G63)</f>
        <v/>
      </c>
      <c r="H63" s="394" t="str">
        <f>IF('סיכום לועדה- הזנת נתונים'!H63="","",'סיכום לועדה- הזנת נתונים'!H63)</f>
        <v/>
      </c>
      <c r="I63" s="394" t="str">
        <f>IF('סיכום לועדה- הזנת נתונים'!I63="","",'סיכום לועדה- הזנת נתונים'!I63)</f>
        <v/>
      </c>
      <c r="J63" s="395" t="str">
        <f>IF('סיכום לועדה- הזנת נתונים'!J63="","",'סיכום לועדה- הזנת נתונים'!J63)</f>
        <v/>
      </c>
      <c r="K63" s="396" t="str">
        <f>IF('סיכום לועדה- הזנת נתונים'!K63="","",'סיכום לועדה- הזנת נתונים'!K63)</f>
        <v/>
      </c>
      <c r="L63" s="396" t="str">
        <f>IF('סיכום לועדה- הזנת נתונים'!L63="","",'סיכום לועדה- הזנת נתונים'!L63)</f>
        <v/>
      </c>
      <c r="M63" s="396" t="str">
        <f>IF('סיכום לועדה- הזנת נתונים'!M63="","",'סיכום לועדה- הזנת נתונים'!M63)</f>
        <v/>
      </c>
      <c r="N63" s="396" t="str">
        <f>IF('סיכום לועדה- הזנת נתונים'!N63="","",'סיכום לועדה- הזנת נתונים'!N63)</f>
        <v/>
      </c>
      <c r="O63" s="397" t="str">
        <f>IF('סיכום לועדה- הזנת נתונים'!O63="","",'סיכום לועדה- הזנת נתונים'!O63)</f>
        <v/>
      </c>
      <c r="P63" s="290" t="str">
        <f>IF('סיכום לועדה- הזנת נתונים'!P63="","",'סיכום לועדה- הזנת נתונים'!P63)</f>
        <v/>
      </c>
      <c r="Q63" s="43" t="str">
        <f>IF($F63="","",I63-#REF!)</f>
        <v/>
      </c>
      <c r="R63" s="44" t="str">
        <f>IF($F63="","",IFERROR(N63/#REF!-1,0))</f>
        <v/>
      </c>
      <c r="S63" s="45" t="str">
        <f t="shared" ref="S63:S94" si="6">IF($F63="","",IF(ABS(Q63)&gt;=$S$29,"הצג חריגים","הצג לא חריגים"))</f>
        <v/>
      </c>
      <c r="T63" s="45" t="str">
        <f t="shared" ref="T63:T94" si="7">IF($F63="","",IF(ABS(R63)&gt;=$T$29,"הצג חריגים","הצג לא חריגים"))</f>
        <v/>
      </c>
      <c r="U63" s="46" t="str">
        <f t="shared" ref="U63:U94" si="8">IF(F63="","",N63/$C$2)</f>
        <v/>
      </c>
      <c r="AR63" s="45" t="b">
        <f t="shared" ref="AR63:AR94" si="9">F63&lt;&gt;""</f>
        <v>0</v>
      </c>
      <c r="AS63" s="47"/>
      <c r="AT63" s="48">
        <f t="shared" ref="AT63:AT94" si="10">$C$2</f>
        <v>700000</v>
      </c>
    </row>
    <row r="64" spans="2:46" ht="16.5" hidden="1" thickBot="1" x14ac:dyDescent="0.3">
      <c r="B64" s="49" t="str">
        <f t="shared" si="0"/>
        <v/>
      </c>
      <c r="C64" s="57" t="str">
        <f>IF('תנאי סף'!C64="","",'תנאי סף'!C64)</f>
        <v/>
      </c>
      <c r="D64" s="57" t="str">
        <f>IF('תנאי סף'!D64="","",'תנאי סף'!D64)</f>
        <v/>
      </c>
      <c r="E64" s="57" t="str">
        <f>IF('תנאי סף'!E64="","",'תנאי סף'!E64)</f>
        <v/>
      </c>
      <c r="F64" s="57" t="str">
        <f>IF('תנאי סף'!F64="","",'תנאי סף'!F64)</f>
        <v/>
      </c>
      <c r="G64" s="394" t="str">
        <f>IF('סיכום לועדה- הזנת נתונים'!G64="","",'סיכום לועדה- הזנת נתונים'!G64)</f>
        <v/>
      </c>
      <c r="H64" s="394" t="str">
        <f>IF('סיכום לועדה- הזנת נתונים'!H64="","",'סיכום לועדה- הזנת נתונים'!H64)</f>
        <v/>
      </c>
      <c r="I64" s="394" t="str">
        <f>IF('סיכום לועדה- הזנת נתונים'!I64="","",'סיכום לועדה- הזנת נתונים'!I64)</f>
        <v/>
      </c>
      <c r="J64" s="395" t="str">
        <f>IF('סיכום לועדה- הזנת נתונים'!J64="","",'סיכום לועדה- הזנת נתונים'!J64)</f>
        <v/>
      </c>
      <c r="K64" s="396" t="str">
        <f>IF('סיכום לועדה- הזנת נתונים'!K64="","",'סיכום לועדה- הזנת נתונים'!K64)</f>
        <v/>
      </c>
      <c r="L64" s="396" t="str">
        <f>IF('סיכום לועדה- הזנת נתונים'!L64="","",'סיכום לועדה- הזנת נתונים'!L64)</f>
        <v/>
      </c>
      <c r="M64" s="396" t="str">
        <f>IF('סיכום לועדה- הזנת נתונים'!M64="","",'סיכום לועדה- הזנת נתונים'!M64)</f>
        <v/>
      </c>
      <c r="N64" s="396" t="str">
        <f>IF('סיכום לועדה- הזנת נתונים'!N64="","",'סיכום לועדה- הזנת נתונים'!N64)</f>
        <v/>
      </c>
      <c r="O64" s="397" t="str">
        <f>IF('סיכום לועדה- הזנת נתונים'!O64="","",'סיכום לועדה- הזנת נתונים'!O64)</f>
        <v/>
      </c>
      <c r="P64" s="290" t="str">
        <f>IF('סיכום לועדה- הזנת נתונים'!P64="","",'סיכום לועדה- הזנת נתונים'!P64)</f>
        <v/>
      </c>
      <c r="Q64" s="43" t="str">
        <f>IF($F64="","",I64-#REF!)</f>
        <v/>
      </c>
      <c r="R64" s="44" t="str">
        <f>IF($F64="","",IFERROR(N64/#REF!-1,0))</f>
        <v/>
      </c>
      <c r="S64" s="45" t="str">
        <f t="shared" si="6"/>
        <v/>
      </c>
      <c r="T64" s="45" t="str">
        <f t="shared" si="7"/>
        <v/>
      </c>
      <c r="U64" s="46" t="str">
        <f t="shared" si="8"/>
        <v/>
      </c>
      <c r="AR64" s="45" t="b">
        <f t="shared" si="9"/>
        <v>0</v>
      </c>
      <c r="AS64" s="47"/>
      <c r="AT64" s="48">
        <f t="shared" si="10"/>
        <v>700000</v>
      </c>
    </row>
    <row r="65" spans="2:46" ht="16.5" hidden="1" thickBot="1" x14ac:dyDescent="0.3">
      <c r="B65" s="49" t="str">
        <f t="shared" si="0"/>
        <v/>
      </c>
      <c r="C65" s="57" t="str">
        <f>IF('תנאי סף'!C65="","",'תנאי סף'!C65)</f>
        <v/>
      </c>
      <c r="D65" s="57" t="str">
        <f>IF('תנאי סף'!D65="","",'תנאי סף'!D65)</f>
        <v/>
      </c>
      <c r="E65" s="57" t="str">
        <f>IF('תנאי סף'!E65="","",'תנאי סף'!E65)</f>
        <v/>
      </c>
      <c r="F65" s="57" t="str">
        <f>IF('תנאי סף'!F65="","",'תנאי סף'!F65)</f>
        <v/>
      </c>
      <c r="G65" s="394" t="str">
        <f>IF('סיכום לועדה- הזנת נתונים'!G65="","",'סיכום לועדה- הזנת נתונים'!G65)</f>
        <v/>
      </c>
      <c r="H65" s="394" t="str">
        <f>IF('סיכום לועדה- הזנת נתונים'!H65="","",'סיכום לועדה- הזנת נתונים'!H65)</f>
        <v/>
      </c>
      <c r="I65" s="394" t="str">
        <f>IF('סיכום לועדה- הזנת נתונים'!I65="","",'סיכום לועדה- הזנת נתונים'!I65)</f>
        <v/>
      </c>
      <c r="J65" s="395" t="str">
        <f>IF('סיכום לועדה- הזנת נתונים'!J65="","",'סיכום לועדה- הזנת נתונים'!J65)</f>
        <v/>
      </c>
      <c r="K65" s="396" t="str">
        <f>IF('סיכום לועדה- הזנת נתונים'!K65="","",'סיכום לועדה- הזנת נתונים'!K65)</f>
        <v/>
      </c>
      <c r="L65" s="396" t="str">
        <f>IF('סיכום לועדה- הזנת נתונים'!L65="","",'סיכום לועדה- הזנת נתונים'!L65)</f>
        <v/>
      </c>
      <c r="M65" s="396" t="str">
        <f>IF('סיכום לועדה- הזנת נתונים'!M65="","",'סיכום לועדה- הזנת נתונים'!M65)</f>
        <v/>
      </c>
      <c r="N65" s="396" t="str">
        <f>IF('סיכום לועדה- הזנת נתונים'!N65="","",'סיכום לועדה- הזנת נתונים'!N65)</f>
        <v/>
      </c>
      <c r="O65" s="397" t="str">
        <f>IF('סיכום לועדה- הזנת נתונים'!O65="","",'סיכום לועדה- הזנת נתונים'!O65)</f>
        <v/>
      </c>
      <c r="P65" s="290" t="str">
        <f>IF('סיכום לועדה- הזנת נתונים'!P65="","",'סיכום לועדה- הזנת נתונים'!P65)</f>
        <v/>
      </c>
      <c r="Q65" s="43" t="str">
        <f>IF($F65="","",I65-#REF!)</f>
        <v/>
      </c>
      <c r="R65" s="44" t="str">
        <f>IF($F65="","",IFERROR(N65/#REF!-1,0))</f>
        <v/>
      </c>
      <c r="S65" s="45" t="str">
        <f t="shared" si="6"/>
        <v/>
      </c>
      <c r="T65" s="45" t="str">
        <f t="shared" si="7"/>
        <v/>
      </c>
      <c r="U65" s="46" t="str">
        <f t="shared" si="8"/>
        <v/>
      </c>
      <c r="AR65" s="45" t="b">
        <f t="shared" si="9"/>
        <v>0</v>
      </c>
      <c r="AS65" s="47"/>
      <c r="AT65" s="48">
        <f t="shared" si="10"/>
        <v>700000</v>
      </c>
    </row>
    <row r="66" spans="2:46" ht="16.5" hidden="1" thickBot="1" x14ac:dyDescent="0.3">
      <c r="B66" s="49" t="str">
        <f t="shared" si="0"/>
        <v/>
      </c>
      <c r="C66" s="57" t="str">
        <f>IF('תנאי סף'!C66="","",'תנאי סף'!C66)</f>
        <v/>
      </c>
      <c r="D66" s="57" t="str">
        <f>IF('תנאי סף'!D66="","",'תנאי סף'!D66)</f>
        <v/>
      </c>
      <c r="E66" s="57" t="str">
        <f>IF('תנאי סף'!E66="","",'תנאי סף'!E66)</f>
        <v/>
      </c>
      <c r="F66" s="57" t="str">
        <f>IF('תנאי סף'!F66="","",'תנאי סף'!F66)</f>
        <v/>
      </c>
      <c r="G66" s="394" t="str">
        <f>IF('סיכום לועדה- הזנת נתונים'!G66="","",'סיכום לועדה- הזנת נתונים'!G66)</f>
        <v/>
      </c>
      <c r="H66" s="394" t="str">
        <f>IF('סיכום לועדה- הזנת נתונים'!H66="","",'סיכום לועדה- הזנת נתונים'!H66)</f>
        <v/>
      </c>
      <c r="I66" s="394" t="str">
        <f>IF('סיכום לועדה- הזנת נתונים'!I66="","",'סיכום לועדה- הזנת נתונים'!I66)</f>
        <v/>
      </c>
      <c r="J66" s="395" t="str">
        <f>IF('סיכום לועדה- הזנת נתונים'!J66="","",'סיכום לועדה- הזנת נתונים'!J66)</f>
        <v/>
      </c>
      <c r="K66" s="396" t="str">
        <f>IF('סיכום לועדה- הזנת נתונים'!K66="","",'סיכום לועדה- הזנת נתונים'!K66)</f>
        <v/>
      </c>
      <c r="L66" s="396" t="str">
        <f>IF('סיכום לועדה- הזנת נתונים'!L66="","",'סיכום לועדה- הזנת נתונים'!L66)</f>
        <v/>
      </c>
      <c r="M66" s="396" t="str">
        <f>IF('סיכום לועדה- הזנת נתונים'!M66="","",'סיכום לועדה- הזנת נתונים'!M66)</f>
        <v/>
      </c>
      <c r="N66" s="396" t="str">
        <f>IF('סיכום לועדה- הזנת נתונים'!N66="","",'סיכום לועדה- הזנת נתונים'!N66)</f>
        <v/>
      </c>
      <c r="O66" s="397" t="str">
        <f>IF('סיכום לועדה- הזנת נתונים'!O66="","",'סיכום לועדה- הזנת נתונים'!O66)</f>
        <v/>
      </c>
      <c r="P66" s="290" t="str">
        <f>IF('סיכום לועדה- הזנת נתונים'!P66="","",'סיכום לועדה- הזנת נתונים'!P66)</f>
        <v/>
      </c>
      <c r="Q66" s="43" t="str">
        <f>IF($F66="","",I66-#REF!)</f>
        <v/>
      </c>
      <c r="R66" s="44" t="str">
        <f>IF($F66="","",IFERROR(N66/#REF!-1,0))</f>
        <v/>
      </c>
      <c r="S66" s="45" t="str">
        <f t="shared" si="6"/>
        <v/>
      </c>
      <c r="T66" s="45" t="str">
        <f t="shared" si="7"/>
        <v/>
      </c>
      <c r="U66" s="46" t="str">
        <f t="shared" si="8"/>
        <v/>
      </c>
      <c r="AR66" s="45" t="b">
        <f t="shared" si="9"/>
        <v>0</v>
      </c>
      <c r="AS66" s="47"/>
      <c r="AT66" s="48">
        <f t="shared" si="10"/>
        <v>700000</v>
      </c>
    </row>
    <row r="67" spans="2:46" ht="16.5" hidden="1" thickBot="1" x14ac:dyDescent="0.3">
      <c r="B67" s="49" t="str">
        <f t="shared" si="0"/>
        <v/>
      </c>
      <c r="C67" s="57" t="str">
        <f>IF('תנאי סף'!C67="","",'תנאי סף'!C67)</f>
        <v/>
      </c>
      <c r="D67" s="57" t="str">
        <f>IF('תנאי סף'!D67="","",'תנאי סף'!D67)</f>
        <v/>
      </c>
      <c r="E67" s="57" t="str">
        <f>IF('תנאי סף'!E67="","",'תנאי סף'!E67)</f>
        <v/>
      </c>
      <c r="F67" s="57" t="str">
        <f>IF('תנאי סף'!F67="","",'תנאי סף'!F67)</f>
        <v/>
      </c>
      <c r="G67" s="394" t="str">
        <f>IF('סיכום לועדה- הזנת נתונים'!G67="","",'סיכום לועדה- הזנת נתונים'!G67)</f>
        <v/>
      </c>
      <c r="H67" s="394" t="str">
        <f>IF('סיכום לועדה- הזנת נתונים'!H67="","",'סיכום לועדה- הזנת נתונים'!H67)</f>
        <v/>
      </c>
      <c r="I67" s="394" t="str">
        <f>IF('סיכום לועדה- הזנת נתונים'!I67="","",'סיכום לועדה- הזנת נתונים'!I67)</f>
        <v/>
      </c>
      <c r="J67" s="395" t="str">
        <f>IF('סיכום לועדה- הזנת נתונים'!J67="","",'סיכום לועדה- הזנת נתונים'!J67)</f>
        <v/>
      </c>
      <c r="K67" s="396" t="str">
        <f>IF('סיכום לועדה- הזנת נתונים'!K67="","",'סיכום לועדה- הזנת נתונים'!K67)</f>
        <v/>
      </c>
      <c r="L67" s="396" t="str">
        <f>IF('סיכום לועדה- הזנת נתונים'!L67="","",'סיכום לועדה- הזנת נתונים'!L67)</f>
        <v/>
      </c>
      <c r="M67" s="396" t="str">
        <f>IF('סיכום לועדה- הזנת נתונים'!M67="","",'סיכום לועדה- הזנת נתונים'!M67)</f>
        <v/>
      </c>
      <c r="N67" s="396" t="str">
        <f>IF('סיכום לועדה- הזנת נתונים'!N67="","",'סיכום לועדה- הזנת נתונים'!N67)</f>
        <v/>
      </c>
      <c r="O67" s="397" t="str">
        <f>IF('סיכום לועדה- הזנת נתונים'!O67="","",'סיכום לועדה- הזנת נתונים'!O67)</f>
        <v/>
      </c>
      <c r="P67" s="290" t="str">
        <f>IF('סיכום לועדה- הזנת נתונים'!P67="","",'סיכום לועדה- הזנת נתונים'!P67)</f>
        <v/>
      </c>
      <c r="Q67" s="43" t="str">
        <f>IF($F67="","",I67-#REF!)</f>
        <v/>
      </c>
      <c r="R67" s="44" t="str">
        <f>IF($F67="","",IFERROR(N67/#REF!-1,0))</f>
        <v/>
      </c>
      <c r="S67" s="45" t="str">
        <f t="shared" si="6"/>
        <v/>
      </c>
      <c r="T67" s="45" t="str">
        <f t="shared" si="7"/>
        <v/>
      </c>
      <c r="U67" s="46" t="str">
        <f t="shared" si="8"/>
        <v/>
      </c>
      <c r="AR67" s="45" t="b">
        <f t="shared" si="9"/>
        <v>0</v>
      </c>
      <c r="AS67" s="47"/>
      <c r="AT67" s="48">
        <f t="shared" si="10"/>
        <v>700000</v>
      </c>
    </row>
    <row r="68" spans="2:46" ht="16.5" hidden="1" thickBot="1" x14ac:dyDescent="0.3">
      <c r="B68" s="49" t="str">
        <f t="shared" si="0"/>
        <v/>
      </c>
      <c r="C68" s="57" t="str">
        <f>IF('תנאי סף'!C68="","",'תנאי סף'!C68)</f>
        <v/>
      </c>
      <c r="D68" s="57" t="str">
        <f>IF('תנאי סף'!D68="","",'תנאי סף'!D68)</f>
        <v/>
      </c>
      <c r="E68" s="57" t="str">
        <f>IF('תנאי סף'!E68="","",'תנאי סף'!E68)</f>
        <v/>
      </c>
      <c r="F68" s="57" t="str">
        <f>IF('תנאי סף'!F68="","",'תנאי סף'!F68)</f>
        <v/>
      </c>
      <c r="G68" s="394" t="str">
        <f>IF('סיכום לועדה- הזנת נתונים'!G68="","",'סיכום לועדה- הזנת נתונים'!G68)</f>
        <v/>
      </c>
      <c r="H68" s="394" t="str">
        <f>IF('סיכום לועדה- הזנת נתונים'!H68="","",'סיכום לועדה- הזנת נתונים'!H68)</f>
        <v/>
      </c>
      <c r="I68" s="394" t="str">
        <f>IF('סיכום לועדה- הזנת נתונים'!I68="","",'סיכום לועדה- הזנת נתונים'!I68)</f>
        <v/>
      </c>
      <c r="J68" s="395" t="str">
        <f>IF('סיכום לועדה- הזנת נתונים'!J68="","",'סיכום לועדה- הזנת נתונים'!J68)</f>
        <v/>
      </c>
      <c r="K68" s="396" t="str">
        <f>IF('סיכום לועדה- הזנת נתונים'!K68="","",'סיכום לועדה- הזנת נתונים'!K68)</f>
        <v/>
      </c>
      <c r="L68" s="396" t="str">
        <f>IF('סיכום לועדה- הזנת נתונים'!L68="","",'סיכום לועדה- הזנת נתונים'!L68)</f>
        <v/>
      </c>
      <c r="M68" s="396" t="str">
        <f>IF('סיכום לועדה- הזנת נתונים'!M68="","",'סיכום לועדה- הזנת נתונים'!M68)</f>
        <v/>
      </c>
      <c r="N68" s="396" t="str">
        <f>IF('סיכום לועדה- הזנת נתונים'!N68="","",'סיכום לועדה- הזנת נתונים'!N68)</f>
        <v/>
      </c>
      <c r="O68" s="397" t="str">
        <f>IF('סיכום לועדה- הזנת נתונים'!O68="","",'סיכום לועדה- הזנת נתונים'!O68)</f>
        <v/>
      </c>
      <c r="P68" s="290" t="str">
        <f>IF('סיכום לועדה- הזנת נתונים'!P68="","",'סיכום לועדה- הזנת נתונים'!P68)</f>
        <v/>
      </c>
      <c r="Q68" s="43" t="str">
        <f>IF($F68="","",I68-#REF!)</f>
        <v/>
      </c>
      <c r="R68" s="44" t="str">
        <f>IF($F68="","",IFERROR(N68/#REF!-1,0))</f>
        <v/>
      </c>
      <c r="S68" s="45" t="str">
        <f t="shared" si="6"/>
        <v/>
      </c>
      <c r="T68" s="45" t="str">
        <f t="shared" si="7"/>
        <v/>
      </c>
      <c r="U68" s="46" t="str">
        <f t="shared" si="8"/>
        <v/>
      </c>
      <c r="AR68" s="45" t="b">
        <f t="shared" si="9"/>
        <v>0</v>
      </c>
      <c r="AS68" s="47"/>
      <c r="AT68" s="48">
        <f t="shared" si="10"/>
        <v>700000</v>
      </c>
    </row>
    <row r="69" spans="2:46" ht="16.5" hidden="1" thickBot="1" x14ac:dyDescent="0.3">
      <c r="B69" s="49" t="str">
        <f t="shared" si="0"/>
        <v/>
      </c>
      <c r="C69" s="57" t="str">
        <f>IF('תנאי סף'!C69="","",'תנאי סף'!C69)</f>
        <v/>
      </c>
      <c r="D69" s="57" t="str">
        <f>IF('תנאי סף'!D69="","",'תנאי סף'!D69)</f>
        <v/>
      </c>
      <c r="E69" s="57" t="str">
        <f>IF('תנאי סף'!E69="","",'תנאי סף'!E69)</f>
        <v/>
      </c>
      <c r="F69" s="57" t="str">
        <f>IF('תנאי סף'!F69="","",'תנאי סף'!F69)</f>
        <v/>
      </c>
      <c r="G69" s="394" t="str">
        <f>IF('סיכום לועדה- הזנת נתונים'!G69="","",'סיכום לועדה- הזנת נתונים'!G69)</f>
        <v/>
      </c>
      <c r="H69" s="394" t="str">
        <f>IF('סיכום לועדה- הזנת נתונים'!H69="","",'סיכום לועדה- הזנת נתונים'!H69)</f>
        <v/>
      </c>
      <c r="I69" s="394" t="str">
        <f>IF('סיכום לועדה- הזנת נתונים'!I69="","",'סיכום לועדה- הזנת נתונים'!I69)</f>
        <v/>
      </c>
      <c r="J69" s="395" t="str">
        <f>IF('סיכום לועדה- הזנת נתונים'!J69="","",'סיכום לועדה- הזנת נתונים'!J69)</f>
        <v/>
      </c>
      <c r="K69" s="396" t="str">
        <f>IF('סיכום לועדה- הזנת נתונים'!K69="","",'סיכום לועדה- הזנת נתונים'!K69)</f>
        <v/>
      </c>
      <c r="L69" s="396" t="str">
        <f>IF('סיכום לועדה- הזנת נתונים'!L69="","",'סיכום לועדה- הזנת נתונים'!L69)</f>
        <v/>
      </c>
      <c r="M69" s="396" t="str">
        <f>IF('סיכום לועדה- הזנת נתונים'!M69="","",'סיכום לועדה- הזנת נתונים'!M69)</f>
        <v/>
      </c>
      <c r="N69" s="396" t="str">
        <f>IF('סיכום לועדה- הזנת נתונים'!N69="","",'סיכום לועדה- הזנת נתונים'!N69)</f>
        <v/>
      </c>
      <c r="O69" s="397" t="str">
        <f>IF('סיכום לועדה- הזנת נתונים'!O69="","",'סיכום לועדה- הזנת נתונים'!O69)</f>
        <v/>
      </c>
      <c r="P69" s="290" t="str">
        <f>IF('סיכום לועדה- הזנת נתונים'!P69="","",'סיכום לועדה- הזנת נתונים'!P69)</f>
        <v/>
      </c>
      <c r="Q69" s="43" t="str">
        <f>IF($F69="","",I69-#REF!)</f>
        <v/>
      </c>
      <c r="R69" s="44" t="str">
        <f>IF($F69="","",IFERROR(N69/#REF!-1,0))</f>
        <v/>
      </c>
      <c r="S69" s="45" t="str">
        <f t="shared" si="6"/>
        <v/>
      </c>
      <c r="T69" s="45" t="str">
        <f t="shared" si="7"/>
        <v/>
      </c>
      <c r="U69" s="46" t="str">
        <f t="shared" si="8"/>
        <v/>
      </c>
      <c r="AR69" s="45" t="b">
        <f t="shared" si="9"/>
        <v>0</v>
      </c>
      <c r="AS69" s="47"/>
      <c r="AT69" s="48">
        <f t="shared" si="10"/>
        <v>700000</v>
      </c>
    </row>
    <row r="70" spans="2:46" ht="16.5" hidden="1" thickBot="1" x14ac:dyDescent="0.3">
      <c r="B70" s="49" t="str">
        <f t="shared" si="0"/>
        <v/>
      </c>
      <c r="C70" s="57" t="str">
        <f>IF('תנאי סף'!C70="","",'תנאי סף'!C70)</f>
        <v/>
      </c>
      <c r="D70" s="57" t="str">
        <f>IF('תנאי סף'!D70="","",'תנאי סף'!D70)</f>
        <v/>
      </c>
      <c r="E70" s="57" t="str">
        <f>IF('תנאי סף'!E70="","",'תנאי סף'!E70)</f>
        <v/>
      </c>
      <c r="F70" s="57" t="str">
        <f>IF('תנאי סף'!F70="","",'תנאי סף'!F70)</f>
        <v/>
      </c>
      <c r="G70" s="394" t="str">
        <f>IF('סיכום לועדה- הזנת נתונים'!G70="","",'סיכום לועדה- הזנת נתונים'!G70)</f>
        <v/>
      </c>
      <c r="H70" s="394" t="str">
        <f>IF('סיכום לועדה- הזנת נתונים'!H70="","",'סיכום לועדה- הזנת נתונים'!H70)</f>
        <v/>
      </c>
      <c r="I70" s="394" t="str">
        <f>IF('סיכום לועדה- הזנת נתונים'!I70="","",'סיכום לועדה- הזנת נתונים'!I70)</f>
        <v/>
      </c>
      <c r="J70" s="395" t="str">
        <f>IF('סיכום לועדה- הזנת נתונים'!J70="","",'סיכום לועדה- הזנת נתונים'!J70)</f>
        <v/>
      </c>
      <c r="K70" s="396" t="str">
        <f>IF('סיכום לועדה- הזנת נתונים'!K70="","",'סיכום לועדה- הזנת נתונים'!K70)</f>
        <v/>
      </c>
      <c r="L70" s="396" t="str">
        <f>IF('סיכום לועדה- הזנת נתונים'!L70="","",'סיכום לועדה- הזנת נתונים'!L70)</f>
        <v/>
      </c>
      <c r="M70" s="396" t="str">
        <f>IF('סיכום לועדה- הזנת נתונים'!M70="","",'סיכום לועדה- הזנת נתונים'!M70)</f>
        <v/>
      </c>
      <c r="N70" s="396" t="str">
        <f>IF('סיכום לועדה- הזנת נתונים'!N70="","",'סיכום לועדה- הזנת נתונים'!N70)</f>
        <v/>
      </c>
      <c r="O70" s="397" t="str">
        <f>IF('סיכום לועדה- הזנת נתונים'!O70="","",'סיכום לועדה- הזנת נתונים'!O70)</f>
        <v/>
      </c>
      <c r="P70" s="290" t="str">
        <f>IF('סיכום לועדה- הזנת נתונים'!P70="","",'סיכום לועדה- הזנת נתונים'!P70)</f>
        <v/>
      </c>
      <c r="Q70" s="43" t="str">
        <f>IF($F70="","",I70-#REF!)</f>
        <v/>
      </c>
      <c r="R70" s="44" t="str">
        <f>IF($F70="","",IFERROR(N70/#REF!-1,0))</f>
        <v/>
      </c>
      <c r="S70" s="45" t="str">
        <f t="shared" si="6"/>
        <v/>
      </c>
      <c r="T70" s="45" t="str">
        <f t="shared" si="7"/>
        <v/>
      </c>
      <c r="U70" s="46" t="str">
        <f t="shared" si="8"/>
        <v/>
      </c>
      <c r="AR70" s="45" t="b">
        <f t="shared" si="9"/>
        <v>0</v>
      </c>
      <c r="AS70" s="47"/>
      <c r="AT70" s="48">
        <f t="shared" si="10"/>
        <v>700000</v>
      </c>
    </row>
    <row r="71" spans="2:46" ht="16.5" hidden="1" thickBot="1" x14ac:dyDescent="0.3">
      <c r="B71" s="49" t="str">
        <f t="shared" si="0"/>
        <v/>
      </c>
      <c r="C71" s="57" t="str">
        <f>IF('תנאי סף'!C71="","",'תנאי סף'!C71)</f>
        <v/>
      </c>
      <c r="D71" s="57" t="str">
        <f>IF('תנאי סף'!D71="","",'תנאי סף'!D71)</f>
        <v/>
      </c>
      <c r="E71" s="57" t="str">
        <f>IF('תנאי סף'!E71="","",'תנאי סף'!E71)</f>
        <v/>
      </c>
      <c r="F71" s="57" t="str">
        <f>IF('תנאי סף'!F71="","",'תנאי סף'!F71)</f>
        <v/>
      </c>
      <c r="G71" s="394" t="str">
        <f>IF('סיכום לועדה- הזנת נתונים'!G71="","",'סיכום לועדה- הזנת נתונים'!G71)</f>
        <v/>
      </c>
      <c r="H71" s="394" t="str">
        <f>IF('סיכום לועדה- הזנת נתונים'!H71="","",'סיכום לועדה- הזנת נתונים'!H71)</f>
        <v/>
      </c>
      <c r="I71" s="394" t="str">
        <f>IF('סיכום לועדה- הזנת נתונים'!I71="","",'סיכום לועדה- הזנת נתונים'!I71)</f>
        <v/>
      </c>
      <c r="J71" s="395" t="str">
        <f>IF('סיכום לועדה- הזנת נתונים'!J71="","",'סיכום לועדה- הזנת נתונים'!J71)</f>
        <v/>
      </c>
      <c r="K71" s="396" t="str">
        <f>IF('סיכום לועדה- הזנת נתונים'!K71="","",'סיכום לועדה- הזנת נתונים'!K71)</f>
        <v/>
      </c>
      <c r="L71" s="396" t="str">
        <f>IF('סיכום לועדה- הזנת נתונים'!L71="","",'סיכום לועדה- הזנת נתונים'!L71)</f>
        <v/>
      </c>
      <c r="M71" s="396" t="str">
        <f>IF('סיכום לועדה- הזנת נתונים'!M71="","",'סיכום לועדה- הזנת נתונים'!M71)</f>
        <v/>
      </c>
      <c r="N71" s="396" t="str">
        <f>IF('סיכום לועדה- הזנת נתונים'!N71="","",'סיכום לועדה- הזנת נתונים'!N71)</f>
        <v/>
      </c>
      <c r="O71" s="397" t="str">
        <f>IF('סיכום לועדה- הזנת נתונים'!O71="","",'סיכום לועדה- הזנת נתונים'!O71)</f>
        <v/>
      </c>
      <c r="P71" s="290" t="str">
        <f>IF('סיכום לועדה- הזנת נתונים'!P71="","",'סיכום לועדה- הזנת נתונים'!P71)</f>
        <v/>
      </c>
      <c r="Q71" s="43" t="str">
        <f>IF($F71="","",I71-#REF!)</f>
        <v/>
      </c>
      <c r="R71" s="44" t="str">
        <f>IF($F71="","",IFERROR(N71/#REF!-1,0))</f>
        <v/>
      </c>
      <c r="S71" s="45" t="str">
        <f t="shared" si="6"/>
        <v/>
      </c>
      <c r="T71" s="45" t="str">
        <f t="shared" si="7"/>
        <v/>
      </c>
      <c r="U71" s="46" t="str">
        <f t="shared" si="8"/>
        <v/>
      </c>
      <c r="AR71" s="45" t="b">
        <f t="shared" si="9"/>
        <v>0</v>
      </c>
      <c r="AS71" s="47"/>
      <c r="AT71" s="48">
        <f t="shared" si="10"/>
        <v>700000</v>
      </c>
    </row>
    <row r="72" spans="2:46" ht="16.5" hidden="1" thickBot="1" x14ac:dyDescent="0.3">
      <c r="B72" s="49" t="str">
        <f t="shared" si="0"/>
        <v/>
      </c>
      <c r="C72" s="57" t="str">
        <f>IF('תנאי סף'!C72="","",'תנאי סף'!C72)</f>
        <v/>
      </c>
      <c r="D72" s="57" t="str">
        <f>IF('תנאי סף'!D72="","",'תנאי סף'!D72)</f>
        <v/>
      </c>
      <c r="E72" s="57" t="str">
        <f>IF('תנאי סף'!E72="","",'תנאי סף'!E72)</f>
        <v/>
      </c>
      <c r="F72" s="57" t="str">
        <f>IF('תנאי סף'!F72="","",'תנאי סף'!F72)</f>
        <v/>
      </c>
      <c r="G72" s="394" t="str">
        <f>IF('סיכום לועדה- הזנת נתונים'!G72="","",'סיכום לועדה- הזנת נתונים'!G72)</f>
        <v/>
      </c>
      <c r="H72" s="394" t="str">
        <f>IF('סיכום לועדה- הזנת נתונים'!H72="","",'סיכום לועדה- הזנת נתונים'!H72)</f>
        <v/>
      </c>
      <c r="I72" s="394" t="str">
        <f>IF('סיכום לועדה- הזנת נתונים'!I72="","",'סיכום לועדה- הזנת נתונים'!I72)</f>
        <v/>
      </c>
      <c r="J72" s="395" t="str">
        <f>IF('סיכום לועדה- הזנת נתונים'!J72="","",'סיכום לועדה- הזנת נתונים'!J72)</f>
        <v/>
      </c>
      <c r="K72" s="396" t="str">
        <f>IF('סיכום לועדה- הזנת נתונים'!K72="","",'סיכום לועדה- הזנת נתונים'!K72)</f>
        <v/>
      </c>
      <c r="L72" s="396" t="str">
        <f>IF('סיכום לועדה- הזנת נתונים'!L72="","",'סיכום לועדה- הזנת נתונים'!L72)</f>
        <v/>
      </c>
      <c r="M72" s="396" t="str">
        <f>IF('סיכום לועדה- הזנת נתונים'!M72="","",'סיכום לועדה- הזנת נתונים'!M72)</f>
        <v/>
      </c>
      <c r="N72" s="396" t="str">
        <f>IF('סיכום לועדה- הזנת נתונים'!N72="","",'סיכום לועדה- הזנת נתונים'!N72)</f>
        <v/>
      </c>
      <c r="O72" s="397" t="str">
        <f>IF('סיכום לועדה- הזנת נתונים'!O72="","",'סיכום לועדה- הזנת נתונים'!O72)</f>
        <v/>
      </c>
      <c r="P72" s="290" t="str">
        <f>IF('סיכום לועדה- הזנת נתונים'!P72="","",'סיכום לועדה- הזנת נתונים'!P72)</f>
        <v/>
      </c>
      <c r="Q72" s="43" t="str">
        <f>IF($F72="","",I72-#REF!)</f>
        <v/>
      </c>
      <c r="R72" s="44" t="str">
        <f>IF($F72="","",IFERROR(N72/#REF!-1,0))</f>
        <v/>
      </c>
      <c r="S72" s="45" t="str">
        <f t="shared" si="6"/>
        <v/>
      </c>
      <c r="T72" s="45" t="str">
        <f t="shared" si="7"/>
        <v/>
      </c>
      <c r="U72" s="46" t="str">
        <f t="shared" si="8"/>
        <v/>
      </c>
      <c r="AR72" s="45" t="b">
        <f t="shared" si="9"/>
        <v>0</v>
      </c>
      <c r="AS72" s="47"/>
      <c r="AT72" s="48">
        <f t="shared" si="10"/>
        <v>700000</v>
      </c>
    </row>
    <row r="73" spans="2:46" ht="16.5" hidden="1" thickBot="1" x14ac:dyDescent="0.3">
      <c r="B73" s="49" t="str">
        <f t="shared" si="0"/>
        <v/>
      </c>
      <c r="C73" s="57" t="str">
        <f>IF('תנאי סף'!C73="","",'תנאי סף'!C73)</f>
        <v/>
      </c>
      <c r="D73" s="57" t="str">
        <f>IF('תנאי סף'!D73="","",'תנאי סף'!D73)</f>
        <v/>
      </c>
      <c r="E73" s="57" t="str">
        <f>IF('תנאי סף'!E73="","",'תנאי סף'!E73)</f>
        <v/>
      </c>
      <c r="F73" s="57" t="str">
        <f>IF('תנאי סף'!F73="","",'תנאי סף'!F73)</f>
        <v/>
      </c>
      <c r="G73" s="394" t="str">
        <f>IF('סיכום לועדה- הזנת נתונים'!G73="","",'סיכום לועדה- הזנת נתונים'!G73)</f>
        <v/>
      </c>
      <c r="H73" s="394" t="str">
        <f>IF('סיכום לועדה- הזנת נתונים'!H73="","",'סיכום לועדה- הזנת נתונים'!H73)</f>
        <v/>
      </c>
      <c r="I73" s="394" t="str">
        <f>IF('סיכום לועדה- הזנת נתונים'!I73="","",'סיכום לועדה- הזנת נתונים'!I73)</f>
        <v/>
      </c>
      <c r="J73" s="395" t="str">
        <f>IF('סיכום לועדה- הזנת נתונים'!J73="","",'סיכום לועדה- הזנת נתונים'!J73)</f>
        <v/>
      </c>
      <c r="K73" s="396" t="str">
        <f>IF('סיכום לועדה- הזנת נתונים'!K73="","",'סיכום לועדה- הזנת נתונים'!K73)</f>
        <v/>
      </c>
      <c r="L73" s="396" t="str">
        <f>IF('סיכום לועדה- הזנת נתונים'!L73="","",'סיכום לועדה- הזנת נתונים'!L73)</f>
        <v/>
      </c>
      <c r="M73" s="396" t="str">
        <f>IF('סיכום לועדה- הזנת נתונים'!M73="","",'סיכום לועדה- הזנת נתונים'!M73)</f>
        <v/>
      </c>
      <c r="N73" s="396" t="str">
        <f>IF('סיכום לועדה- הזנת נתונים'!N73="","",'סיכום לועדה- הזנת נתונים'!N73)</f>
        <v/>
      </c>
      <c r="O73" s="397" t="str">
        <f>IF('סיכום לועדה- הזנת נתונים'!O73="","",'סיכום לועדה- הזנת נתונים'!O73)</f>
        <v/>
      </c>
      <c r="P73" s="290" t="str">
        <f>IF('סיכום לועדה- הזנת נתונים'!P73="","",'סיכום לועדה- הזנת נתונים'!P73)</f>
        <v/>
      </c>
      <c r="Q73" s="43" t="str">
        <f>IF($F73="","",I73-#REF!)</f>
        <v/>
      </c>
      <c r="R73" s="44" t="str">
        <f>IF($F73="","",IFERROR(N73/#REF!-1,0))</f>
        <v/>
      </c>
      <c r="S73" s="45" t="str">
        <f t="shared" si="6"/>
        <v/>
      </c>
      <c r="T73" s="45" t="str">
        <f t="shared" si="7"/>
        <v/>
      </c>
      <c r="U73" s="46" t="str">
        <f t="shared" si="8"/>
        <v/>
      </c>
      <c r="AR73" s="45" t="b">
        <f t="shared" si="9"/>
        <v>0</v>
      </c>
      <c r="AS73" s="47"/>
      <c r="AT73" s="48">
        <f t="shared" si="10"/>
        <v>700000</v>
      </c>
    </row>
    <row r="74" spans="2:46" ht="16.5" hidden="1" thickBot="1" x14ac:dyDescent="0.3">
      <c r="B74" s="49" t="str">
        <f t="shared" si="0"/>
        <v/>
      </c>
      <c r="C74" s="57" t="str">
        <f>IF('תנאי סף'!C74="","",'תנאי סף'!C74)</f>
        <v/>
      </c>
      <c r="D74" s="57" t="str">
        <f>IF('תנאי סף'!D74="","",'תנאי סף'!D74)</f>
        <v/>
      </c>
      <c r="E74" s="57" t="str">
        <f>IF('תנאי סף'!E74="","",'תנאי סף'!E74)</f>
        <v/>
      </c>
      <c r="F74" s="57" t="str">
        <f>IF('תנאי סף'!F74="","",'תנאי סף'!F74)</f>
        <v/>
      </c>
      <c r="G74" s="394" t="str">
        <f>IF('סיכום לועדה- הזנת נתונים'!G74="","",'סיכום לועדה- הזנת נתונים'!G74)</f>
        <v/>
      </c>
      <c r="H74" s="394" t="str">
        <f>IF('סיכום לועדה- הזנת נתונים'!H74="","",'סיכום לועדה- הזנת נתונים'!H74)</f>
        <v/>
      </c>
      <c r="I74" s="394" t="str">
        <f>IF('סיכום לועדה- הזנת נתונים'!I74="","",'סיכום לועדה- הזנת נתונים'!I74)</f>
        <v/>
      </c>
      <c r="J74" s="395" t="str">
        <f>IF('סיכום לועדה- הזנת נתונים'!J74="","",'סיכום לועדה- הזנת נתונים'!J74)</f>
        <v/>
      </c>
      <c r="K74" s="396" t="str">
        <f>IF('סיכום לועדה- הזנת נתונים'!K74="","",'סיכום לועדה- הזנת נתונים'!K74)</f>
        <v/>
      </c>
      <c r="L74" s="396" t="str">
        <f>IF('סיכום לועדה- הזנת נתונים'!L74="","",'סיכום לועדה- הזנת נתונים'!L74)</f>
        <v/>
      </c>
      <c r="M74" s="396" t="str">
        <f>IF('סיכום לועדה- הזנת נתונים'!M74="","",'סיכום לועדה- הזנת נתונים'!M74)</f>
        <v/>
      </c>
      <c r="N74" s="396" t="str">
        <f>IF('סיכום לועדה- הזנת נתונים'!N74="","",'סיכום לועדה- הזנת נתונים'!N74)</f>
        <v/>
      </c>
      <c r="O74" s="397" t="str">
        <f>IF('סיכום לועדה- הזנת נתונים'!O74="","",'סיכום לועדה- הזנת נתונים'!O74)</f>
        <v/>
      </c>
      <c r="P74" s="290" t="str">
        <f>IF('סיכום לועדה- הזנת נתונים'!P74="","",'סיכום לועדה- הזנת נתונים'!P74)</f>
        <v/>
      </c>
      <c r="Q74" s="43" t="str">
        <f>IF($F74="","",I74-#REF!)</f>
        <v/>
      </c>
      <c r="R74" s="44" t="str">
        <f>IF($F74="","",IFERROR(N74/#REF!-1,0))</f>
        <v/>
      </c>
      <c r="S74" s="45" t="str">
        <f t="shared" si="6"/>
        <v/>
      </c>
      <c r="T74" s="45" t="str">
        <f t="shared" si="7"/>
        <v/>
      </c>
      <c r="U74" s="46" t="str">
        <f t="shared" si="8"/>
        <v/>
      </c>
      <c r="AR74" s="45" t="b">
        <f t="shared" si="9"/>
        <v>0</v>
      </c>
      <c r="AS74" s="47"/>
      <c r="AT74" s="48">
        <f t="shared" si="10"/>
        <v>700000</v>
      </c>
    </row>
    <row r="75" spans="2:46" ht="16.5" hidden="1" thickBot="1" x14ac:dyDescent="0.3">
      <c r="B75" s="49" t="str">
        <f t="shared" si="0"/>
        <v/>
      </c>
      <c r="C75" s="57" t="str">
        <f>IF('תנאי סף'!C75="","",'תנאי סף'!C75)</f>
        <v/>
      </c>
      <c r="D75" s="57" t="str">
        <f>IF('תנאי סף'!D75="","",'תנאי סף'!D75)</f>
        <v/>
      </c>
      <c r="E75" s="57" t="str">
        <f>IF('תנאי סף'!E75="","",'תנאי סף'!E75)</f>
        <v/>
      </c>
      <c r="F75" s="57" t="str">
        <f>IF('תנאי סף'!F75="","",'תנאי סף'!F75)</f>
        <v/>
      </c>
      <c r="G75" s="394" t="str">
        <f>IF('סיכום לועדה- הזנת נתונים'!G75="","",'סיכום לועדה- הזנת נתונים'!G75)</f>
        <v/>
      </c>
      <c r="H75" s="394" t="str">
        <f>IF('סיכום לועדה- הזנת נתונים'!H75="","",'סיכום לועדה- הזנת נתונים'!H75)</f>
        <v/>
      </c>
      <c r="I75" s="394" t="str">
        <f>IF('סיכום לועדה- הזנת נתונים'!I75="","",'סיכום לועדה- הזנת נתונים'!I75)</f>
        <v/>
      </c>
      <c r="J75" s="395" t="str">
        <f>IF('סיכום לועדה- הזנת נתונים'!J75="","",'סיכום לועדה- הזנת נתונים'!J75)</f>
        <v/>
      </c>
      <c r="K75" s="396" t="str">
        <f>IF('סיכום לועדה- הזנת נתונים'!K75="","",'סיכום לועדה- הזנת נתונים'!K75)</f>
        <v/>
      </c>
      <c r="L75" s="396" t="str">
        <f>IF('סיכום לועדה- הזנת נתונים'!L75="","",'סיכום לועדה- הזנת נתונים'!L75)</f>
        <v/>
      </c>
      <c r="M75" s="396" t="str">
        <f>IF('סיכום לועדה- הזנת נתונים'!M75="","",'סיכום לועדה- הזנת נתונים'!M75)</f>
        <v/>
      </c>
      <c r="N75" s="396" t="str">
        <f>IF('סיכום לועדה- הזנת נתונים'!N75="","",'סיכום לועדה- הזנת נתונים'!N75)</f>
        <v/>
      </c>
      <c r="O75" s="397" t="str">
        <f>IF('סיכום לועדה- הזנת נתונים'!O75="","",'סיכום לועדה- הזנת נתונים'!O75)</f>
        <v/>
      </c>
      <c r="P75" s="290" t="str">
        <f>IF('סיכום לועדה- הזנת נתונים'!P75="","",'סיכום לועדה- הזנת נתונים'!P75)</f>
        <v/>
      </c>
      <c r="Q75" s="43" t="str">
        <f>IF($F75="","",I75-#REF!)</f>
        <v/>
      </c>
      <c r="R75" s="44" t="str">
        <f>IF($F75="","",IFERROR(N75/#REF!-1,0))</f>
        <v/>
      </c>
      <c r="S75" s="45" t="str">
        <f t="shared" si="6"/>
        <v/>
      </c>
      <c r="T75" s="45" t="str">
        <f t="shared" si="7"/>
        <v/>
      </c>
      <c r="U75" s="46" t="str">
        <f t="shared" si="8"/>
        <v/>
      </c>
      <c r="AR75" s="45" t="b">
        <f t="shared" si="9"/>
        <v>0</v>
      </c>
      <c r="AS75" s="47"/>
      <c r="AT75" s="48">
        <f t="shared" si="10"/>
        <v>700000</v>
      </c>
    </row>
    <row r="76" spans="2:46" ht="16.5" hidden="1" thickBot="1" x14ac:dyDescent="0.3">
      <c r="B76" s="49" t="str">
        <f t="shared" si="0"/>
        <v/>
      </c>
      <c r="C76" s="57" t="str">
        <f>IF('תנאי סף'!C76="","",'תנאי סף'!C76)</f>
        <v/>
      </c>
      <c r="D76" s="57" t="str">
        <f>IF('תנאי סף'!D76="","",'תנאי סף'!D76)</f>
        <v/>
      </c>
      <c r="E76" s="57" t="str">
        <f>IF('תנאי סף'!E76="","",'תנאי סף'!E76)</f>
        <v/>
      </c>
      <c r="F76" s="57" t="str">
        <f>IF('תנאי סף'!F76="","",'תנאי סף'!F76)</f>
        <v/>
      </c>
      <c r="G76" s="394" t="str">
        <f>IF('סיכום לועדה- הזנת נתונים'!G76="","",'סיכום לועדה- הזנת נתונים'!G76)</f>
        <v/>
      </c>
      <c r="H76" s="394" t="str">
        <f>IF('סיכום לועדה- הזנת נתונים'!H76="","",'סיכום לועדה- הזנת נתונים'!H76)</f>
        <v/>
      </c>
      <c r="I76" s="394" t="str">
        <f>IF('סיכום לועדה- הזנת נתונים'!I76="","",'סיכום לועדה- הזנת נתונים'!I76)</f>
        <v/>
      </c>
      <c r="J76" s="395" t="str">
        <f>IF('סיכום לועדה- הזנת נתונים'!J76="","",'סיכום לועדה- הזנת נתונים'!J76)</f>
        <v/>
      </c>
      <c r="K76" s="396" t="str">
        <f>IF('סיכום לועדה- הזנת נתונים'!K76="","",'סיכום לועדה- הזנת נתונים'!K76)</f>
        <v/>
      </c>
      <c r="L76" s="396" t="str">
        <f>IF('סיכום לועדה- הזנת נתונים'!L76="","",'סיכום לועדה- הזנת נתונים'!L76)</f>
        <v/>
      </c>
      <c r="M76" s="396" t="str">
        <f>IF('סיכום לועדה- הזנת נתונים'!M76="","",'סיכום לועדה- הזנת נתונים'!M76)</f>
        <v/>
      </c>
      <c r="N76" s="396" t="str">
        <f>IF('סיכום לועדה- הזנת נתונים'!N76="","",'סיכום לועדה- הזנת נתונים'!N76)</f>
        <v/>
      </c>
      <c r="O76" s="397" t="str">
        <f>IF('סיכום לועדה- הזנת נתונים'!O76="","",'סיכום לועדה- הזנת נתונים'!O76)</f>
        <v/>
      </c>
      <c r="P76" s="290" t="str">
        <f>IF('סיכום לועדה- הזנת נתונים'!P76="","",'סיכום לועדה- הזנת נתונים'!P76)</f>
        <v/>
      </c>
      <c r="Q76" s="43" t="str">
        <f>IF($F76="","",I76-#REF!)</f>
        <v/>
      </c>
      <c r="R76" s="44" t="str">
        <f>IF($F76="","",IFERROR(N76/#REF!-1,0))</f>
        <v/>
      </c>
      <c r="S76" s="45" t="str">
        <f t="shared" si="6"/>
        <v/>
      </c>
      <c r="T76" s="45" t="str">
        <f t="shared" si="7"/>
        <v/>
      </c>
      <c r="U76" s="46" t="str">
        <f t="shared" si="8"/>
        <v/>
      </c>
      <c r="AR76" s="45" t="b">
        <f t="shared" si="9"/>
        <v>0</v>
      </c>
      <c r="AS76" s="47"/>
      <c r="AT76" s="48">
        <f t="shared" si="10"/>
        <v>700000</v>
      </c>
    </row>
    <row r="77" spans="2:46" ht="16.5" hidden="1" thickBot="1" x14ac:dyDescent="0.3">
      <c r="B77" s="49" t="str">
        <f t="shared" si="0"/>
        <v/>
      </c>
      <c r="C77" s="57" t="str">
        <f>IF('תנאי סף'!C77="","",'תנאי סף'!C77)</f>
        <v/>
      </c>
      <c r="D77" s="57" t="str">
        <f>IF('תנאי סף'!D77="","",'תנאי סף'!D77)</f>
        <v/>
      </c>
      <c r="E77" s="57" t="str">
        <f>IF('תנאי סף'!E77="","",'תנאי סף'!E77)</f>
        <v/>
      </c>
      <c r="F77" s="57" t="str">
        <f>IF('תנאי סף'!F77="","",'תנאי סף'!F77)</f>
        <v/>
      </c>
      <c r="G77" s="394" t="str">
        <f>IF('סיכום לועדה- הזנת נתונים'!G77="","",'סיכום לועדה- הזנת נתונים'!G77)</f>
        <v/>
      </c>
      <c r="H77" s="394" t="str">
        <f>IF('סיכום לועדה- הזנת נתונים'!H77="","",'סיכום לועדה- הזנת נתונים'!H77)</f>
        <v/>
      </c>
      <c r="I77" s="394" t="str">
        <f>IF('סיכום לועדה- הזנת נתונים'!I77="","",'סיכום לועדה- הזנת נתונים'!I77)</f>
        <v/>
      </c>
      <c r="J77" s="395" t="str">
        <f>IF('סיכום לועדה- הזנת נתונים'!J77="","",'סיכום לועדה- הזנת נתונים'!J77)</f>
        <v/>
      </c>
      <c r="K77" s="396" t="str">
        <f>IF('סיכום לועדה- הזנת נתונים'!K77="","",'סיכום לועדה- הזנת נתונים'!K77)</f>
        <v/>
      </c>
      <c r="L77" s="396" t="str">
        <f>IF('סיכום לועדה- הזנת נתונים'!L77="","",'סיכום לועדה- הזנת נתונים'!L77)</f>
        <v/>
      </c>
      <c r="M77" s="396" t="str">
        <f>IF('סיכום לועדה- הזנת נתונים'!M77="","",'סיכום לועדה- הזנת נתונים'!M77)</f>
        <v/>
      </c>
      <c r="N77" s="396" t="str">
        <f>IF('סיכום לועדה- הזנת נתונים'!N77="","",'סיכום לועדה- הזנת נתונים'!N77)</f>
        <v/>
      </c>
      <c r="O77" s="397" t="str">
        <f>IF('סיכום לועדה- הזנת נתונים'!O77="","",'סיכום לועדה- הזנת נתונים'!O77)</f>
        <v/>
      </c>
      <c r="P77" s="290" t="str">
        <f>IF('סיכום לועדה- הזנת נתונים'!P77="","",'סיכום לועדה- הזנת נתונים'!P77)</f>
        <v/>
      </c>
      <c r="Q77" s="43" t="str">
        <f>IF($F77="","",I77-#REF!)</f>
        <v/>
      </c>
      <c r="R77" s="44" t="str">
        <f>IF($F77="","",IFERROR(N77/#REF!-1,0))</f>
        <v/>
      </c>
      <c r="S77" s="45" t="str">
        <f t="shared" si="6"/>
        <v/>
      </c>
      <c r="T77" s="45" t="str">
        <f t="shared" si="7"/>
        <v/>
      </c>
      <c r="U77" s="46" t="str">
        <f t="shared" si="8"/>
        <v/>
      </c>
      <c r="AR77" s="45" t="b">
        <f t="shared" si="9"/>
        <v>0</v>
      </c>
      <c r="AS77" s="47"/>
      <c r="AT77" s="48">
        <f t="shared" si="10"/>
        <v>700000</v>
      </c>
    </row>
    <row r="78" spans="2:46" ht="16.5" hidden="1" thickBot="1" x14ac:dyDescent="0.3">
      <c r="B78" s="49" t="str">
        <f t="shared" si="0"/>
        <v/>
      </c>
      <c r="C78" s="57" t="str">
        <f>IF('תנאי סף'!C78="","",'תנאי סף'!C78)</f>
        <v/>
      </c>
      <c r="D78" s="57" t="str">
        <f>IF('תנאי סף'!D78="","",'תנאי סף'!D78)</f>
        <v/>
      </c>
      <c r="E78" s="57" t="str">
        <f>IF('תנאי סף'!E78="","",'תנאי סף'!E78)</f>
        <v/>
      </c>
      <c r="F78" s="57" t="str">
        <f>IF('תנאי סף'!F78="","",'תנאי סף'!F78)</f>
        <v/>
      </c>
      <c r="G78" s="394" t="str">
        <f>IF('סיכום לועדה- הזנת נתונים'!G78="","",'סיכום לועדה- הזנת נתונים'!G78)</f>
        <v/>
      </c>
      <c r="H78" s="394" t="str">
        <f>IF('סיכום לועדה- הזנת נתונים'!H78="","",'סיכום לועדה- הזנת נתונים'!H78)</f>
        <v/>
      </c>
      <c r="I78" s="394" t="str">
        <f>IF('סיכום לועדה- הזנת נתונים'!I78="","",'סיכום לועדה- הזנת נתונים'!I78)</f>
        <v/>
      </c>
      <c r="J78" s="395" t="str">
        <f>IF('סיכום לועדה- הזנת נתונים'!J78="","",'סיכום לועדה- הזנת נתונים'!J78)</f>
        <v/>
      </c>
      <c r="K78" s="396" t="str">
        <f>IF('סיכום לועדה- הזנת נתונים'!K78="","",'סיכום לועדה- הזנת נתונים'!K78)</f>
        <v/>
      </c>
      <c r="L78" s="396" t="str">
        <f>IF('סיכום לועדה- הזנת נתונים'!L78="","",'סיכום לועדה- הזנת נתונים'!L78)</f>
        <v/>
      </c>
      <c r="M78" s="396" t="str">
        <f>IF('סיכום לועדה- הזנת נתונים'!M78="","",'סיכום לועדה- הזנת נתונים'!M78)</f>
        <v/>
      </c>
      <c r="N78" s="396" t="str">
        <f>IF('סיכום לועדה- הזנת נתונים'!N78="","",'סיכום לועדה- הזנת נתונים'!N78)</f>
        <v/>
      </c>
      <c r="O78" s="397" t="str">
        <f>IF('סיכום לועדה- הזנת נתונים'!O78="","",'סיכום לועדה- הזנת נתונים'!O78)</f>
        <v/>
      </c>
      <c r="P78" s="290" t="str">
        <f>IF('סיכום לועדה- הזנת נתונים'!P78="","",'סיכום לועדה- הזנת נתונים'!P78)</f>
        <v/>
      </c>
      <c r="Q78" s="43" t="str">
        <f>IF($F78="","",I78-#REF!)</f>
        <v/>
      </c>
      <c r="R78" s="44" t="str">
        <f>IF($F78="","",IFERROR(N78/#REF!-1,0))</f>
        <v/>
      </c>
      <c r="S78" s="45" t="str">
        <f t="shared" si="6"/>
        <v/>
      </c>
      <c r="T78" s="45" t="str">
        <f t="shared" si="7"/>
        <v/>
      </c>
      <c r="U78" s="46" t="str">
        <f t="shared" si="8"/>
        <v/>
      </c>
      <c r="AR78" s="45" t="b">
        <f t="shared" si="9"/>
        <v>0</v>
      </c>
      <c r="AS78" s="47"/>
      <c r="AT78" s="48">
        <f t="shared" si="10"/>
        <v>700000</v>
      </c>
    </row>
    <row r="79" spans="2:46" ht="16.5" hidden="1" thickBot="1" x14ac:dyDescent="0.3">
      <c r="B79" s="49" t="str">
        <f t="shared" si="0"/>
        <v/>
      </c>
      <c r="C79" s="57" t="str">
        <f>IF('תנאי סף'!C79="","",'תנאי סף'!C79)</f>
        <v/>
      </c>
      <c r="D79" s="57" t="str">
        <f>IF('תנאי סף'!D79="","",'תנאי סף'!D79)</f>
        <v/>
      </c>
      <c r="E79" s="57" t="str">
        <f>IF('תנאי סף'!E79="","",'תנאי סף'!E79)</f>
        <v/>
      </c>
      <c r="F79" s="57" t="str">
        <f>IF('תנאי סף'!F79="","",'תנאי סף'!F79)</f>
        <v/>
      </c>
      <c r="G79" s="394" t="str">
        <f>IF('סיכום לועדה- הזנת נתונים'!G79="","",'סיכום לועדה- הזנת נתונים'!G79)</f>
        <v/>
      </c>
      <c r="H79" s="394" t="str">
        <f>IF('סיכום לועדה- הזנת נתונים'!H79="","",'סיכום לועדה- הזנת נתונים'!H79)</f>
        <v/>
      </c>
      <c r="I79" s="394" t="str">
        <f>IF('סיכום לועדה- הזנת נתונים'!I79="","",'סיכום לועדה- הזנת נתונים'!I79)</f>
        <v/>
      </c>
      <c r="J79" s="395" t="str">
        <f>IF('סיכום לועדה- הזנת נתונים'!J79="","",'סיכום לועדה- הזנת נתונים'!J79)</f>
        <v/>
      </c>
      <c r="K79" s="396" t="str">
        <f>IF('סיכום לועדה- הזנת נתונים'!K79="","",'סיכום לועדה- הזנת נתונים'!K79)</f>
        <v/>
      </c>
      <c r="L79" s="396" t="str">
        <f>IF('סיכום לועדה- הזנת נתונים'!L79="","",'סיכום לועדה- הזנת נתונים'!L79)</f>
        <v/>
      </c>
      <c r="M79" s="396" t="str">
        <f>IF('סיכום לועדה- הזנת נתונים'!M79="","",'סיכום לועדה- הזנת נתונים'!M79)</f>
        <v/>
      </c>
      <c r="N79" s="396" t="str">
        <f>IF('סיכום לועדה- הזנת נתונים'!N79="","",'סיכום לועדה- הזנת נתונים'!N79)</f>
        <v/>
      </c>
      <c r="O79" s="397" t="str">
        <f>IF('סיכום לועדה- הזנת נתונים'!O79="","",'סיכום לועדה- הזנת נתונים'!O79)</f>
        <v/>
      </c>
      <c r="P79" s="290" t="str">
        <f>IF('סיכום לועדה- הזנת נתונים'!P79="","",'סיכום לועדה- הזנת נתונים'!P79)</f>
        <v/>
      </c>
      <c r="Q79" s="43" t="str">
        <f>IF($F79="","",I79-#REF!)</f>
        <v/>
      </c>
      <c r="R79" s="44" t="str">
        <f>IF($F79="","",IFERROR(N79/#REF!-1,0))</f>
        <v/>
      </c>
      <c r="S79" s="45" t="str">
        <f t="shared" si="6"/>
        <v/>
      </c>
      <c r="T79" s="45" t="str">
        <f t="shared" si="7"/>
        <v/>
      </c>
      <c r="U79" s="46" t="str">
        <f t="shared" si="8"/>
        <v/>
      </c>
      <c r="AR79" s="45" t="b">
        <f t="shared" si="9"/>
        <v>0</v>
      </c>
      <c r="AS79" s="47"/>
      <c r="AT79" s="48">
        <f t="shared" si="10"/>
        <v>700000</v>
      </c>
    </row>
    <row r="80" spans="2:46" ht="16.5" hidden="1" thickBot="1" x14ac:dyDescent="0.3">
      <c r="B80" s="49" t="str">
        <f t="shared" si="0"/>
        <v/>
      </c>
      <c r="C80" s="57" t="str">
        <f>IF('תנאי סף'!C80="","",'תנאי סף'!C80)</f>
        <v/>
      </c>
      <c r="D80" s="57" t="str">
        <f>IF('תנאי סף'!D80="","",'תנאי סף'!D80)</f>
        <v/>
      </c>
      <c r="E80" s="57" t="str">
        <f>IF('תנאי סף'!E80="","",'תנאי סף'!E80)</f>
        <v/>
      </c>
      <c r="F80" s="57" t="str">
        <f>IF('תנאי סף'!F80="","",'תנאי סף'!F80)</f>
        <v/>
      </c>
      <c r="G80" s="394" t="str">
        <f>IF('סיכום לועדה- הזנת נתונים'!G80="","",'סיכום לועדה- הזנת נתונים'!G80)</f>
        <v/>
      </c>
      <c r="H80" s="394" t="str">
        <f>IF('סיכום לועדה- הזנת נתונים'!H80="","",'סיכום לועדה- הזנת נתונים'!H80)</f>
        <v/>
      </c>
      <c r="I80" s="394" t="str">
        <f>IF('סיכום לועדה- הזנת נתונים'!I80="","",'סיכום לועדה- הזנת נתונים'!I80)</f>
        <v/>
      </c>
      <c r="J80" s="395" t="str">
        <f>IF('סיכום לועדה- הזנת נתונים'!J80="","",'סיכום לועדה- הזנת נתונים'!J80)</f>
        <v/>
      </c>
      <c r="K80" s="396" t="str">
        <f>IF('סיכום לועדה- הזנת נתונים'!K80="","",'סיכום לועדה- הזנת נתונים'!K80)</f>
        <v/>
      </c>
      <c r="L80" s="396" t="str">
        <f>IF('סיכום לועדה- הזנת נתונים'!L80="","",'סיכום לועדה- הזנת נתונים'!L80)</f>
        <v/>
      </c>
      <c r="M80" s="396" t="str">
        <f>IF('סיכום לועדה- הזנת נתונים'!M80="","",'סיכום לועדה- הזנת נתונים'!M80)</f>
        <v/>
      </c>
      <c r="N80" s="396" t="str">
        <f>IF('סיכום לועדה- הזנת נתונים'!N80="","",'סיכום לועדה- הזנת נתונים'!N80)</f>
        <v/>
      </c>
      <c r="O80" s="397" t="str">
        <f>IF('סיכום לועדה- הזנת נתונים'!O80="","",'סיכום לועדה- הזנת נתונים'!O80)</f>
        <v/>
      </c>
      <c r="P80" s="290" t="str">
        <f>IF('סיכום לועדה- הזנת נתונים'!P80="","",'סיכום לועדה- הזנת נתונים'!P80)</f>
        <v/>
      </c>
      <c r="Q80" s="43" t="str">
        <f>IF($F80="","",I80-#REF!)</f>
        <v/>
      </c>
      <c r="R80" s="44" t="str">
        <f>IF($F80="","",IFERROR(N80/#REF!-1,0))</f>
        <v/>
      </c>
      <c r="S80" s="45" t="str">
        <f t="shared" si="6"/>
        <v/>
      </c>
      <c r="T80" s="45" t="str">
        <f t="shared" si="7"/>
        <v/>
      </c>
      <c r="U80" s="46" t="str">
        <f t="shared" si="8"/>
        <v/>
      </c>
      <c r="AR80" s="45" t="b">
        <f t="shared" si="9"/>
        <v>0</v>
      </c>
      <c r="AS80" s="47"/>
      <c r="AT80" s="48">
        <f t="shared" si="10"/>
        <v>700000</v>
      </c>
    </row>
    <row r="81" spans="2:46" ht="16.5" hidden="1" thickBot="1" x14ac:dyDescent="0.3">
      <c r="B81" s="49" t="str">
        <f t="shared" si="0"/>
        <v/>
      </c>
      <c r="C81" s="57" t="str">
        <f>IF('תנאי סף'!C81="","",'תנאי סף'!C81)</f>
        <v/>
      </c>
      <c r="D81" s="57" t="str">
        <f>IF('תנאי סף'!D81="","",'תנאי סף'!D81)</f>
        <v/>
      </c>
      <c r="E81" s="57" t="str">
        <f>IF('תנאי סף'!E81="","",'תנאי סף'!E81)</f>
        <v/>
      </c>
      <c r="F81" s="57" t="str">
        <f>IF('תנאי סף'!F81="","",'תנאי סף'!F81)</f>
        <v/>
      </c>
      <c r="G81" s="394" t="str">
        <f>IF('סיכום לועדה- הזנת נתונים'!G81="","",'סיכום לועדה- הזנת נתונים'!G81)</f>
        <v/>
      </c>
      <c r="H81" s="394" t="str">
        <f>IF('סיכום לועדה- הזנת נתונים'!H81="","",'סיכום לועדה- הזנת נתונים'!H81)</f>
        <v/>
      </c>
      <c r="I81" s="394" t="str">
        <f>IF('סיכום לועדה- הזנת נתונים'!I81="","",'סיכום לועדה- הזנת נתונים'!I81)</f>
        <v/>
      </c>
      <c r="J81" s="395" t="str">
        <f>IF('סיכום לועדה- הזנת נתונים'!J81="","",'סיכום לועדה- הזנת נתונים'!J81)</f>
        <v/>
      </c>
      <c r="K81" s="396" t="str">
        <f>IF('סיכום לועדה- הזנת נתונים'!K81="","",'סיכום לועדה- הזנת נתונים'!K81)</f>
        <v/>
      </c>
      <c r="L81" s="396" t="str">
        <f>IF('סיכום לועדה- הזנת נתונים'!L81="","",'סיכום לועדה- הזנת נתונים'!L81)</f>
        <v/>
      </c>
      <c r="M81" s="396" t="str">
        <f>IF('סיכום לועדה- הזנת נתונים'!M81="","",'סיכום לועדה- הזנת נתונים'!M81)</f>
        <v/>
      </c>
      <c r="N81" s="396" t="str">
        <f>IF('סיכום לועדה- הזנת נתונים'!N81="","",'סיכום לועדה- הזנת נתונים'!N81)</f>
        <v/>
      </c>
      <c r="O81" s="397" t="str">
        <f>IF('סיכום לועדה- הזנת נתונים'!O81="","",'סיכום לועדה- הזנת נתונים'!O81)</f>
        <v/>
      </c>
      <c r="P81" s="290" t="str">
        <f>IF('סיכום לועדה- הזנת נתונים'!P81="","",'סיכום לועדה- הזנת נתונים'!P81)</f>
        <v/>
      </c>
      <c r="Q81" s="43" t="str">
        <f>IF($F81="","",I81-#REF!)</f>
        <v/>
      </c>
      <c r="R81" s="44" t="str">
        <f>IF($F81="","",IFERROR(N81/#REF!-1,0))</f>
        <v/>
      </c>
      <c r="S81" s="45" t="str">
        <f t="shared" si="6"/>
        <v/>
      </c>
      <c r="T81" s="45" t="str">
        <f t="shared" si="7"/>
        <v/>
      </c>
      <c r="U81" s="46" t="str">
        <f t="shared" si="8"/>
        <v/>
      </c>
      <c r="AR81" s="45" t="b">
        <f t="shared" si="9"/>
        <v>0</v>
      </c>
      <c r="AS81" s="47"/>
      <c r="AT81" s="48">
        <f t="shared" si="10"/>
        <v>700000</v>
      </c>
    </row>
    <row r="82" spans="2:46" ht="16.5" hidden="1" thickBot="1" x14ac:dyDescent="0.3">
      <c r="B82" s="49" t="str">
        <f t="shared" si="0"/>
        <v/>
      </c>
      <c r="C82" s="57" t="str">
        <f>IF('תנאי סף'!C82="","",'תנאי סף'!C82)</f>
        <v/>
      </c>
      <c r="D82" s="57" t="str">
        <f>IF('תנאי סף'!D82="","",'תנאי סף'!D82)</f>
        <v/>
      </c>
      <c r="E82" s="57" t="str">
        <f>IF('תנאי סף'!E82="","",'תנאי סף'!E82)</f>
        <v/>
      </c>
      <c r="F82" s="57" t="str">
        <f>IF('תנאי סף'!F82="","",'תנאי סף'!F82)</f>
        <v/>
      </c>
      <c r="G82" s="394" t="str">
        <f>IF('סיכום לועדה- הזנת נתונים'!G82="","",'סיכום לועדה- הזנת נתונים'!G82)</f>
        <v/>
      </c>
      <c r="H82" s="394" t="str">
        <f>IF('סיכום לועדה- הזנת נתונים'!H82="","",'סיכום לועדה- הזנת נתונים'!H82)</f>
        <v/>
      </c>
      <c r="I82" s="394" t="str">
        <f>IF('סיכום לועדה- הזנת נתונים'!I82="","",'סיכום לועדה- הזנת נתונים'!I82)</f>
        <v/>
      </c>
      <c r="J82" s="395" t="str">
        <f>IF('סיכום לועדה- הזנת נתונים'!J82="","",'סיכום לועדה- הזנת נתונים'!J82)</f>
        <v/>
      </c>
      <c r="K82" s="396" t="str">
        <f>IF('סיכום לועדה- הזנת נתונים'!K82="","",'סיכום לועדה- הזנת נתונים'!K82)</f>
        <v/>
      </c>
      <c r="L82" s="396" t="str">
        <f>IF('סיכום לועדה- הזנת נתונים'!L82="","",'סיכום לועדה- הזנת נתונים'!L82)</f>
        <v/>
      </c>
      <c r="M82" s="396" t="str">
        <f>IF('סיכום לועדה- הזנת נתונים'!M82="","",'סיכום לועדה- הזנת נתונים'!M82)</f>
        <v/>
      </c>
      <c r="N82" s="396" t="str">
        <f>IF('סיכום לועדה- הזנת נתונים'!N82="","",'סיכום לועדה- הזנת נתונים'!N82)</f>
        <v/>
      </c>
      <c r="O82" s="397" t="str">
        <f>IF('סיכום לועדה- הזנת נתונים'!O82="","",'סיכום לועדה- הזנת נתונים'!O82)</f>
        <v/>
      </c>
      <c r="P82" s="290" t="str">
        <f>IF('סיכום לועדה- הזנת נתונים'!P82="","",'סיכום לועדה- הזנת נתונים'!P82)</f>
        <v/>
      </c>
      <c r="Q82" s="43" t="str">
        <f>IF($F82="","",I82-#REF!)</f>
        <v/>
      </c>
      <c r="R82" s="44" t="str">
        <f>IF($F82="","",IFERROR(N82/#REF!-1,0))</f>
        <v/>
      </c>
      <c r="S82" s="45" t="str">
        <f t="shared" si="6"/>
        <v/>
      </c>
      <c r="T82" s="45" t="str">
        <f t="shared" si="7"/>
        <v/>
      </c>
      <c r="U82" s="46" t="str">
        <f t="shared" si="8"/>
        <v/>
      </c>
      <c r="AR82" s="45" t="b">
        <f t="shared" si="9"/>
        <v>0</v>
      </c>
      <c r="AS82" s="47"/>
      <c r="AT82" s="48">
        <f t="shared" si="10"/>
        <v>700000</v>
      </c>
    </row>
    <row r="83" spans="2:46" ht="16.5" hidden="1" thickBot="1" x14ac:dyDescent="0.3">
      <c r="B83" s="49" t="str">
        <f t="shared" si="0"/>
        <v/>
      </c>
      <c r="C83" s="57" t="str">
        <f>IF('תנאי סף'!C83="","",'תנאי סף'!C83)</f>
        <v/>
      </c>
      <c r="D83" s="57" t="str">
        <f>IF('תנאי סף'!D83="","",'תנאי סף'!D83)</f>
        <v/>
      </c>
      <c r="E83" s="57" t="str">
        <f>IF('תנאי סף'!E83="","",'תנאי סף'!E83)</f>
        <v/>
      </c>
      <c r="F83" s="57" t="str">
        <f>IF('תנאי סף'!F83="","",'תנאי סף'!F83)</f>
        <v/>
      </c>
      <c r="G83" s="394" t="str">
        <f>IF('סיכום לועדה- הזנת נתונים'!G83="","",'סיכום לועדה- הזנת נתונים'!G83)</f>
        <v/>
      </c>
      <c r="H83" s="394" t="str">
        <f>IF('סיכום לועדה- הזנת נתונים'!H83="","",'סיכום לועדה- הזנת נתונים'!H83)</f>
        <v/>
      </c>
      <c r="I83" s="394" t="str">
        <f>IF('סיכום לועדה- הזנת נתונים'!I83="","",'סיכום לועדה- הזנת נתונים'!I83)</f>
        <v/>
      </c>
      <c r="J83" s="395" t="str">
        <f>IF('סיכום לועדה- הזנת נתונים'!J83="","",'סיכום לועדה- הזנת נתונים'!J83)</f>
        <v/>
      </c>
      <c r="K83" s="396" t="str">
        <f>IF('סיכום לועדה- הזנת נתונים'!K83="","",'סיכום לועדה- הזנת נתונים'!K83)</f>
        <v/>
      </c>
      <c r="L83" s="396" t="str">
        <f>IF('סיכום לועדה- הזנת נתונים'!L83="","",'סיכום לועדה- הזנת נתונים'!L83)</f>
        <v/>
      </c>
      <c r="M83" s="396" t="str">
        <f>IF('סיכום לועדה- הזנת נתונים'!M83="","",'סיכום לועדה- הזנת נתונים'!M83)</f>
        <v/>
      </c>
      <c r="N83" s="396" t="str">
        <f>IF('סיכום לועדה- הזנת נתונים'!N83="","",'סיכום לועדה- הזנת נתונים'!N83)</f>
        <v/>
      </c>
      <c r="O83" s="397" t="str">
        <f>IF('סיכום לועדה- הזנת נתונים'!O83="","",'סיכום לועדה- הזנת נתונים'!O83)</f>
        <v/>
      </c>
      <c r="P83" s="290" t="str">
        <f>IF('סיכום לועדה- הזנת נתונים'!P83="","",'סיכום לועדה- הזנת נתונים'!P83)</f>
        <v/>
      </c>
      <c r="Q83" s="43" t="str">
        <f>IF($F83="","",I83-#REF!)</f>
        <v/>
      </c>
      <c r="R83" s="44" t="str">
        <f>IF($F83="","",IFERROR(N83/#REF!-1,0))</f>
        <v/>
      </c>
      <c r="S83" s="45" t="str">
        <f t="shared" si="6"/>
        <v/>
      </c>
      <c r="T83" s="45" t="str">
        <f t="shared" si="7"/>
        <v/>
      </c>
      <c r="U83" s="46" t="str">
        <f t="shared" si="8"/>
        <v/>
      </c>
      <c r="AR83" s="45" t="b">
        <f t="shared" si="9"/>
        <v>0</v>
      </c>
      <c r="AS83" s="47"/>
      <c r="AT83" s="48">
        <f t="shared" si="10"/>
        <v>700000</v>
      </c>
    </row>
    <row r="84" spans="2:46" ht="16.5" hidden="1" thickBot="1" x14ac:dyDescent="0.3">
      <c r="B84" s="49" t="str">
        <f t="shared" si="0"/>
        <v/>
      </c>
      <c r="C84" s="57" t="str">
        <f>IF('תנאי סף'!C84="","",'תנאי סף'!C84)</f>
        <v/>
      </c>
      <c r="D84" s="57" t="str">
        <f>IF('תנאי סף'!D84="","",'תנאי סף'!D84)</f>
        <v/>
      </c>
      <c r="E84" s="57" t="str">
        <f>IF('תנאי סף'!E84="","",'תנאי סף'!E84)</f>
        <v/>
      </c>
      <c r="F84" s="57" t="str">
        <f>IF('תנאי סף'!F84="","",'תנאי סף'!F84)</f>
        <v/>
      </c>
      <c r="G84" s="394" t="str">
        <f>IF('סיכום לועדה- הזנת נתונים'!G84="","",'סיכום לועדה- הזנת נתונים'!G84)</f>
        <v/>
      </c>
      <c r="H84" s="394" t="str">
        <f>IF('סיכום לועדה- הזנת נתונים'!H84="","",'סיכום לועדה- הזנת נתונים'!H84)</f>
        <v/>
      </c>
      <c r="I84" s="394" t="str">
        <f>IF('סיכום לועדה- הזנת נתונים'!I84="","",'סיכום לועדה- הזנת נתונים'!I84)</f>
        <v/>
      </c>
      <c r="J84" s="395" t="str">
        <f>IF('סיכום לועדה- הזנת נתונים'!J84="","",'סיכום לועדה- הזנת נתונים'!J84)</f>
        <v/>
      </c>
      <c r="K84" s="396" t="str">
        <f>IF('סיכום לועדה- הזנת נתונים'!K84="","",'סיכום לועדה- הזנת נתונים'!K84)</f>
        <v/>
      </c>
      <c r="L84" s="396" t="str">
        <f>IF('סיכום לועדה- הזנת נתונים'!L84="","",'סיכום לועדה- הזנת נתונים'!L84)</f>
        <v/>
      </c>
      <c r="M84" s="396" t="str">
        <f>IF('סיכום לועדה- הזנת נתונים'!M84="","",'סיכום לועדה- הזנת נתונים'!M84)</f>
        <v/>
      </c>
      <c r="N84" s="396" t="str">
        <f>IF('סיכום לועדה- הזנת נתונים'!N84="","",'סיכום לועדה- הזנת נתונים'!N84)</f>
        <v/>
      </c>
      <c r="O84" s="397" t="str">
        <f>IF('סיכום לועדה- הזנת נתונים'!O84="","",'סיכום לועדה- הזנת נתונים'!O84)</f>
        <v/>
      </c>
      <c r="P84" s="290" t="str">
        <f>IF('סיכום לועדה- הזנת נתונים'!P84="","",'סיכום לועדה- הזנת נתונים'!P84)</f>
        <v/>
      </c>
      <c r="Q84" s="43" t="str">
        <f>IF($F84="","",I84-#REF!)</f>
        <v/>
      </c>
      <c r="R84" s="44" t="str">
        <f>IF($F84="","",IFERROR(N84/#REF!-1,0))</f>
        <v/>
      </c>
      <c r="S84" s="45" t="str">
        <f t="shared" si="6"/>
        <v/>
      </c>
      <c r="T84" s="45" t="str">
        <f t="shared" si="7"/>
        <v/>
      </c>
      <c r="U84" s="46" t="str">
        <f t="shared" si="8"/>
        <v/>
      </c>
      <c r="AR84" s="45" t="b">
        <f t="shared" si="9"/>
        <v>0</v>
      </c>
      <c r="AS84" s="47"/>
      <c r="AT84" s="48">
        <f t="shared" si="10"/>
        <v>700000</v>
      </c>
    </row>
    <row r="85" spans="2:46" ht="16.5" hidden="1" thickBot="1" x14ac:dyDescent="0.3">
      <c r="B85" s="49" t="str">
        <f t="shared" si="0"/>
        <v/>
      </c>
      <c r="C85" s="57" t="str">
        <f>IF('תנאי סף'!C85="","",'תנאי סף'!C85)</f>
        <v/>
      </c>
      <c r="D85" s="57" t="str">
        <f>IF('תנאי סף'!D85="","",'תנאי סף'!D85)</f>
        <v/>
      </c>
      <c r="E85" s="57" t="str">
        <f>IF('תנאי סף'!E85="","",'תנאי סף'!E85)</f>
        <v/>
      </c>
      <c r="F85" s="57" t="str">
        <f>IF('תנאי סף'!F85="","",'תנאי סף'!F85)</f>
        <v/>
      </c>
      <c r="G85" s="394" t="str">
        <f>IF('סיכום לועדה- הזנת נתונים'!G85="","",'סיכום לועדה- הזנת נתונים'!G85)</f>
        <v/>
      </c>
      <c r="H85" s="394" t="str">
        <f>IF('סיכום לועדה- הזנת נתונים'!H85="","",'סיכום לועדה- הזנת נתונים'!H85)</f>
        <v/>
      </c>
      <c r="I85" s="394" t="str">
        <f>IF('סיכום לועדה- הזנת נתונים'!I85="","",'סיכום לועדה- הזנת נתונים'!I85)</f>
        <v/>
      </c>
      <c r="J85" s="395" t="str">
        <f>IF('סיכום לועדה- הזנת נתונים'!J85="","",'סיכום לועדה- הזנת נתונים'!J85)</f>
        <v/>
      </c>
      <c r="K85" s="396" t="str">
        <f>IF('סיכום לועדה- הזנת נתונים'!K85="","",'סיכום לועדה- הזנת נתונים'!K85)</f>
        <v/>
      </c>
      <c r="L85" s="396" t="str">
        <f>IF('סיכום לועדה- הזנת נתונים'!L85="","",'סיכום לועדה- הזנת נתונים'!L85)</f>
        <v/>
      </c>
      <c r="M85" s="396" t="str">
        <f>IF('סיכום לועדה- הזנת נתונים'!M85="","",'סיכום לועדה- הזנת נתונים'!M85)</f>
        <v/>
      </c>
      <c r="N85" s="396" t="str">
        <f>IF('סיכום לועדה- הזנת נתונים'!N85="","",'סיכום לועדה- הזנת נתונים'!N85)</f>
        <v/>
      </c>
      <c r="O85" s="397" t="str">
        <f>IF('סיכום לועדה- הזנת נתונים'!O85="","",'סיכום לועדה- הזנת נתונים'!O85)</f>
        <v/>
      </c>
      <c r="P85" s="290" t="str">
        <f>IF('סיכום לועדה- הזנת נתונים'!P85="","",'סיכום לועדה- הזנת נתונים'!P85)</f>
        <v/>
      </c>
      <c r="Q85" s="43" t="str">
        <f>IF($F85="","",I85-#REF!)</f>
        <v/>
      </c>
      <c r="R85" s="44" t="str">
        <f>IF($F85="","",IFERROR(N85/#REF!-1,0))</f>
        <v/>
      </c>
      <c r="S85" s="45" t="str">
        <f t="shared" si="6"/>
        <v/>
      </c>
      <c r="T85" s="45" t="str">
        <f t="shared" si="7"/>
        <v/>
      </c>
      <c r="U85" s="46" t="str">
        <f t="shared" si="8"/>
        <v/>
      </c>
      <c r="AR85" s="45" t="b">
        <f t="shared" si="9"/>
        <v>0</v>
      </c>
      <c r="AS85" s="47"/>
      <c r="AT85" s="48">
        <f t="shared" si="10"/>
        <v>700000</v>
      </c>
    </row>
    <row r="86" spans="2:46" ht="16.5" hidden="1" thickBot="1" x14ac:dyDescent="0.3">
      <c r="B86" s="49" t="str">
        <f t="shared" si="0"/>
        <v/>
      </c>
      <c r="C86" s="57" t="str">
        <f>IF('תנאי סף'!C86="","",'תנאי סף'!C86)</f>
        <v/>
      </c>
      <c r="D86" s="57" t="str">
        <f>IF('תנאי סף'!D86="","",'תנאי סף'!D86)</f>
        <v/>
      </c>
      <c r="E86" s="57" t="str">
        <f>IF('תנאי סף'!E86="","",'תנאי סף'!E86)</f>
        <v/>
      </c>
      <c r="F86" s="57" t="str">
        <f>IF('תנאי סף'!F86="","",'תנאי סף'!F86)</f>
        <v/>
      </c>
      <c r="G86" s="394" t="str">
        <f>IF('סיכום לועדה- הזנת נתונים'!G86="","",'סיכום לועדה- הזנת נתונים'!G86)</f>
        <v/>
      </c>
      <c r="H86" s="394" t="str">
        <f>IF('סיכום לועדה- הזנת נתונים'!H86="","",'סיכום לועדה- הזנת נתונים'!H86)</f>
        <v/>
      </c>
      <c r="I86" s="394" t="str">
        <f>IF('סיכום לועדה- הזנת נתונים'!I86="","",'סיכום לועדה- הזנת נתונים'!I86)</f>
        <v/>
      </c>
      <c r="J86" s="395" t="str">
        <f>IF('סיכום לועדה- הזנת נתונים'!J86="","",'סיכום לועדה- הזנת נתונים'!J86)</f>
        <v/>
      </c>
      <c r="K86" s="396" t="str">
        <f>IF('סיכום לועדה- הזנת נתונים'!K86="","",'סיכום לועדה- הזנת נתונים'!K86)</f>
        <v/>
      </c>
      <c r="L86" s="396" t="str">
        <f>IF('סיכום לועדה- הזנת נתונים'!L86="","",'סיכום לועדה- הזנת נתונים'!L86)</f>
        <v/>
      </c>
      <c r="M86" s="396" t="str">
        <f>IF('סיכום לועדה- הזנת נתונים'!M86="","",'סיכום לועדה- הזנת נתונים'!M86)</f>
        <v/>
      </c>
      <c r="N86" s="396" t="str">
        <f>IF('סיכום לועדה- הזנת נתונים'!N86="","",'סיכום לועדה- הזנת נתונים'!N86)</f>
        <v/>
      </c>
      <c r="O86" s="397" t="str">
        <f>IF('סיכום לועדה- הזנת נתונים'!O86="","",'סיכום לועדה- הזנת נתונים'!O86)</f>
        <v/>
      </c>
      <c r="P86" s="290" t="str">
        <f>IF('סיכום לועדה- הזנת נתונים'!P86="","",'סיכום לועדה- הזנת נתונים'!P86)</f>
        <v/>
      </c>
      <c r="Q86" s="43" t="str">
        <f>IF($F86="","",I86-#REF!)</f>
        <v/>
      </c>
      <c r="R86" s="44" t="str">
        <f>IF($F86="","",IFERROR(N86/#REF!-1,0))</f>
        <v/>
      </c>
      <c r="S86" s="45" t="str">
        <f t="shared" si="6"/>
        <v/>
      </c>
      <c r="T86" s="45" t="str">
        <f t="shared" si="7"/>
        <v/>
      </c>
      <c r="U86" s="46" t="str">
        <f t="shared" si="8"/>
        <v/>
      </c>
      <c r="AR86" s="45" t="b">
        <f t="shared" si="9"/>
        <v>0</v>
      </c>
      <c r="AS86" s="47"/>
      <c r="AT86" s="48">
        <f t="shared" si="10"/>
        <v>700000</v>
      </c>
    </row>
    <row r="87" spans="2:46" ht="16.5" hidden="1" thickBot="1" x14ac:dyDescent="0.3">
      <c r="B87" s="49" t="str">
        <f t="shared" si="0"/>
        <v/>
      </c>
      <c r="C87" s="57" t="str">
        <f>IF('תנאי סף'!C87="","",'תנאי סף'!C87)</f>
        <v/>
      </c>
      <c r="D87" s="57" t="str">
        <f>IF('תנאי סף'!D87="","",'תנאי סף'!D87)</f>
        <v/>
      </c>
      <c r="E87" s="57" t="str">
        <f>IF('תנאי סף'!E87="","",'תנאי סף'!E87)</f>
        <v/>
      </c>
      <c r="F87" s="57" t="str">
        <f>IF('תנאי סף'!F87="","",'תנאי סף'!F87)</f>
        <v/>
      </c>
      <c r="G87" s="394" t="str">
        <f>IF('סיכום לועדה- הזנת נתונים'!G87="","",'סיכום לועדה- הזנת נתונים'!G87)</f>
        <v/>
      </c>
      <c r="H87" s="394" t="str">
        <f>IF('סיכום לועדה- הזנת נתונים'!H87="","",'סיכום לועדה- הזנת נתונים'!H87)</f>
        <v/>
      </c>
      <c r="I87" s="394" t="str">
        <f>IF('סיכום לועדה- הזנת נתונים'!I87="","",'סיכום לועדה- הזנת נתונים'!I87)</f>
        <v/>
      </c>
      <c r="J87" s="395" t="str">
        <f>IF('סיכום לועדה- הזנת נתונים'!J87="","",'סיכום לועדה- הזנת נתונים'!J87)</f>
        <v/>
      </c>
      <c r="K87" s="396" t="str">
        <f>IF('סיכום לועדה- הזנת נתונים'!K87="","",'סיכום לועדה- הזנת נתונים'!K87)</f>
        <v/>
      </c>
      <c r="L87" s="396" t="str">
        <f>IF('סיכום לועדה- הזנת נתונים'!L87="","",'סיכום לועדה- הזנת נתונים'!L87)</f>
        <v/>
      </c>
      <c r="M87" s="396" t="str">
        <f>IF('סיכום לועדה- הזנת נתונים'!M87="","",'סיכום לועדה- הזנת נתונים'!M87)</f>
        <v/>
      </c>
      <c r="N87" s="396" t="str">
        <f>IF('סיכום לועדה- הזנת נתונים'!N87="","",'סיכום לועדה- הזנת נתונים'!N87)</f>
        <v/>
      </c>
      <c r="O87" s="397" t="str">
        <f>IF('סיכום לועדה- הזנת נתונים'!O87="","",'סיכום לועדה- הזנת נתונים'!O87)</f>
        <v/>
      </c>
      <c r="P87" s="290" t="str">
        <f>IF('סיכום לועדה- הזנת נתונים'!P87="","",'סיכום לועדה- הזנת נתונים'!P87)</f>
        <v/>
      </c>
      <c r="Q87" s="43" t="str">
        <f>IF($F87="","",I87-#REF!)</f>
        <v/>
      </c>
      <c r="R87" s="44" t="str">
        <f>IF($F87="","",IFERROR(N87/#REF!-1,0))</f>
        <v/>
      </c>
      <c r="S87" s="45" t="str">
        <f t="shared" si="6"/>
        <v/>
      </c>
      <c r="T87" s="45" t="str">
        <f t="shared" si="7"/>
        <v/>
      </c>
      <c r="U87" s="46" t="str">
        <f t="shared" si="8"/>
        <v/>
      </c>
      <c r="AR87" s="45" t="b">
        <f t="shared" si="9"/>
        <v>0</v>
      </c>
      <c r="AS87" s="47"/>
      <c r="AT87" s="48">
        <f t="shared" si="10"/>
        <v>700000</v>
      </c>
    </row>
    <row r="88" spans="2:46" ht="16.5" hidden="1" thickBot="1" x14ac:dyDescent="0.3">
      <c r="B88" s="49" t="str">
        <f t="shared" si="0"/>
        <v/>
      </c>
      <c r="C88" s="57" t="str">
        <f>IF('תנאי סף'!C88="","",'תנאי סף'!C88)</f>
        <v/>
      </c>
      <c r="D88" s="57" t="str">
        <f>IF('תנאי סף'!D88="","",'תנאי סף'!D88)</f>
        <v/>
      </c>
      <c r="E88" s="57" t="str">
        <f>IF('תנאי סף'!E88="","",'תנאי סף'!E88)</f>
        <v/>
      </c>
      <c r="F88" s="57" t="str">
        <f>IF('תנאי סף'!F88="","",'תנאי סף'!F88)</f>
        <v/>
      </c>
      <c r="G88" s="394" t="str">
        <f>IF('סיכום לועדה- הזנת נתונים'!G88="","",'סיכום לועדה- הזנת נתונים'!G88)</f>
        <v/>
      </c>
      <c r="H88" s="394" t="str">
        <f>IF('סיכום לועדה- הזנת נתונים'!H88="","",'סיכום לועדה- הזנת נתונים'!H88)</f>
        <v/>
      </c>
      <c r="I88" s="394" t="str">
        <f>IF('סיכום לועדה- הזנת נתונים'!I88="","",'סיכום לועדה- הזנת נתונים'!I88)</f>
        <v/>
      </c>
      <c r="J88" s="395" t="str">
        <f>IF('סיכום לועדה- הזנת נתונים'!J88="","",'סיכום לועדה- הזנת נתונים'!J88)</f>
        <v/>
      </c>
      <c r="K88" s="396" t="str">
        <f>IF('סיכום לועדה- הזנת נתונים'!K88="","",'סיכום לועדה- הזנת נתונים'!K88)</f>
        <v/>
      </c>
      <c r="L88" s="396" t="str">
        <f>IF('סיכום לועדה- הזנת נתונים'!L88="","",'סיכום לועדה- הזנת נתונים'!L88)</f>
        <v/>
      </c>
      <c r="M88" s="396" t="str">
        <f>IF('סיכום לועדה- הזנת נתונים'!M88="","",'סיכום לועדה- הזנת נתונים'!M88)</f>
        <v/>
      </c>
      <c r="N88" s="396" t="str">
        <f>IF('סיכום לועדה- הזנת נתונים'!N88="","",'סיכום לועדה- הזנת נתונים'!N88)</f>
        <v/>
      </c>
      <c r="O88" s="397" t="str">
        <f>IF('סיכום לועדה- הזנת נתונים'!O88="","",'סיכום לועדה- הזנת נתונים'!O88)</f>
        <v/>
      </c>
      <c r="P88" s="290" t="str">
        <f>IF('סיכום לועדה- הזנת נתונים'!P88="","",'סיכום לועדה- הזנת נתונים'!P88)</f>
        <v/>
      </c>
      <c r="Q88" s="43" t="str">
        <f>IF($F88="","",I88-#REF!)</f>
        <v/>
      </c>
      <c r="R88" s="44" t="str">
        <f>IF($F88="","",IFERROR(N88/#REF!-1,0))</f>
        <v/>
      </c>
      <c r="S88" s="45" t="str">
        <f t="shared" si="6"/>
        <v/>
      </c>
      <c r="T88" s="45" t="str">
        <f t="shared" si="7"/>
        <v/>
      </c>
      <c r="U88" s="46" t="str">
        <f t="shared" si="8"/>
        <v/>
      </c>
      <c r="AR88" s="45" t="b">
        <f t="shared" si="9"/>
        <v>0</v>
      </c>
      <c r="AS88" s="47"/>
      <c r="AT88" s="48">
        <f t="shared" si="10"/>
        <v>700000</v>
      </c>
    </row>
    <row r="89" spans="2:46" ht="16.5" hidden="1" thickBot="1" x14ac:dyDescent="0.3">
      <c r="B89" s="49" t="str">
        <f t="shared" si="0"/>
        <v/>
      </c>
      <c r="C89" s="57" t="str">
        <f>IF('תנאי סף'!C89="","",'תנאי סף'!C89)</f>
        <v/>
      </c>
      <c r="D89" s="57" t="str">
        <f>IF('תנאי סף'!D89="","",'תנאי סף'!D89)</f>
        <v/>
      </c>
      <c r="E89" s="57" t="str">
        <f>IF('תנאי סף'!E89="","",'תנאי סף'!E89)</f>
        <v/>
      </c>
      <c r="F89" s="57" t="str">
        <f>IF('תנאי סף'!F89="","",'תנאי סף'!F89)</f>
        <v/>
      </c>
      <c r="G89" s="394" t="str">
        <f>IF('סיכום לועדה- הזנת נתונים'!G89="","",'סיכום לועדה- הזנת נתונים'!G89)</f>
        <v/>
      </c>
      <c r="H89" s="394" t="str">
        <f>IF('סיכום לועדה- הזנת נתונים'!H89="","",'סיכום לועדה- הזנת נתונים'!H89)</f>
        <v/>
      </c>
      <c r="I89" s="394" t="str">
        <f>IF('סיכום לועדה- הזנת נתונים'!I89="","",'סיכום לועדה- הזנת נתונים'!I89)</f>
        <v/>
      </c>
      <c r="J89" s="395" t="str">
        <f>IF('סיכום לועדה- הזנת נתונים'!J89="","",'סיכום לועדה- הזנת נתונים'!J89)</f>
        <v/>
      </c>
      <c r="K89" s="396" t="str">
        <f>IF('סיכום לועדה- הזנת נתונים'!K89="","",'סיכום לועדה- הזנת נתונים'!K89)</f>
        <v/>
      </c>
      <c r="L89" s="396" t="str">
        <f>IF('סיכום לועדה- הזנת נתונים'!L89="","",'סיכום לועדה- הזנת נתונים'!L89)</f>
        <v/>
      </c>
      <c r="M89" s="396" t="str">
        <f>IF('סיכום לועדה- הזנת נתונים'!M89="","",'סיכום לועדה- הזנת נתונים'!M89)</f>
        <v/>
      </c>
      <c r="N89" s="396" t="str">
        <f>IF('סיכום לועדה- הזנת נתונים'!N89="","",'סיכום לועדה- הזנת נתונים'!N89)</f>
        <v/>
      </c>
      <c r="O89" s="397" t="str">
        <f>IF('סיכום לועדה- הזנת נתונים'!O89="","",'סיכום לועדה- הזנת נתונים'!O89)</f>
        <v/>
      </c>
      <c r="P89" s="290" t="str">
        <f>IF('סיכום לועדה- הזנת נתונים'!P89="","",'סיכום לועדה- הזנת נתונים'!P89)</f>
        <v/>
      </c>
      <c r="Q89" s="43" t="str">
        <f>IF($F89="","",I89-#REF!)</f>
        <v/>
      </c>
      <c r="R89" s="44" t="str">
        <f>IF($F89="","",IFERROR(N89/#REF!-1,0))</f>
        <v/>
      </c>
      <c r="S89" s="45" t="str">
        <f t="shared" si="6"/>
        <v/>
      </c>
      <c r="T89" s="45" t="str">
        <f t="shared" si="7"/>
        <v/>
      </c>
      <c r="U89" s="46" t="str">
        <f t="shared" si="8"/>
        <v/>
      </c>
      <c r="AR89" s="45" t="b">
        <f t="shared" si="9"/>
        <v>0</v>
      </c>
      <c r="AS89" s="47"/>
      <c r="AT89" s="48">
        <f t="shared" si="10"/>
        <v>700000</v>
      </c>
    </row>
    <row r="90" spans="2:46" ht="16.5" hidden="1" thickBot="1" x14ac:dyDescent="0.3">
      <c r="B90" s="49" t="str">
        <f t="shared" si="0"/>
        <v/>
      </c>
      <c r="C90" s="57" t="str">
        <f>IF('תנאי סף'!C90="","",'תנאי סף'!C90)</f>
        <v/>
      </c>
      <c r="D90" s="57" t="str">
        <f>IF('תנאי סף'!D90="","",'תנאי סף'!D90)</f>
        <v/>
      </c>
      <c r="E90" s="57" t="str">
        <f>IF('תנאי סף'!E90="","",'תנאי סף'!E90)</f>
        <v/>
      </c>
      <c r="F90" s="57" t="str">
        <f>IF('תנאי סף'!F90="","",'תנאי סף'!F90)</f>
        <v/>
      </c>
      <c r="G90" s="394" t="str">
        <f>IF('סיכום לועדה- הזנת נתונים'!G90="","",'סיכום לועדה- הזנת נתונים'!G90)</f>
        <v/>
      </c>
      <c r="H90" s="394" t="str">
        <f>IF('סיכום לועדה- הזנת נתונים'!H90="","",'סיכום לועדה- הזנת נתונים'!H90)</f>
        <v/>
      </c>
      <c r="I90" s="394" t="str">
        <f>IF('סיכום לועדה- הזנת נתונים'!I90="","",'סיכום לועדה- הזנת נתונים'!I90)</f>
        <v/>
      </c>
      <c r="J90" s="395" t="str">
        <f>IF('סיכום לועדה- הזנת נתונים'!J90="","",'סיכום לועדה- הזנת נתונים'!J90)</f>
        <v/>
      </c>
      <c r="K90" s="396" t="str">
        <f>IF('סיכום לועדה- הזנת נתונים'!K90="","",'סיכום לועדה- הזנת נתונים'!K90)</f>
        <v/>
      </c>
      <c r="L90" s="396" t="str">
        <f>IF('סיכום לועדה- הזנת נתונים'!L90="","",'סיכום לועדה- הזנת נתונים'!L90)</f>
        <v/>
      </c>
      <c r="M90" s="396" t="str">
        <f>IF('סיכום לועדה- הזנת נתונים'!M90="","",'סיכום לועדה- הזנת נתונים'!M90)</f>
        <v/>
      </c>
      <c r="N90" s="396" t="str">
        <f>IF('סיכום לועדה- הזנת נתונים'!N90="","",'סיכום לועדה- הזנת נתונים'!N90)</f>
        <v/>
      </c>
      <c r="O90" s="397" t="str">
        <f>IF('סיכום לועדה- הזנת נתונים'!O90="","",'סיכום לועדה- הזנת נתונים'!O90)</f>
        <v/>
      </c>
      <c r="P90" s="290" t="str">
        <f>IF('סיכום לועדה- הזנת נתונים'!P90="","",'סיכום לועדה- הזנת נתונים'!P90)</f>
        <v/>
      </c>
      <c r="Q90" s="43" t="str">
        <f>IF($F90="","",I90-#REF!)</f>
        <v/>
      </c>
      <c r="R90" s="44" t="str">
        <f>IF($F90="","",IFERROR(N90/#REF!-1,0))</f>
        <v/>
      </c>
      <c r="S90" s="45" t="str">
        <f t="shared" si="6"/>
        <v/>
      </c>
      <c r="T90" s="45" t="str">
        <f t="shared" si="7"/>
        <v/>
      </c>
      <c r="U90" s="46" t="str">
        <f t="shared" si="8"/>
        <v/>
      </c>
      <c r="AR90" s="45" t="b">
        <f t="shared" si="9"/>
        <v>0</v>
      </c>
      <c r="AS90" s="47"/>
      <c r="AT90" s="48">
        <f t="shared" si="10"/>
        <v>700000</v>
      </c>
    </row>
    <row r="91" spans="2:46" ht="16.5" hidden="1" thickBot="1" x14ac:dyDescent="0.3">
      <c r="B91" s="49" t="str">
        <f t="shared" si="0"/>
        <v/>
      </c>
      <c r="C91" s="57" t="str">
        <f>IF('תנאי סף'!C91="","",'תנאי סף'!C91)</f>
        <v/>
      </c>
      <c r="D91" s="57" t="str">
        <f>IF('תנאי סף'!D91="","",'תנאי סף'!D91)</f>
        <v/>
      </c>
      <c r="E91" s="57" t="str">
        <f>IF('תנאי סף'!E91="","",'תנאי סף'!E91)</f>
        <v/>
      </c>
      <c r="F91" s="57" t="str">
        <f>IF('תנאי סף'!F91="","",'תנאי סף'!F91)</f>
        <v/>
      </c>
      <c r="G91" s="394" t="str">
        <f>IF('סיכום לועדה- הזנת נתונים'!G91="","",'סיכום לועדה- הזנת נתונים'!G91)</f>
        <v/>
      </c>
      <c r="H91" s="394" t="str">
        <f>IF('סיכום לועדה- הזנת נתונים'!H91="","",'סיכום לועדה- הזנת נתונים'!H91)</f>
        <v/>
      </c>
      <c r="I91" s="394" t="str">
        <f>IF('סיכום לועדה- הזנת נתונים'!I91="","",'סיכום לועדה- הזנת נתונים'!I91)</f>
        <v/>
      </c>
      <c r="J91" s="395" t="str">
        <f>IF('סיכום לועדה- הזנת נתונים'!J91="","",'סיכום לועדה- הזנת נתונים'!J91)</f>
        <v/>
      </c>
      <c r="K91" s="396" t="str">
        <f>IF('סיכום לועדה- הזנת נתונים'!K91="","",'סיכום לועדה- הזנת נתונים'!K91)</f>
        <v/>
      </c>
      <c r="L91" s="396" t="str">
        <f>IF('סיכום לועדה- הזנת נתונים'!L91="","",'סיכום לועדה- הזנת נתונים'!L91)</f>
        <v/>
      </c>
      <c r="M91" s="396" t="str">
        <f>IF('סיכום לועדה- הזנת נתונים'!M91="","",'סיכום לועדה- הזנת נתונים'!M91)</f>
        <v/>
      </c>
      <c r="N91" s="396" t="str">
        <f>IF('סיכום לועדה- הזנת נתונים'!N91="","",'סיכום לועדה- הזנת נתונים'!N91)</f>
        <v/>
      </c>
      <c r="O91" s="397" t="str">
        <f>IF('סיכום לועדה- הזנת נתונים'!O91="","",'סיכום לועדה- הזנת נתונים'!O91)</f>
        <v/>
      </c>
      <c r="P91" s="290" t="str">
        <f>IF('סיכום לועדה- הזנת נתונים'!P91="","",'סיכום לועדה- הזנת נתונים'!P91)</f>
        <v/>
      </c>
      <c r="Q91" s="43" t="str">
        <f>IF($F91="","",I91-#REF!)</f>
        <v/>
      </c>
      <c r="R91" s="44" t="str">
        <f>IF($F91="","",IFERROR(N91/#REF!-1,0))</f>
        <v/>
      </c>
      <c r="S91" s="45" t="str">
        <f t="shared" si="6"/>
        <v/>
      </c>
      <c r="T91" s="45" t="str">
        <f t="shared" si="7"/>
        <v/>
      </c>
      <c r="U91" s="46" t="str">
        <f t="shared" si="8"/>
        <v/>
      </c>
      <c r="AR91" s="45" t="b">
        <f t="shared" si="9"/>
        <v>0</v>
      </c>
      <c r="AS91" s="47"/>
      <c r="AT91" s="48">
        <f t="shared" si="10"/>
        <v>700000</v>
      </c>
    </row>
    <row r="92" spans="2:46" ht="16.5" hidden="1" thickBot="1" x14ac:dyDescent="0.3">
      <c r="B92" s="49" t="str">
        <f t="shared" si="0"/>
        <v/>
      </c>
      <c r="C92" s="57" t="str">
        <f>IF('תנאי סף'!C92="","",'תנאי סף'!C92)</f>
        <v/>
      </c>
      <c r="D92" s="57" t="str">
        <f>IF('תנאי סף'!D92="","",'תנאי סף'!D92)</f>
        <v/>
      </c>
      <c r="E92" s="57" t="str">
        <f>IF('תנאי סף'!E92="","",'תנאי סף'!E92)</f>
        <v/>
      </c>
      <c r="F92" s="57" t="str">
        <f>IF('תנאי סף'!F92="","",'תנאי סף'!F92)</f>
        <v/>
      </c>
      <c r="G92" s="394" t="str">
        <f>IF('סיכום לועדה- הזנת נתונים'!G92="","",'סיכום לועדה- הזנת נתונים'!G92)</f>
        <v/>
      </c>
      <c r="H92" s="394" t="str">
        <f>IF('סיכום לועדה- הזנת נתונים'!H92="","",'סיכום לועדה- הזנת נתונים'!H92)</f>
        <v/>
      </c>
      <c r="I92" s="394" t="str">
        <f>IF('סיכום לועדה- הזנת נתונים'!I92="","",'סיכום לועדה- הזנת נתונים'!I92)</f>
        <v/>
      </c>
      <c r="J92" s="395" t="str">
        <f>IF('סיכום לועדה- הזנת נתונים'!J92="","",'סיכום לועדה- הזנת נתונים'!J92)</f>
        <v/>
      </c>
      <c r="K92" s="396" t="str">
        <f>IF('סיכום לועדה- הזנת נתונים'!K92="","",'סיכום לועדה- הזנת נתונים'!K92)</f>
        <v/>
      </c>
      <c r="L92" s="396" t="str">
        <f>IF('סיכום לועדה- הזנת נתונים'!L92="","",'סיכום לועדה- הזנת נתונים'!L92)</f>
        <v/>
      </c>
      <c r="M92" s="396" t="str">
        <f>IF('סיכום לועדה- הזנת נתונים'!M92="","",'סיכום לועדה- הזנת נתונים'!M92)</f>
        <v/>
      </c>
      <c r="N92" s="396" t="str">
        <f>IF('סיכום לועדה- הזנת נתונים'!N92="","",'סיכום לועדה- הזנת נתונים'!N92)</f>
        <v/>
      </c>
      <c r="O92" s="397" t="str">
        <f>IF('סיכום לועדה- הזנת נתונים'!O92="","",'סיכום לועדה- הזנת נתונים'!O92)</f>
        <v/>
      </c>
      <c r="P92" s="290" t="str">
        <f>IF('סיכום לועדה- הזנת נתונים'!P92="","",'סיכום לועדה- הזנת נתונים'!P92)</f>
        <v/>
      </c>
      <c r="Q92" s="43" t="str">
        <f>IF($F92="","",I92-#REF!)</f>
        <v/>
      </c>
      <c r="R92" s="44" t="str">
        <f>IF($F92="","",IFERROR(N92/#REF!-1,0))</f>
        <v/>
      </c>
      <c r="S92" s="45" t="str">
        <f t="shared" si="6"/>
        <v/>
      </c>
      <c r="T92" s="45" t="str">
        <f t="shared" si="7"/>
        <v/>
      </c>
      <c r="U92" s="46" t="str">
        <f t="shared" si="8"/>
        <v/>
      </c>
      <c r="AR92" s="45" t="b">
        <f t="shared" si="9"/>
        <v>0</v>
      </c>
      <c r="AS92" s="47"/>
      <c r="AT92" s="48">
        <f t="shared" si="10"/>
        <v>700000</v>
      </c>
    </row>
    <row r="93" spans="2:46" ht="16.5" hidden="1" thickBot="1" x14ac:dyDescent="0.3">
      <c r="B93" s="49" t="str">
        <f t="shared" si="0"/>
        <v/>
      </c>
      <c r="C93" s="57" t="str">
        <f>IF('תנאי סף'!C93="","",'תנאי סף'!C93)</f>
        <v/>
      </c>
      <c r="D93" s="57" t="str">
        <f>IF('תנאי סף'!D93="","",'תנאי סף'!D93)</f>
        <v/>
      </c>
      <c r="E93" s="57" t="str">
        <f>IF('תנאי סף'!E93="","",'תנאי סף'!E93)</f>
        <v/>
      </c>
      <c r="F93" s="57" t="str">
        <f>IF('תנאי סף'!F93="","",'תנאי סף'!F93)</f>
        <v/>
      </c>
      <c r="G93" s="394" t="str">
        <f>IF('סיכום לועדה- הזנת נתונים'!G93="","",'סיכום לועדה- הזנת נתונים'!G93)</f>
        <v/>
      </c>
      <c r="H93" s="394" t="str">
        <f>IF('סיכום לועדה- הזנת נתונים'!H93="","",'סיכום לועדה- הזנת נתונים'!H93)</f>
        <v/>
      </c>
      <c r="I93" s="394" t="str">
        <f>IF('סיכום לועדה- הזנת נתונים'!I93="","",'סיכום לועדה- הזנת נתונים'!I93)</f>
        <v/>
      </c>
      <c r="J93" s="395" t="str">
        <f>IF('סיכום לועדה- הזנת נתונים'!J93="","",'סיכום לועדה- הזנת נתונים'!J93)</f>
        <v/>
      </c>
      <c r="K93" s="396" t="str">
        <f>IF('סיכום לועדה- הזנת נתונים'!K93="","",'סיכום לועדה- הזנת נתונים'!K93)</f>
        <v/>
      </c>
      <c r="L93" s="396" t="str">
        <f>IF('סיכום לועדה- הזנת נתונים'!L93="","",'סיכום לועדה- הזנת נתונים'!L93)</f>
        <v/>
      </c>
      <c r="M93" s="396" t="str">
        <f>IF('סיכום לועדה- הזנת נתונים'!M93="","",'סיכום לועדה- הזנת נתונים'!M93)</f>
        <v/>
      </c>
      <c r="N93" s="396" t="str">
        <f>IF('סיכום לועדה- הזנת נתונים'!N93="","",'סיכום לועדה- הזנת נתונים'!N93)</f>
        <v/>
      </c>
      <c r="O93" s="397" t="str">
        <f>IF('סיכום לועדה- הזנת נתונים'!O93="","",'סיכום לועדה- הזנת נתונים'!O93)</f>
        <v/>
      </c>
      <c r="P93" s="290" t="str">
        <f>IF('סיכום לועדה- הזנת נתונים'!P93="","",'סיכום לועדה- הזנת נתונים'!P93)</f>
        <v/>
      </c>
      <c r="Q93" s="43" t="str">
        <f>IF($F93="","",I93-#REF!)</f>
        <v/>
      </c>
      <c r="R93" s="44" t="str">
        <f>IF($F93="","",IFERROR(N93/#REF!-1,0))</f>
        <v/>
      </c>
      <c r="S93" s="45" t="str">
        <f t="shared" si="6"/>
        <v/>
      </c>
      <c r="T93" s="45" t="str">
        <f t="shared" si="7"/>
        <v/>
      </c>
      <c r="U93" s="46" t="str">
        <f t="shared" si="8"/>
        <v/>
      </c>
      <c r="AR93" s="45" t="b">
        <f t="shared" si="9"/>
        <v>0</v>
      </c>
      <c r="AS93" s="47"/>
      <c r="AT93" s="48">
        <f t="shared" si="10"/>
        <v>700000</v>
      </c>
    </row>
    <row r="94" spans="2:46" ht="16.5" hidden="1" thickBot="1" x14ac:dyDescent="0.3">
      <c r="B94" s="49" t="str">
        <f t="shared" si="0"/>
        <v/>
      </c>
      <c r="C94" s="57" t="str">
        <f>IF('תנאי סף'!C94="","",'תנאי סף'!C94)</f>
        <v/>
      </c>
      <c r="D94" s="57" t="str">
        <f>IF('תנאי סף'!D94="","",'תנאי סף'!D94)</f>
        <v/>
      </c>
      <c r="E94" s="57" t="str">
        <f>IF('תנאי סף'!E94="","",'תנאי סף'!E94)</f>
        <v/>
      </c>
      <c r="F94" s="57" t="str">
        <f>IF('תנאי סף'!F94="","",'תנאי סף'!F94)</f>
        <v/>
      </c>
      <c r="G94" s="394" t="str">
        <f>IF('סיכום לועדה- הזנת נתונים'!G94="","",'סיכום לועדה- הזנת נתונים'!G94)</f>
        <v/>
      </c>
      <c r="H94" s="394" t="str">
        <f>IF('סיכום לועדה- הזנת נתונים'!H94="","",'סיכום לועדה- הזנת נתונים'!H94)</f>
        <v/>
      </c>
      <c r="I94" s="394" t="str">
        <f>IF('סיכום לועדה- הזנת נתונים'!I94="","",'סיכום לועדה- הזנת נתונים'!I94)</f>
        <v/>
      </c>
      <c r="J94" s="395" t="str">
        <f>IF('סיכום לועדה- הזנת נתונים'!J94="","",'סיכום לועדה- הזנת נתונים'!J94)</f>
        <v/>
      </c>
      <c r="K94" s="396" t="str">
        <f>IF('סיכום לועדה- הזנת נתונים'!K94="","",'סיכום לועדה- הזנת נתונים'!K94)</f>
        <v/>
      </c>
      <c r="L94" s="396" t="str">
        <f>IF('סיכום לועדה- הזנת נתונים'!L94="","",'סיכום לועדה- הזנת נתונים'!L94)</f>
        <v/>
      </c>
      <c r="M94" s="396" t="str">
        <f>IF('סיכום לועדה- הזנת נתונים'!M94="","",'סיכום לועדה- הזנת נתונים'!M94)</f>
        <v/>
      </c>
      <c r="N94" s="396" t="str">
        <f>IF('סיכום לועדה- הזנת נתונים'!N94="","",'סיכום לועדה- הזנת נתונים'!N94)</f>
        <v/>
      </c>
      <c r="O94" s="397" t="str">
        <f>IF('סיכום לועדה- הזנת נתונים'!O94="","",'סיכום לועדה- הזנת נתונים'!O94)</f>
        <v/>
      </c>
      <c r="P94" s="290" t="str">
        <f>IF('סיכום לועדה- הזנת נתונים'!P94="","",'סיכום לועדה- הזנת נתונים'!P94)</f>
        <v/>
      </c>
      <c r="Q94" s="43" t="str">
        <f>IF($F94="","",I94-#REF!)</f>
        <v/>
      </c>
      <c r="R94" s="44" t="str">
        <f>IF($F94="","",IFERROR(N94/#REF!-1,0))</f>
        <v/>
      </c>
      <c r="S94" s="45" t="str">
        <f t="shared" si="6"/>
        <v/>
      </c>
      <c r="T94" s="45" t="str">
        <f t="shared" si="7"/>
        <v/>
      </c>
      <c r="U94" s="46" t="str">
        <f t="shared" si="8"/>
        <v/>
      </c>
      <c r="AR94" s="45" t="b">
        <f t="shared" si="9"/>
        <v>0</v>
      </c>
      <c r="AS94" s="47"/>
      <c r="AT94" s="48">
        <f t="shared" si="10"/>
        <v>700000</v>
      </c>
    </row>
    <row r="95" spans="2:46" ht="16.5" hidden="1" thickBot="1" x14ac:dyDescent="0.3">
      <c r="B95" s="49" t="str">
        <f t="shared" ref="B95:B130" si="11">IF(F95="","",ROW()-30)</f>
        <v/>
      </c>
      <c r="C95" s="57" t="str">
        <f>IF('תנאי סף'!C95="","",'תנאי סף'!C95)</f>
        <v/>
      </c>
      <c r="D95" s="57" t="str">
        <f>IF('תנאי סף'!D95="","",'תנאי סף'!D95)</f>
        <v/>
      </c>
      <c r="E95" s="57" t="str">
        <f>IF('תנאי סף'!E95="","",'תנאי סף'!E95)</f>
        <v/>
      </c>
      <c r="F95" s="57" t="str">
        <f>IF('תנאי סף'!F95="","",'תנאי סף'!F95)</f>
        <v/>
      </c>
      <c r="G95" s="394" t="str">
        <f>IF('סיכום לועדה- הזנת נתונים'!G95="","",'סיכום לועדה- הזנת נתונים'!G95)</f>
        <v/>
      </c>
      <c r="H95" s="394" t="str">
        <f>IF('סיכום לועדה- הזנת נתונים'!H95="","",'סיכום לועדה- הזנת נתונים'!H95)</f>
        <v/>
      </c>
      <c r="I95" s="394" t="str">
        <f>IF('סיכום לועדה- הזנת נתונים'!I95="","",'סיכום לועדה- הזנת נתונים'!I95)</f>
        <v/>
      </c>
      <c r="J95" s="395" t="str">
        <f>IF('סיכום לועדה- הזנת נתונים'!J95="","",'סיכום לועדה- הזנת נתונים'!J95)</f>
        <v/>
      </c>
      <c r="K95" s="396" t="str">
        <f>IF('סיכום לועדה- הזנת נתונים'!K95="","",'סיכום לועדה- הזנת נתונים'!K95)</f>
        <v/>
      </c>
      <c r="L95" s="396" t="str">
        <f>IF('סיכום לועדה- הזנת נתונים'!L95="","",'סיכום לועדה- הזנת נתונים'!L95)</f>
        <v/>
      </c>
      <c r="M95" s="396" t="str">
        <f>IF('סיכום לועדה- הזנת נתונים'!M95="","",'סיכום לועדה- הזנת נתונים'!M95)</f>
        <v/>
      </c>
      <c r="N95" s="396" t="str">
        <f>IF('סיכום לועדה- הזנת נתונים'!N95="","",'סיכום לועדה- הזנת נתונים'!N95)</f>
        <v/>
      </c>
      <c r="O95" s="397" t="str">
        <f>IF('סיכום לועדה- הזנת נתונים'!O95="","",'סיכום לועדה- הזנת נתונים'!O95)</f>
        <v/>
      </c>
      <c r="P95" s="290" t="str">
        <f>IF('סיכום לועדה- הזנת נתונים'!P95="","",'סיכום לועדה- הזנת נתונים'!P95)</f>
        <v/>
      </c>
      <c r="Q95" s="43" t="str">
        <f>IF($F95="","",I95-#REF!)</f>
        <v/>
      </c>
      <c r="R95" s="44" t="str">
        <f>IF($F95="","",IFERROR(N95/#REF!-1,0))</f>
        <v/>
      </c>
      <c r="S95" s="45" t="str">
        <f t="shared" ref="S95:S130" si="12">IF($F95="","",IF(ABS(Q95)&gt;=$S$29,"הצג חריגים","הצג לא חריגים"))</f>
        <v/>
      </c>
      <c r="T95" s="45" t="str">
        <f t="shared" ref="T95:T130" si="13">IF($F95="","",IF(ABS(R95)&gt;=$T$29,"הצג חריגים","הצג לא חריגים"))</f>
        <v/>
      </c>
      <c r="U95" s="46" t="str">
        <f t="shared" ref="U95:U131" si="14">IF(F95="","",N95/$C$2)</f>
        <v/>
      </c>
      <c r="AR95" s="45" t="b">
        <f t="shared" ref="AR95:AR131" si="15">F95&lt;&gt;""</f>
        <v>0</v>
      </c>
      <c r="AS95" s="47"/>
      <c r="AT95" s="48">
        <f t="shared" ref="AT95:AT131" si="16">$C$2</f>
        <v>700000</v>
      </c>
    </row>
    <row r="96" spans="2:46" ht="16.5" hidden="1" thickBot="1" x14ac:dyDescent="0.3">
      <c r="B96" s="49" t="str">
        <f t="shared" si="11"/>
        <v/>
      </c>
      <c r="C96" s="57" t="str">
        <f>IF('תנאי סף'!C96="","",'תנאי סף'!C96)</f>
        <v/>
      </c>
      <c r="D96" s="57" t="str">
        <f>IF('תנאי סף'!D96="","",'תנאי סף'!D96)</f>
        <v/>
      </c>
      <c r="E96" s="57" t="str">
        <f>IF('תנאי סף'!E96="","",'תנאי סף'!E96)</f>
        <v/>
      </c>
      <c r="F96" s="57" t="str">
        <f>IF('תנאי סף'!F96="","",'תנאי סף'!F96)</f>
        <v/>
      </c>
      <c r="G96" s="394" t="str">
        <f>IF('סיכום לועדה- הזנת נתונים'!G96="","",'סיכום לועדה- הזנת נתונים'!G96)</f>
        <v/>
      </c>
      <c r="H96" s="394" t="str">
        <f>IF('סיכום לועדה- הזנת נתונים'!H96="","",'סיכום לועדה- הזנת נתונים'!H96)</f>
        <v/>
      </c>
      <c r="I96" s="394" t="str">
        <f>IF('סיכום לועדה- הזנת נתונים'!I96="","",'סיכום לועדה- הזנת נתונים'!I96)</f>
        <v/>
      </c>
      <c r="J96" s="395" t="str">
        <f>IF('סיכום לועדה- הזנת נתונים'!J96="","",'סיכום לועדה- הזנת נתונים'!J96)</f>
        <v/>
      </c>
      <c r="K96" s="396" t="str">
        <f>IF('סיכום לועדה- הזנת נתונים'!K96="","",'סיכום לועדה- הזנת נתונים'!K96)</f>
        <v/>
      </c>
      <c r="L96" s="396" t="str">
        <f>IF('סיכום לועדה- הזנת נתונים'!L96="","",'סיכום לועדה- הזנת נתונים'!L96)</f>
        <v/>
      </c>
      <c r="M96" s="396" t="str">
        <f>IF('סיכום לועדה- הזנת נתונים'!M96="","",'סיכום לועדה- הזנת נתונים'!M96)</f>
        <v/>
      </c>
      <c r="N96" s="396" t="str">
        <f>IF('סיכום לועדה- הזנת נתונים'!N96="","",'סיכום לועדה- הזנת נתונים'!N96)</f>
        <v/>
      </c>
      <c r="O96" s="397" t="str">
        <f>IF('סיכום לועדה- הזנת נתונים'!O96="","",'סיכום לועדה- הזנת נתונים'!O96)</f>
        <v/>
      </c>
      <c r="P96" s="290" t="str">
        <f>IF('סיכום לועדה- הזנת נתונים'!P96="","",'סיכום לועדה- הזנת נתונים'!P96)</f>
        <v/>
      </c>
      <c r="Q96" s="43" t="str">
        <f>IF($F96="","",I96-#REF!)</f>
        <v/>
      </c>
      <c r="R96" s="44" t="str">
        <f>IF($F96="","",IFERROR(N96/#REF!-1,0))</f>
        <v/>
      </c>
      <c r="S96" s="45" t="str">
        <f t="shared" si="12"/>
        <v/>
      </c>
      <c r="T96" s="45" t="str">
        <f t="shared" si="13"/>
        <v/>
      </c>
      <c r="U96" s="46" t="str">
        <f t="shared" si="14"/>
        <v/>
      </c>
      <c r="AR96" s="45" t="b">
        <f t="shared" si="15"/>
        <v>0</v>
      </c>
      <c r="AS96" s="47"/>
      <c r="AT96" s="48">
        <f t="shared" si="16"/>
        <v>700000</v>
      </c>
    </row>
    <row r="97" spans="2:46" ht="16.5" hidden="1" thickBot="1" x14ac:dyDescent="0.3">
      <c r="B97" s="49" t="str">
        <f t="shared" si="11"/>
        <v/>
      </c>
      <c r="C97" s="57" t="str">
        <f>IF('תנאי סף'!C97="","",'תנאי סף'!C97)</f>
        <v/>
      </c>
      <c r="D97" s="57" t="str">
        <f>IF('תנאי סף'!D97="","",'תנאי סף'!D97)</f>
        <v/>
      </c>
      <c r="E97" s="57" t="str">
        <f>IF('תנאי סף'!E97="","",'תנאי סף'!E97)</f>
        <v/>
      </c>
      <c r="F97" s="57" t="str">
        <f>IF('תנאי סף'!F97="","",'תנאי סף'!F97)</f>
        <v/>
      </c>
      <c r="G97" s="394" t="str">
        <f>IF('סיכום לועדה- הזנת נתונים'!G97="","",'סיכום לועדה- הזנת נתונים'!G97)</f>
        <v/>
      </c>
      <c r="H97" s="394" t="str">
        <f>IF('סיכום לועדה- הזנת נתונים'!H97="","",'סיכום לועדה- הזנת נתונים'!H97)</f>
        <v/>
      </c>
      <c r="I97" s="394" t="str">
        <f>IF('סיכום לועדה- הזנת נתונים'!I97="","",'סיכום לועדה- הזנת נתונים'!I97)</f>
        <v/>
      </c>
      <c r="J97" s="395" t="str">
        <f>IF('סיכום לועדה- הזנת נתונים'!J97="","",'סיכום לועדה- הזנת נתונים'!J97)</f>
        <v/>
      </c>
      <c r="K97" s="396" t="str">
        <f>IF('סיכום לועדה- הזנת נתונים'!K97="","",'סיכום לועדה- הזנת נתונים'!K97)</f>
        <v/>
      </c>
      <c r="L97" s="396" t="str">
        <f>IF('סיכום לועדה- הזנת נתונים'!L97="","",'סיכום לועדה- הזנת נתונים'!L97)</f>
        <v/>
      </c>
      <c r="M97" s="396" t="str">
        <f>IF('סיכום לועדה- הזנת נתונים'!M97="","",'סיכום לועדה- הזנת נתונים'!M97)</f>
        <v/>
      </c>
      <c r="N97" s="396" t="str">
        <f>IF('סיכום לועדה- הזנת נתונים'!N97="","",'סיכום לועדה- הזנת נתונים'!N97)</f>
        <v/>
      </c>
      <c r="O97" s="397" t="str">
        <f>IF('סיכום לועדה- הזנת נתונים'!O97="","",'סיכום לועדה- הזנת נתונים'!O97)</f>
        <v/>
      </c>
      <c r="P97" s="290" t="str">
        <f>IF('סיכום לועדה- הזנת נתונים'!P97="","",'סיכום לועדה- הזנת נתונים'!P97)</f>
        <v/>
      </c>
      <c r="Q97" s="43" t="str">
        <f>IF($F97="","",I97-#REF!)</f>
        <v/>
      </c>
      <c r="R97" s="44" t="str">
        <f>IF($F97="","",IFERROR(N97/#REF!-1,0))</f>
        <v/>
      </c>
      <c r="S97" s="45" t="str">
        <f t="shared" si="12"/>
        <v/>
      </c>
      <c r="T97" s="45" t="str">
        <f t="shared" si="13"/>
        <v/>
      </c>
      <c r="U97" s="46" t="str">
        <f t="shared" si="14"/>
        <v/>
      </c>
      <c r="AR97" s="45" t="b">
        <f t="shared" si="15"/>
        <v>0</v>
      </c>
      <c r="AS97" s="47"/>
      <c r="AT97" s="48">
        <f t="shared" si="16"/>
        <v>700000</v>
      </c>
    </row>
    <row r="98" spans="2:46" ht="16.5" hidden="1" thickBot="1" x14ac:dyDescent="0.3">
      <c r="B98" s="49" t="str">
        <f t="shared" si="11"/>
        <v/>
      </c>
      <c r="C98" s="57" t="str">
        <f>IF('תנאי סף'!C98="","",'תנאי סף'!C98)</f>
        <v/>
      </c>
      <c r="D98" s="57" t="str">
        <f>IF('תנאי סף'!D98="","",'תנאי סף'!D98)</f>
        <v/>
      </c>
      <c r="E98" s="57" t="str">
        <f>IF('תנאי סף'!E98="","",'תנאי סף'!E98)</f>
        <v/>
      </c>
      <c r="F98" s="57" t="str">
        <f>IF('תנאי סף'!F98="","",'תנאי סף'!F98)</f>
        <v/>
      </c>
      <c r="G98" s="394" t="str">
        <f>IF('סיכום לועדה- הזנת נתונים'!G98="","",'סיכום לועדה- הזנת נתונים'!G98)</f>
        <v/>
      </c>
      <c r="H98" s="394" t="str">
        <f>IF('סיכום לועדה- הזנת נתונים'!H98="","",'סיכום לועדה- הזנת נתונים'!H98)</f>
        <v/>
      </c>
      <c r="I98" s="394" t="str">
        <f>IF('סיכום לועדה- הזנת נתונים'!I98="","",'סיכום לועדה- הזנת נתונים'!I98)</f>
        <v/>
      </c>
      <c r="J98" s="395" t="str">
        <f>IF('סיכום לועדה- הזנת נתונים'!J98="","",'סיכום לועדה- הזנת נתונים'!J98)</f>
        <v/>
      </c>
      <c r="K98" s="396" t="str">
        <f>IF('סיכום לועדה- הזנת נתונים'!K98="","",'סיכום לועדה- הזנת נתונים'!K98)</f>
        <v/>
      </c>
      <c r="L98" s="396" t="str">
        <f>IF('סיכום לועדה- הזנת נתונים'!L98="","",'סיכום לועדה- הזנת נתונים'!L98)</f>
        <v/>
      </c>
      <c r="M98" s="396" t="str">
        <f>IF('סיכום לועדה- הזנת נתונים'!M98="","",'סיכום לועדה- הזנת נתונים'!M98)</f>
        <v/>
      </c>
      <c r="N98" s="396" t="str">
        <f>IF('סיכום לועדה- הזנת נתונים'!N98="","",'סיכום לועדה- הזנת נתונים'!N98)</f>
        <v/>
      </c>
      <c r="O98" s="397" t="str">
        <f>IF('סיכום לועדה- הזנת נתונים'!O98="","",'סיכום לועדה- הזנת נתונים'!O98)</f>
        <v/>
      </c>
      <c r="P98" s="290" t="str">
        <f>IF('סיכום לועדה- הזנת נתונים'!P98="","",'סיכום לועדה- הזנת נתונים'!P98)</f>
        <v/>
      </c>
      <c r="Q98" s="43" t="str">
        <f>IF($F98="","",I98-#REF!)</f>
        <v/>
      </c>
      <c r="R98" s="44" t="str">
        <f>IF($F98="","",IFERROR(N98/#REF!-1,0))</f>
        <v/>
      </c>
      <c r="S98" s="45" t="str">
        <f t="shared" si="12"/>
        <v/>
      </c>
      <c r="T98" s="45" t="str">
        <f t="shared" si="13"/>
        <v/>
      </c>
      <c r="U98" s="46" t="str">
        <f t="shared" si="14"/>
        <v/>
      </c>
      <c r="AR98" s="45" t="b">
        <f t="shared" si="15"/>
        <v>0</v>
      </c>
      <c r="AS98" s="47"/>
      <c r="AT98" s="48">
        <f t="shared" si="16"/>
        <v>700000</v>
      </c>
    </row>
    <row r="99" spans="2:46" ht="16.5" hidden="1" thickBot="1" x14ac:dyDescent="0.3">
      <c r="B99" s="49" t="str">
        <f t="shared" si="11"/>
        <v/>
      </c>
      <c r="C99" s="57" t="str">
        <f>IF('תנאי סף'!C99="","",'תנאי סף'!C99)</f>
        <v/>
      </c>
      <c r="D99" s="57" t="str">
        <f>IF('תנאי סף'!D99="","",'תנאי סף'!D99)</f>
        <v/>
      </c>
      <c r="E99" s="57" t="str">
        <f>IF('תנאי סף'!E99="","",'תנאי סף'!E99)</f>
        <v/>
      </c>
      <c r="F99" s="57" t="str">
        <f>IF('תנאי סף'!F99="","",'תנאי סף'!F99)</f>
        <v/>
      </c>
      <c r="G99" s="394" t="str">
        <f>IF('סיכום לועדה- הזנת נתונים'!G99="","",'סיכום לועדה- הזנת נתונים'!G99)</f>
        <v/>
      </c>
      <c r="H99" s="394" t="str">
        <f>IF('סיכום לועדה- הזנת נתונים'!H99="","",'סיכום לועדה- הזנת נתונים'!H99)</f>
        <v/>
      </c>
      <c r="I99" s="394" t="str">
        <f>IF('סיכום לועדה- הזנת נתונים'!I99="","",'סיכום לועדה- הזנת נתונים'!I99)</f>
        <v/>
      </c>
      <c r="J99" s="395" t="str">
        <f>IF('סיכום לועדה- הזנת נתונים'!J99="","",'סיכום לועדה- הזנת נתונים'!J99)</f>
        <v/>
      </c>
      <c r="K99" s="396" t="str">
        <f>IF('סיכום לועדה- הזנת נתונים'!K99="","",'סיכום לועדה- הזנת נתונים'!K99)</f>
        <v/>
      </c>
      <c r="L99" s="396" t="str">
        <f>IF('סיכום לועדה- הזנת נתונים'!L99="","",'סיכום לועדה- הזנת נתונים'!L99)</f>
        <v/>
      </c>
      <c r="M99" s="396" t="str">
        <f>IF('סיכום לועדה- הזנת נתונים'!M99="","",'סיכום לועדה- הזנת נתונים'!M99)</f>
        <v/>
      </c>
      <c r="N99" s="396" t="str">
        <f>IF('סיכום לועדה- הזנת נתונים'!N99="","",'סיכום לועדה- הזנת נתונים'!N99)</f>
        <v/>
      </c>
      <c r="O99" s="397" t="str">
        <f>IF('סיכום לועדה- הזנת נתונים'!O99="","",'סיכום לועדה- הזנת נתונים'!O99)</f>
        <v/>
      </c>
      <c r="P99" s="290" t="str">
        <f>IF('סיכום לועדה- הזנת נתונים'!P99="","",'סיכום לועדה- הזנת נתונים'!P99)</f>
        <v/>
      </c>
      <c r="Q99" s="43" t="str">
        <f>IF($F99="","",I99-#REF!)</f>
        <v/>
      </c>
      <c r="R99" s="44" t="str">
        <f>IF($F99="","",IFERROR(N99/#REF!-1,0))</f>
        <v/>
      </c>
      <c r="S99" s="45" t="str">
        <f t="shared" si="12"/>
        <v/>
      </c>
      <c r="T99" s="45" t="str">
        <f t="shared" si="13"/>
        <v/>
      </c>
      <c r="U99" s="46" t="str">
        <f t="shared" si="14"/>
        <v/>
      </c>
      <c r="AR99" s="45" t="b">
        <f t="shared" si="15"/>
        <v>0</v>
      </c>
      <c r="AS99" s="47"/>
      <c r="AT99" s="48">
        <f t="shared" si="16"/>
        <v>700000</v>
      </c>
    </row>
    <row r="100" spans="2:46" ht="16.5" hidden="1" thickBot="1" x14ac:dyDescent="0.3">
      <c r="B100" s="49" t="str">
        <f t="shared" si="11"/>
        <v/>
      </c>
      <c r="C100" s="57" t="str">
        <f>IF('תנאי סף'!C100="","",'תנאי סף'!C100)</f>
        <v/>
      </c>
      <c r="D100" s="57" t="str">
        <f>IF('תנאי סף'!D100="","",'תנאי סף'!D100)</f>
        <v/>
      </c>
      <c r="E100" s="57" t="str">
        <f>IF('תנאי סף'!E100="","",'תנאי סף'!E100)</f>
        <v/>
      </c>
      <c r="F100" s="57" t="str">
        <f>IF('תנאי סף'!F100="","",'תנאי סף'!F100)</f>
        <v/>
      </c>
      <c r="G100" s="394" t="str">
        <f>IF('סיכום לועדה- הזנת נתונים'!G100="","",'סיכום לועדה- הזנת נתונים'!G100)</f>
        <v/>
      </c>
      <c r="H100" s="394" t="str">
        <f>IF('סיכום לועדה- הזנת נתונים'!H100="","",'סיכום לועדה- הזנת נתונים'!H100)</f>
        <v/>
      </c>
      <c r="I100" s="394" t="str">
        <f>IF('סיכום לועדה- הזנת נתונים'!I100="","",'סיכום לועדה- הזנת נתונים'!I100)</f>
        <v/>
      </c>
      <c r="J100" s="395" t="str">
        <f>IF('סיכום לועדה- הזנת נתונים'!J100="","",'סיכום לועדה- הזנת נתונים'!J100)</f>
        <v/>
      </c>
      <c r="K100" s="396" t="str">
        <f>IF('סיכום לועדה- הזנת נתונים'!K100="","",'סיכום לועדה- הזנת נתונים'!K100)</f>
        <v/>
      </c>
      <c r="L100" s="396" t="str">
        <f>IF('סיכום לועדה- הזנת נתונים'!L100="","",'סיכום לועדה- הזנת נתונים'!L100)</f>
        <v/>
      </c>
      <c r="M100" s="396" t="str">
        <f>IF('סיכום לועדה- הזנת נתונים'!M100="","",'סיכום לועדה- הזנת נתונים'!M100)</f>
        <v/>
      </c>
      <c r="N100" s="396" t="str">
        <f>IF('סיכום לועדה- הזנת נתונים'!N100="","",'סיכום לועדה- הזנת נתונים'!N100)</f>
        <v/>
      </c>
      <c r="O100" s="397" t="str">
        <f>IF('סיכום לועדה- הזנת נתונים'!O100="","",'סיכום לועדה- הזנת נתונים'!O100)</f>
        <v/>
      </c>
      <c r="P100" s="290" t="str">
        <f>IF('סיכום לועדה- הזנת נתונים'!P100="","",'סיכום לועדה- הזנת נתונים'!P100)</f>
        <v/>
      </c>
      <c r="Q100" s="43" t="str">
        <f>IF($F100="","",I100-#REF!)</f>
        <v/>
      </c>
      <c r="R100" s="44" t="str">
        <f>IF($F100="","",IFERROR(N100/#REF!-1,0))</f>
        <v/>
      </c>
      <c r="S100" s="45" t="str">
        <f t="shared" si="12"/>
        <v/>
      </c>
      <c r="T100" s="45" t="str">
        <f t="shared" si="13"/>
        <v/>
      </c>
      <c r="U100" s="46" t="str">
        <f t="shared" si="14"/>
        <v/>
      </c>
      <c r="AR100" s="45" t="b">
        <f t="shared" si="15"/>
        <v>0</v>
      </c>
      <c r="AS100" s="47"/>
      <c r="AT100" s="48">
        <f t="shared" si="16"/>
        <v>700000</v>
      </c>
    </row>
    <row r="101" spans="2:46" ht="16.5" hidden="1" thickBot="1" x14ac:dyDescent="0.3">
      <c r="B101" s="49" t="str">
        <f t="shared" si="11"/>
        <v/>
      </c>
      <c r="C101" s="57" t="str">
        <f>IF('תנאי סף'!C101="","",'תנאי סף'!C101)</f>
        <v/>
      </c>
      <c r="D101" s="57" t="str">
        <f>IF('תנאי סף'!D101="","",'תנאי סף'!D101)</f>
        <v/>
      </c>
      <c r="E101" s="57" t="str">
        <f>IF('תנאי סף'!E101="","",'תנאי סף'!E101)</f>
        <v/>
      </c>
      <c r="F101" s="57" t="str">
        <f>IF('תנאי סף'!F101="","",'תנאי סף'!F101)</f>
        <v/>
      </c>
      <c r="G101" s="394" t="str">
        <f>IF('סיכום לועדה- הזנת נתונים'!G101="","",'סיכום לועדה- הזנת נתונים'!G101)</f>
        <v/>
      </c>
      <c r="H101" s="394" t="str">
        <f>IF('סיכום לועדה- הזנת נתונים'!H101="","",'סיכום לועדה- הזנת נתונים'!H101)</f>
        <v/>
      </c>
      <c r="I101" s="394" t="str">
        <f>IF('סיכום לועדה- הזנת נתונים'!I101="","",'סיכום לועדה- הזנת נתונים'!I101)</f>
        <v/>
      </c>
      <c r="J101" s="395" t="str">
        <f>IF('סיכום לועדה- הזנת נתונים'!J101="","",'סיכום לועדה- הזנת נתונים'!J101)</f>
        <v/>
      </c>
      <c r="K101" s="396" t="str">
        <f>IF('סיכום לועדה- הזנת נתונים'!K101="","",'סיכום לועדה- הזנת נתונים'!K101)</f>
        <v/>
      </c>
      <c r="L101" s="396" t="str">
        <f>IF('סיכום לועדה- הזנת נתונים'!L101="","",'סיכום לועדה- הזנת נתונים'!L101)</f>
        <v/>
      </c>
      <c r="M101" s="396" t="str">
        <f>IF('סיכום לועדה- הזנת נתונים'!M101="","",'סיכום לועדה- הזנת נתונים'!M101)</f>
        <v/>
      </c>
      <c r="N101" s="396" t="str">
        <f>IF('סיכום לועדה- הזנת נתונים'!N101="","",'סיכום לועדה- הזנת נתונים'!N101)</f>
        <v/>
      </c>
      <c r="O101" s="397" t="str">
        <f>IF('סיכום לועדה- הזנת נתונים'!O101="","",'סיכום לועדה- הזנת נתונים'!O101)</f>
        <v/>
      </c>
      <c r="P101" s="290" t="str">
        <f>IF('סיכום לועדה- הזנת נתונים'!P101="","",'סיכום לועדה- הזנת נתונים'!P101)</f>
        <v/>
      </c>
      <c r="Q101" s="43" t="str">
        <f>IF($F101="","",I101-#REF!)</f>
        <v/>
      </c>
      <c r="R101" s="44" t="str">
        <f>IF($F101="","",IFERROR(N101/#REF!-1,0))</f>
        <v/>
      </c>
      <c r="S101" s="45" t="str">
        <f t="shared" si="12"/>
        <v/>
      </c>
      <c r="T101" s="45" t="str">
        <f t="shared" si="13"/>
        <v/>
      </c>
      <c r="U101" s="46" t="str">
        <f t="shared" si="14"/>
        <v/>
      </c>
      <c r="AR101" s="45" t="b">
        <f t="shared" si="15"/>
        <v>0</v>
      </c>
      <c r="AS101" s="47"/>
      <c r="AT101" s="48">
        <f t="shared" si="16"/>
        <v>700000</v>
      </c>
    </row>
    <row r="102" spans="2:46" ht="16.5" hidden="1" thickBot="1" x14ac:dyDescent="0.3">
      <c r="B102" s="49" t="str">
        <f t="shared" si="11"/>
        <v/>
      </c>
      <c r="C102" s="57" t="str">
        <f>IF('תנאי סף'!C102="","",'תנאי סף'!C102)</f>
        <v/>
      </c>
      <c r="D102" s="57" t="str">
        <f>IF('תנאי סף'!D102="","",'תנאי סף'!D102)</f>
        <v/>
      </c>
      <c r="E102" s="57" t="str">
        <f>IF('תנאי סף'!E102="","",'תנאי סף'!E102)</f>
        <v/>
      </c>
      <c r="F102" s="57" t="str">
        <f>IF('תנאי סף'!F102="","",'תנאי סף'!F102)</f>
        <v/>
      </c>
      <c r="G102" s="394" t="str">
        <f>IF('סיכום לועדה- הזנת נתונים'!G102="","",'סיכום לועדה- הזנת נתונים'!G102)</f>
        <v/>
      </c>
      <c r="H102" s="394" t="str">
        <f>IF('סיכום לועדה- הזנת נתונים'!H102="","",'סיכום לועדה- הזנת נתונים'!H102)</f>
        <v/>
      </c>
      <c r="I102" s="394" t="str">
        <f>IF('סיכום לועדה- הזנת נתונים'!I102="","",'סיכום לועדה- הזנת נתונים'!I102)</f>
        <v/>
      </c>
      <c r="J102" s="395" t="str">
        <f>IF('סיכום לועדה- הזנת נתונים'!J102="","",'סיכום לועדה- הזנת נתונים'!J102)</f>
        <v/>
      </c>
      <c r="K102" s="396" t="str">
        <f>IF('סיכום לועדה- הזנת נתונים'!K102="","",'סיכום לועדה- הזנת נתונים'!K102)</f>
        <v/>
      </c>
      <c r="L102" s="396" t="str">
        <f>IF('סיכום לועדה- הזנת נתונים'!L102="","",'סיכום לועדה- הזנת נתונים'!L102)</f>
        <v/>
      </c>
      <c r="M102" s="396" t="str">
        <f>IF('סיכום לועדה- הזנת נתונים'!M102="","",'סיכום לועדה- הזנת נתונים'!M102)</f>
        <v/>
      </c>
      <c r="N102" s="396" t="str">
        <f>IF('סיכום לועדה- הזנת נתונים'!N102="","",'סיכום לועדה- הזנת נתונים'!N102)</f>
        <v/>
      </c>
      <c r="O102" s="397" t="str">
        <f>IF('סיכום לועדה- הזנת נתונים'!O102="","",'סיכום לועדה- הזנת נתונים'!O102)</f>
        <v/>
      </c>
      <c r="P102" s="290" t="str">
        <f>IF('סיכום לועדה- הזנת נתונים'!P102="","",'סיכום לועדה- הזנת נתונים'!P102)</f>
        <v/>
      </c>
      <c r="Q102" s="43" t="str">
        <f>IF($F102="","",I102-#REF!)</f>
        <v/>
      </c>
      <c r="R102" s="44" t="str">
        <f>IF($F102="","",IFERROR(N102/#REF!-1,0))</f>
        <v/>
      </c>
      <c r="S102" s="45" t="str">
        <f t="shared" si="12"/>
        <v/>
      </c>
      <c r="T102" s="45" t="str">
        <f t="shared" si="13"/>
        <v/>
      </c>
      <c r="U102" s="46" t="str">
        <f t="shared" si="14"/>
        <v/>
      </c>
      <c r="AR102" s="45" t="b">
        <f t="shared" si="15"/>
        <v>0</v>
      </c>
      <c r="AS102" s="47"/>
      <c r="AT102" s="48">
        <f t="shared" si="16"/>
        <v>700000</v>
      </c>
    </row>
    <row r="103" spans="2:46" ht="16.5" hidden="1" thickBot="1" x14ac:dyDescent="0.3">
      <c r="B103" s="49" t="str">
        <f t="shared" si="11"/>
        <v/>
      </c>
      <c r="C103" s="57" t="str">
        <f>IF('תנאי סף'!C103="","",'תנאי סף'!C103)</f>
        <v/>
      </c>
      <c r="D103" s="57" t="str">
        <f>IF('תנאי סף'!D103="","",'תנאי סף'!D103)</f>
        <v/>
      </c>
      <c r="E103" s="57" t="str">
        <f>IF('תנאי סף'!E103="","",'תנאי סף'!E103)</f>
        <v/>
      </c>
      <c r="F103" s="57" t="str">
        <f>IF('תנאי סף'!F103="","",'תנאי סף'!F103)</f>
        <v/>
      </c>
      <c r="G103" s="394" t="str">
        <f>IF('סיכום לועדה- הזנת נתונים'!G103="","",'סיכום לועדה- הזנת נתונים'!G103)</f>
        <v/>
      </c>
      <c r="H103" s="394" t="str">
        <f>IF('סיכום לועדה- הזנת נתונים'!H103="","",'סיכום לועדה- הזנת נתונים'!H103)</f>
        <v/>
      </c>
      <c r="I103" s="394" t="str">
        <f>IF('סיכום לועדה- הזנת נתונים'!I103="","",'סיכום לועדה- הזנת נתונים'!I103)</f>
        <v/>
      </c>
      <c r="J103" s="395" t="str">
        <f>IF('סיכום לועדה- הזנת נתונים'!J103="","",'סיכום לועדה- הזנת נתונים'!J103)</f>
        <v/>
      </c>
      <c r="K103" s="396" t="str">
        <f>IF('סיכום לועדה- הזנת נתונים'!K103="","",'סיכום לועדה- הזנת נתונים'!K103)</f>
        <v/>
      </c>
      <c r="L103" s="396" t="str">
        <f>IF('סיכום לועדה- הזנת נתונים'!L103="","",'סיכום לועדה- הזנת נתונים'!L103)</f>
        <v/>
      </c>
      <c r="M103" s="396" t="str">
        <f>IF('סיכום לועדה- הזנת נתונים'!M103="","",'סיכום לועדה- הזנת נתונים'!M103)</f>
        <v/>
      </c>
      <c r="N103" s="396" t="str">
        <f>IF('סיכום לועדה- הזנת נתונים'!N103="","",'סיכום לועדה- הזנת נתונים'!N103)</f>
        <v/>
      </c>
      <c r="O103" s="397" t="str">
        <f>IF('סיכום לועדה- הזנת נתונים'!O103="","",'סיכום לועדה- הזנת נתונים'!O103)</f>
        <v/>
      </c>
      <c r="P103" s="290" t="str">
        <f>IF('סיכום לועדה- הזנת נתונים'!P103="","",'סיכום לועדה- הזנת נתונים'!P103)</f>
        <v/>
      </c>
      <c r="Q103" s="43" t="str">
        <f>IF($F103="","",I103-#REF!)</f>
        <v/>
      </c>
      <c r="R103" s="44" t="str">
        <f>IF($F103="","",IFERROR(N103/#REF!-1,0))</f>
        <v/>
      </c>
      <c r="S103" s="45" t="str">
        <f t="shared" si="12"/>
        <v/>
      </c>
      <c r="T103" s="45" t="str">
        <f t="shared" si="13"/>
        <v/>
      </c>
      <c r="U103" s="46" t="str">
        <f t="shared" si="14"/>
        <v/>
      </c>
      <c r="AR103" s="45" t="b">
        <f t="shared" si="15"/>
        <v>0</v>
      </c>
      <c r="AS103" s="47"/>
      <c r="AT103" s="48">
        <f t="shared" si="16"/>
        <v>700000</v>
      </c>
    </row>
    <row r="104" spans="2:46" ht="16.5" hidden="1" thickBot="1" x14ac:dyDescent="0.3">
      <c r="B104" s="49" t="str">
        <f t="shared" si="11"/>
        <v/>
      </c>
      <c r="C104" s="57" t="str">
        <f>IF('תנאי סף'!C104="","",'תנאי סף'!C104)</f>
        <v/>
      </c>
      <c r="D104" s="57" t="str">
        <f>IF('תנאי סף'!D104="","",'תנאי סף'!D104)</f>
        <v/>
      </c>
      <c r="E104" s="57" t="str">
        <f>IF('תנאי סף'!E104="","",'תנאי סף'!E104)</f>
        <v/>
      </c>
      <c r="F104" s="57" t="str">
        <f>IF('תנאי סף'!F104="","",'תנאי סף'!F104)</f>
        <v/>
      </c>
      <c r="G104" s="394" t="str">
        <f>IF('סיכום לועדה- הזנת נתונים'!G104="","",'סיכום לועדה- הזנת נתונים'!G104)</f>
        <v/>
      </c>
      <c r="H104" s="394" t="str">
        <f>IF('סיכום לועדה- הזנת נתונים'!H104="","",'סיכום לועדה- הזנת נתונים'!H104)</f>
        <v/>
      </c>
      <c r="I104" s="394" t="str">
        <f>IF('סיכום לועדה- הזנת נתונים'!I104="","",'סיכום לועדה- הזנת נתונים'!I104)</f>
        <v/>
      </c>
      <c r="J104" s="395" t="str">
        <f>IF('סיכום לועדה- הזנת נתונים'!J104="","",'סיכום לועדה- הזנת נתונים'!J104)</f>
        <v/>
      </c>
      <c r="K104" s="396" t="str">
        <f>IF('סיכום לועדה- הזנת נתונים'!K104="","",'סיכום לועדה- הזנת נתונים'!K104)</f>
        <v/>
      </c>
      <c r="L104" s="396" t="str">
        <f>IF('סיכום לועדה- הזנת נתונים'!L104="","",'סיכום לועדה- הזנת נתונים'!L104)</f>
        <v/>
      </c>
      <c r="M104" s="396" t="str">
        <f>IF('סיכום לועדה- הזנת נתונים'!M104="","",'סיכום לועדה- הזנת נתונים'!M104)</f>
        <v/>
      </c>
      <c r="N104" s="396" t="str">
        <f>IF('סיכום לועדה- הזנת נתונים'!N104="","",'סיכום לועדה- הזנת נתונים'!N104)</f>
        <v/>
      </c>
      <c r="O104" s="397" t="str">
        <f>IF('סיכום לועדה- הזנת נתונים'!O104="","",'סיכום לועדה- הזנת נתונים'!O104)</f>
        <v/>
      </c>
      <c r="P104" s="290" t="str">
        <f>IF('סיכום לועדה- הזנת נתונים'!P104="","",'סיכום לועדה- הזנת נתונים'!P104)</f>
        <v/>
      </c>
      <c r="Q104" s="43" t="str">
        <f>IF($F104="","",I104-#REF!)</f>
        <v/>
      </c>
      <c r="R104" s="44" t="str">
        <f>IF($F104="","",IFERROR(N104/#REF!-1,0))</f>
        <v/>
      </c>
      <c r="S104" s="45" t="str">
        <f t="shared" si="12"/>
        <v/>
      </c>
      <c r="T104" s="45" t="str">
        <f t="shared" si="13"/>
        <v/>
      </c>
      <c r="U104" s="46" t="str">
        <f t="shared" si="14"/>
        <v/>
      </c>
      <c r="AR104" s="45" t="b">
        <f t="shared" si="15"/>
        <v>0</v>
      </c>
      <c r="AS104" s="47"/>
      <c r="AT104" s="48">
        <f t="shared" si="16"/>
        <v>700000</v>
      </c>
    </row>
    <row r="105" spans="2:46" ht="16.5" hidden="1" thickBot="1" x14ac:dyDescent="0.3">
      <c r="B105" s="49" t="str">
        <f t="shared" si="11"/>
        <v/>
      </c>
      <c r="C105" s="57" t="str">
        <f>IF('תנאי סף'!C105="","",'תנאי סף'!C105)</f>
        <v/>
      </c>
      <c r="D105" s="57" t="str">
        <f>IF('תנאי סף'!D105="","",'תנאי סף'!D105)</f>
        <v/>
      </c>
      <c r="E105" s="57" t="str">
        <f>IF('תנאי סף'!E105="","",'תנאי סף'!E105)</f>
        <v/>
      </c>
      <c r="F105" s="57" t="str">
        <f>IF('תנאי סף'!F105="","",'תנאי סף'!F105)</f>
        <v/>
      </c>
      <c r="G105" s="394" t="str">
        <f>IF('סיכום לועדה- הזנת נתונים'!G105="","",'סיכום לועדה- הזנת נתונים'!G105)</f>
        <v/>
      </c>
      <c r="H105" s="394" t="str">
        <f>IF('סיכום לועדה- הזנת נתונים'!H105="","",'סיכום לועדה- הזנת נתונים'!H105)</f>
        <v/>
      </c>
      <c r="I105" s="394" t="str">
        <f>IF('סיכום לועדה- הזנת נתונים'!I105="","",'סיכום לועדה- הזנת נתונים'!I105)</f>
        <v/>
      </c>
      <c r="J105" s="395" t="str">
        <f>IF('סיכום לועדה- הזנת נתונים'!J105="","",'סיכום לועדה- הזנת נתונים'!J105)</f>
        <v/>
      </c>
      <c r="K105" s="396" t="str">
        <f>IF('סיכום לועדה- הזנת נתונים'!K105="","",'סיכום לועדה- הזנת נתונים'!K105)</f>
        <v/>
      </c>
      <c r="L105" s="396" t="str">
        <f>IF('סיכום לועדה- הזנת נתונים'!L105="","",'סיכום לועדה- הזנת נתונים'!L105)</f>
        <v/>
      </c>
      <c r="M105" s="396" t="str">
        <f>IF('סיכום לועדה- הזנת נתונים'!M105="","",'סיכום לועדה- הזנת נתונים'!M105)</f>
        <v/>
      </c>
      <c r="N105" s="396" t="str">
        <f>IF('סיכום לועדה- הזנת נתונים'!N105="","",'סיכום לועדה- הזנת נתונים'!N105)</f>
        <v/>
      </c>
      <c r="O105" s="397" t="str">
        <f>IF('סיכום לועדה- הזנת נתונים'!O105="","",'סיכום לועדה- הזנת נתונים'!O105)</f>
        <v/>
      </c>
      <c r="P105" s="290" t="str">
        <f>IF('סיכום לועדה- הזנת נתונים'!P105="","",'סיכום לועדה- הזנת נתונים'!P105)</f>
        <v/>
      </c>
      <c r="Q105" s="43" t="str">
        <f>IF($F105="","",I105-#REF!)</f>
        <v/>
      </c>
      <c r="R105" s="44" t="str">
        <f>IF($F105="","",IFERROR(N105/#REF!-1,0))</f>
        <v/>
      </c>
      <c r="S105" s="45" t="str">
        <f t="shared" si="12"/>
        <v/>
      </c>
      <c r="T105" s="45" t="str">
        <f t="shared" si="13"/>
        <v/>
      </c>
      <c r="U105" s="46" t="str">
        <f t="shared" si="14"/>
        <v/>
      </c>
      <c r="AR105" s="45" t="b">
        <f t="shared" si="15"/>
        <v>0</v>
      </c>
      <c r="AS105" s="47"/>
      <c r="AT105" s="48">
        <f t="shared" si="16"/>
        <v>700000</v>
      </c>
    </row>
    <row r="106" spans="2:46" ht="16.5" hidden="1" thickBot="1" x14ac:dyDescent="0.3">
      <c r="B106" s="49" t="str">
        <f t="shared" si="11"/>
        <v/>
      </c>
      <c r="C106" s="57" t="str">
        <f>IF('תנאי סף'!C106="","",'תנאי סף'!C106)</f>
        <v/>
      </c>
      <c r="D106" s="57" t="str">
        <f>IF('תנאי סף'!D106="","",'תנאי סף'!D106)</f>
        <v/>
      </c>
      <c r="E106" s="57" t="str">
        <f>IF('תנאי סף'!E106="","",'תנאי סף'!E106)</f>
        <v/>
      </c>
      <c r="F106" s="57" t="str">
        <f>IF('תנאי סף'!F106="","",'תנאי סף'!F106)</f>
        <v/>
      </c>
      <c r="G106" s="394" t="str">
        <f>IF('סיכום לועדה- הזנת נתונים'!G106="","",'סיכום לועדה- הזנת נתונים'!G106)</f>
        <v/>
      </c>
      <c r="H106" s="394" t="str">
        <f>IF('סיכום לועדה- הזנת נתונים'!H106="","",'סיכום לועדה- הזנת נתונים'!H106)</f>
        <v/>
      </c>
      <c r="I106" s="394" t="str">
        <f>IF('סיכום לועדה- הזנת נתונים'!I106="","",'סיכום לועדה- הזנת נתונים'!I106)</f>
        <v/>
      </c>
      <c r="J106" s="395" t="str">
        <f>IF('סיכום לועדה- הזנת נתונים'!J106="","",'סיכום לועדה- הזנת נתונים'!J106)</f>
        <v/>
      </c>
      <c r="K106" s="396" t="str">
        <f>IF('סיכום לועדה- הזנת נתונים'!K106="","",'סיכום לועדה- הזנת נתונים'!K106)</f>
        <v/>
      </c>
      <c r="L106" s="396" t="str">
        <f>IF('סיכום לועדה- הזנת נתונים'!L106="","",'סיכום לועדה- הזנת נתונים'!L106)</f>
        <v/>
      </c>
      <c r="M106" s="396" t="str">
        <f>IF('סיכום לועדה- הזנת נתונים'!M106="","",'סיכום לועדה- הזנת נתונים'!M106)</f>
        <v/>
      </c>
      <c r="N106" s="396" t="str">
        <f>IF('סיכום לועדה- הזנת נתונים'!N106="","",'סיכום לועדה- הזנת נתונים'!N106)</f>
        <v/>
      </c>
      <c r="O106" s="397" t="str">
        <f>IF('סיכום לועדה- הזנת נתונים'!O106="","",'סיכום לועדה- הזנת נתונים'!O106)</f>
        <v/>
      </c>
      <c r="P106" s="290" t="str">
        <f>IF('סיכום לועדה- הזנת נתונים'!P106="","",'סיכום לועדה- הזנת נתונים'!P106)</f>
        <v/>
      </c>
      <c r="Q106" s="43" t="str">
        <f>IF($F106="","",I106-#REF!)</f>
        <v/>
      </c>
      <c r="R106" s="44" t="str">
        <f>IF($F106="","",IFERROR(N106/#REF!-1,0))</f>
        <v/>
      </c>
      <c r="S106" s="45" t="str">
        <f t="shared" si="12"/>
        <v/>
      </c>
      <c r="T106" s="45" t="str">
        <f t="shared" si="13"/>
        <v/>
      </c>
      <c r="U106" s="46" t="str">
        <f t="shared" si="14"/>
        <v/>
      </c>
      <c r="AR106" s="45" t="b">
        <f t="shared" si="15"/>
        <v>0</v>
      </c>
      <c r="AS106" s="47"/>
      <c r="AT106" s="48">
        <f t="shared" si="16"/>
        <v>700000</v>
      </c>
    </row>
    <row r="107" spans="2:46" ht="16.5" hidden="1" thickBot="1" x14ac:dyDescent="0.3">
      <c r="B107" s="49" t="str">
        <f t="shared" si="11"/>
        <v/>
      </c>
      <c r="C107" s="57" t="str">
        <f>IF('תנאי סף'!C107="","",'תנאי סף'!C107)</f>
        <v/>
      </c>
      <c r="D107" s="57" t="str">
        <f>IF('תנאי סף'!D107="","",'תנאי סף'!D107)</f>
        <v/>
      </c>
      <c r="E107" s="57" t="str">
        <f>IF('תנאי סף'!E107="","",'תנאי סף'!E107)</f>
        <v/>
      </c>
      <c r="F107" s="57" t="str">
        <f>IF('תנאי סף'!F107="","",'תנאי סף'!F107)</f>
        <v/>
      </c>
      <c r="G107" s="394" t="str">
        <f>IF('סיכום לועדה- הזנת נתונים'!G107="","",'סיכום לועדה- הזנת נתונים'!G107)</f>
        <v/>
      </c>
      <c r="H107" s="394" t="str">
        <f>IF('סיכום לועדה- הזנת נתונים'!H107="","",'סיכום לועדה- הזנת נתונים'!H107)</f>
        <v/>
      </c>
      <c r="I107" s="394" t="str">
        <f>IF('סיכום לועדה- הזנת נתונים'!I107="","",'סיכום לועדה- הזנת נתונים'!I107)</f>
        <v/>
      </c>
      <c r="J107" s="395" t="str">
        <f>IF('סיכום לועדה- הזנת נתונים'!J107="","",'סיכום לועדה- הזנת נתונים'!J107)</f>
        <v/>
      </c>
      <c r="K107" s="396" t="str">
        <f>IF('סיכום לועדה- הזנת נתונים'!K107="","",'סיכום לועדה- הזנת נתונים'!K107)</f>
        <v/>
      </c>
      <c r="L107" s="396" t="str">
        <f>IF('סיכום לועדה- הזנת נתונים'!L107="","",'סיכום לועדה- הזנת נתונים'!L107)</f>
        <v/>
      </c>
      <c r="M107" s="396" t="str">
        <f>IF('סיכום לועדה- הזנת נתונים'!M107="","",'סיכום לועדה- הזנת נתונים'!M107)</f>
        <v/>
      </c>
      <c r="N107" s="396" t="str">
        <f>IF('סיכום לועדה- הזנת נתונים'!N107="","",'סיכום לועדה- הזנת נתונים'!N107)</f>
        <v/>
      </c>
      <c r="O107" s="397" t="str">
        <f>IF('סיכום לועדה- הזנת נתונים'!O107="","",'סיכום לועדה- הזנת נתונים'!O107)</f>
        <v/>
      </c>
      <c r="P107" s="290" t="str">
        <f>IF('סיכום לועדה- הזנת נתונים'!P107="","",'סיכום לועדה- הזנת נתונים'!P107)</f>
        <v/>
      </c>
      <c r="Q107" s="43" t="str">
        <f>IF($F107="","",I107-#REF!)</f>
        <v/>
      </c>
      <c r="R107" s="44" t="str">
        <f>IF($F107="","",IFERROR(N107/#REF!-1,0))</f>
        <v/>
      </c>
      <c r="S107" s="45" t="str">
        <f t="shared" si="12"/>
        <v/>
      </c>
      <c r="T107" s="45" t="str">
        <f t="shared" si="13"/>
        <v/>
      </c>
      <c r="U107" s="46" t="str">
        <f t="shared" si="14"/>
        <v/>
      </c>
      <c r="AR107" s="45" t="b">
        <f t="shared" si="15"/>
        <v>0</v>
      </c>
      <c r="AS107" s="47"/>
      <c r="AT107" s="48">
        <f t="shared" si="16"/>
        <v>700000</v>
      </c>
    </row>
    <row r="108" spans="2:46" ht="16.5" hidden="1" thickBot="1" x14ac:dyDescent="0.3">
      <c r="B108" s="49" t="str">
        <f t="shared" si="11"/>
        <v/>
      </c>
      <c r="C108" s="57" t="str">
        <f>IF('תנאי סף'!C108="","",'תנאי סף'!C108)</f>
        <v/>
      </c>
      <c r="D108" s="57" t="str">
        <f>IF('תנאי סף'!D108="","",'תנאי סף'!D108)</f>
        <v/>
      </c>
      <c r="E108" s="57" t="str">
        <f>IF('תנאי סף'!E108="","",'תנאי סף'!E108)</f>
        <v/>
      </c>
      <c r="F108" s="57" t="str">
        <f>IF('תנאי סף'!F108="","",'תנאי סף'!F108)</f>
        <v/>
      </c>
      <c r="G108" s="394" t="str">
        <f>IF('סיכום לועדה- הזנת נתונים'!G108="","",'סיכום לועדה- הזנת נתונים'!G108)</f>
        <v/>
      </c>
      <c r="H108" s="394" t="str">
        <f>IF('סיכום לועדה- הזנת נתונים'!H108="","",'סיכום לועדה- הזנת נתונים'!H108)</f>
        <v/>
      </c>
      <c r="I108" s="394" t="str">
        <f>IF('סיכום לועדה- הזנת נתונים'!I108="","",'סיכום לועדה- הזנת נתונים'!I108)</f>
        <v/>
      </c>
      <c r="J108" s="395" t="str">
        <f>IF('סיכום לועדה- הזנת נתונים'!J108="","",'סיכום לועדה- הזנת נתונים'!J108)</f>
        <v/>
      </c>
      <c r="K108" s="396" t="str">
        <f>IF('סיכום לועדה- הזנת נתונים'!K108="","",'סיכום לועדה- הזנת נתונים'!K108)</f>
        <v/>
      </c>
      <c r="L108" s="396" t="str">
        <f>IF('סיכום לועדה- הזנת נתונים'!L108="","",'סיכום לועדה- הזנת נתונים'!L108)</f>
        <v/>
      </c>
      <c r="M108" s="396" t="str">
        <f>IF('סיכום לועדה- הזנת נתונים'!M108="","",'סיכום לועדה- הזנת נתונים'!M108)</f>
        <v/>
      </c>
      <c r="N108" s="396" t="str">
        <f>IF('סיכום לועדה- הזנת נתונים'!N108="","",'סיכום לועדה- הזנת נתונים'!N108)</f>
        <v/>
      </c>
      <c r="O108" s="397" t="str">
        <f>IF('סיכום לועדה- הזנת נתונים'!O108="","",'סיכום לועדה- הזנת נתונים'!O108)</f>
        <v/>
      </c>
      <c r="P108" s="290" t="str">
        <f>IF('סיכום לועדה- הזנת נתונים'!P108="","",'סיכום לועדה- הזנת נתונים'!P108)</f>
        <v/>
      </c>
      <c r="Q108" s="43" t="str">
        <f>IF($F108="","",I108-#REF!)</f>
        <v/>
      </c>
      <c r="R108" s="44" t="str">
        <f>IF($F108="","",IFERROR(N108/#REF!-1,0))</f>
        <v/>
      </c>
      <c r="S108" s="45" t="str">
        <f t="shared" si="12"/>
        <v/>
      </c>
      <c r="T108" s="45" t="str">
        <f t="shared" si="13"/>
        <v/>
      </c>
      <c r="U108" s="46" t="str">
        <f t="shared" si="14"/>
        <v/>
      </c>
      <c r="AR108" s="45" t="b">
        <f t="shared" si="15"/>
        <v>0</v>
      </c>
      <c r="AS108" s="47"/>
      <c r="AT108" s="48">
        <f t="shared" si="16"/>
        <v>700000</v>
      </c>
    </row>
    <row r="109" spans="2:46" ht="16.5" hidden="1" thickBot="1" x14ac:dyDescent="0.3">
      <c r="B109" s="49" t="str">
        <f t="shared" si="11"/>
        <v/>
      </c>
      <c r="C109" s="57" t="str">
        <f>IF('תנאי סף'!C109="","",'תנאי סף'!C109)</f>
        <v/>
      </c>
      <c r="D109" s="57" t="str">
        <f>IF('תנאי סף'!D109="","",'תנאי סף'!D109)</f>
        <v/>
      </c>
      <c r="E109" s="57" t="str">
        <f>IF('תנאי סף'!E109="","",'תנאי סף'!E109)</f>
        <v/>
      </c>
      <c r="F109" s="57" t="str">
        <f>IF('תנאי סף'!F109="","",'תנאי סף'!F109)</f>
        <v/>
      </c>
      <c r="G109" s="394" t="str">
        <f>IF('סיכום לועדה- הזנת נתונים'!G109="","",'סיכום לועדה- הזנת נתונים'!G109)</f>
        <v/>
      </c>
      <c r="H109" s="394" t="str">
        <f>IF('סיכום לועדה- הזנת נתונים'!H109="","",'סיכום לועדה- הזנת נתונים'!H109)</f>
        <v/>
      </c>
      <c r="I109" s="394" t="str">
        <f>IF('סיכום לועדה- הזנת נתונים'!I109="","",'סיכום לועדה- הזנת נתונים'!I109)</f>
        <v/>
      </c>
      <c r="J109" s="395" t="str">
        <f>IF('סיכום לועדה- הזנת נתונים'!J109="","",'סיכום לועדה- הזנת נתונים'!J109)</f>
        <v/>
      </c>
      <c r="K109" s="396" t="str">
        <f>IF('סיכום לועדה- הזנת נתונים'!K109="","",'סיכום לועדה- הזנת נתונים'!K109)</f>
        <v/>
      </c>
      <c r="L109" s="396" t="str">
        <f>IF('סיכום לועדה- הזנת נתונים'!L109="","",'סיכום לועדה- הזנת נתונים'!L109)</f>
        <v/>
      </c>
      <c r="M109" s="396" t="str">
        <f>IF('סיכום לועדה- הזנת נתונים'!M109="","",'סיכום לועדה- הזנת נתונים'!M109)</f>
        <v/>
      </c>
      <c r="N109" s="396" t="str">
        <f>IF('סיכום לועדה- הזנת נתונים'!N109="","",'סיכום לועדה- הזנת נתונים'!N109)</f>
        <v/>
      </c>
      <c r="O109" s="397" t="str">
        <f>IF('סיכום לועדה- הזנת נתונים'!O109="","",'סיכום לועדה- הזנת נתונים'!O109)</f>
        <v/>
      </c>
      <c r="P109" s="290" t="str">
        <f>IF('סיכום לועדה- הזנת נתונים'!P109="","",'סיכום לועדה- הזנת נתונים'!P109)</f>
        <v/>
      </c>
      <c r="Q109" s="43" t="str">
        <f>IF($F109="","",I109-#REF!)</f>
        <v/>
      </c>
      <c r="R109" s="44" t="str">
        <f>IF($F109="","",IFERROR(N109/#REF!-1,0))</f>
        <v/>
      </c>
      <c r="S109" s="45" t="str">
        <f t="shared" si="12"/>
        <v/>
      </c>
      <c r="T109" s="45" t="str">
        <f t="shared" si="13"/>
        <v/>
      </c>
      <c r="U109" s="46" t="str">
        <f t="shared" si="14"/>
        <v/>
      </c>
      <c r="AR109" s="45" t="b">
        <f t="shared" si="15"/>
        <v>0</v>
      </c>
      <c r="AS109" s="47"/>
      <c r="AT109" s="48">
        <f t="shared" si="16"/>
        <v>700000</v>
      </c>
    </row>
    <row r="110" spans="2:46" ht="16.5" hidden="1" thickBot="1" x14ac:dyDescent="0.3">
      <c r="B110" s="49" t="str">
        <f t="shared" si="11"/>
        <v/>
      </c>
      <c r="C110" s="57" t="str">
        <f>IF('תנאי סף'!C110="","",'תנאי סף'!C110)</f>
        <v/>
      </c>
      <c r="D110" s="57" t="str">
        <f>IF('תנאי סף'!D110="","",'תנאי סף'!D110)</f>
        <v/>
      </c>
      <c r="E110" s="57" t="str">
        <f>IF('תנאי סף'!E110="","",'תנאי סף'!E110)</f>
        <v/>
      </c>
      <c r="F110" s="57" t="str">
        <f>IF('תנאי סף'!F110="","",'תנאי סף'!F110)</f>
        <v/>
      </c>
      <c r="G110" s="394" t="str">
        <f>IF('סיכום לועדה- הזנת נתונים'!G110="","",'סיכום לועדה- הזנת נתונים'!G110)</f>
        <v/>
      </c>
      <c r="H110" s="394" t="str">
        <f>IF('סיכום לועדה- הזנת נתונים'!H110="","",'סיכום לועדה- הזנת נתונים'!H110)</f>
        <v/>
      </c>
      <c r="I110" s="394" t="str">
        <f>IF('סיכום לועדה- הזנת נתונים'!I110="","",'סיכום לועדה- הזנת נתונים'!I110)</f>
        <v/>
      </c>
      <c r="J110" s="395" t="str">
        <f>IF('סיכום לועדה- הזנת נתונים'!J110="","",'סיכום לועדה- הזנת נתונים'!J110)</f>
        <v/>
      </c>
      <c r="K110" s="396" t="str">
        <f>IF('סיכום לועדה- הזנת נתונים'!K110="","",'סיכום לועדה- הזנת נתונים'!K110)</f>
        <v/>
      </c>
      <c r="L110" s="396" t="str">
        <f>IF('סיכום לועדה- הזנת נתונים'!L110="","",'סיכום לועדה- הזנת נתונים'!L110)</f>
        <v/>
      </c>
      <c r="M110" s="396" t="str">
        <f>IF('סיכום לועדה- הזנת נתונים'!M110="","",'סיכום לועדה- הזנת נתונים'!M110)</f>
        <v/>
      </c>
      <c r="N110" s="396" t="str">
        <f>IF('סיכום לועדה- הזנת נתונים'!N110="","",'סיכום לועדה- הזנת נתונים'!N110)</f>
        <v/>
      </c>
      <c r="O110" s="397" t="str">
        <f>IF('סיכום לועדה- הזנת נתונים'!O110="","",'סיכום לועדה- הזנת נתונים'!O110)</f>
        <v/>
      </c>
      <c r="P110" s="290" t="str">
        <f>IF('סיכום לועדה- הזנת נתונים'!P110="","",'סיכום לועדה- הזנת נתונים'!P110)</f>
        <v/>
      </c>
      <c r="Q110" s="43" t="str">
        <f>IF($F110="","",I110-#REF!)</f>
        <v/>
      </c>
      <c r="R110" s="44" t="str">
        <f>IF($F110="","",IFERROR(N110/#REF!-1,0))</f>
        <v/>
      </c>
      <c r="S110" s="45" t="str">
        <f t="shared" si="12"/>
        <v/>
      </c>
      <c r="T110" s="45" t="str">
        <f t="shared" si="13"/>
        <v/>
      </c>
      <c r="U110" s="46" t="str">
        <f t="shared" si="14"/>
        <v/>
      </c>
      <c r="AR110" s="45" t="b">
        <f t="shared" si="15"/>
        <v>0</v>
      </c>
      <c r="AS110" s="47"/>
      <c r="AT110" s="48">
        <f t="shared" si="16"/>
        <v>700000</v>
      </c>
    </row>
    <row r="111" spans="2:46" ht="16.5" hidden="1" thickBot="1" x14ac:dyDescent="0.3">
      <c r="B111" s="49" t="str">
        <f t="shared" si="11"/>
        <v/>
      </c>
      <c r="C111" s="57" t="str">
        <f>IF('תנאי סף'!C111="","",'תנאי סף'!C111)</f>
        <v/>
      </c>
      <c r="D111" s="57" t="str">
        <f>IF('תנאי סף'!D111="","",'תנאי סף'!D111)</f>
        <v/>
      </c>
      <c r="E111" s="57" t="str">
        <f>IF('תנאי סף'!E111="","",'תנאי סף'!E111)</f>
        <v/>
      </c>
      <c r="F111" s="57" t="str">
        <f>IF('תנאי סף'!F111="","",'תנאי סף'!F111)</f>
        <v/>
      </c>
      <c r="G111" s="394" t="str">
        <f>IF('סיכום לועדה- הזנת נתונים'!G111="","",'סיכום לועדה- הזנת נתונים'!G111)</f>
        <v/>
      </c>
      <c r="H111" s="394" t="str">
        <f>IF('סיכום לועדה- הזנת נתונים'!H111="","",'סיכום לועדה- הזנת נתונים'!H111)</f>
        <v/>
      </c>
      <c r="I111" s="394" t="str">
        <f>IF('סיכום לועדה- הזנת נתונים'!I111="","",'סיכום לועדה- הזנת נתונים'!I111)</f>
        <v/>
      </c>
      <c r="J111" s="395" t="str">
        <f>IF('סיכום לועדה- הזנת נתונים'!J111="","",'סיכום לועדה- הזנת נתונים'!J111)</f>
        <v/>
      </c>
      <c r="K111" s="396" t="str">
        <f>IF('סיכום לועדה- הזנת נתונים'!K111="","",'סיכום לועדה- הזנת נתונים'!K111)</f>
        <v/>
      </c>
      <c r="L111" s="396" t="str">
        <f>IF('סיכום לועדה- הזנת נתונים'!L111="","",'סיכום לועדה- הזנת נתונים'!L111)</f>
        <v/>
      </c>
      <c r="M111" s="396" t="str">
        <f>IF('סיכום לועדה- הזנת נתונים'!M111="","",'סיכום לועדה- הזנת נתונים'!M111)</f>
        <v/>
      </c>
      <c r="N111" s="396" t="str">
        <f>IF('סיכום לועדה- הזנת נתונים'!N111="","",'סיכום לועדה- הזנת נתונים'!N111)</f>
        <v/>
      </c>
      <c r="O111" s="397" t="str">
        <f>IF('סיכום לועדה- הזנת נתונים'!O111="","",'סיכום לועדה- הזנת נתונים'!O111)</f>
        <v/>
      </c>
      <c r="P111" s="290" t="str">
        <f>IF('סיכום לועדה- הזנת נתונים'!P111="","",'סיכום לועדה- הזנת נתונים'!P111)</f>
        <v/>
      </c>
      <c r="Q111" s="43" t="str">
        <f>IF($F111="","",I111-#REF!)</f>
        <v/>
      </c>
      <c r="R111" s="44" t="str">
        <f>IF($F111="","",IFERROR(N111/#REF!-1,0))</f>
        <v/>
      </c>
      <c r="S111" s="45" t="str">
        <f t="shared" si="12"/>
        <v/>
      </c>
      <c r="T111" s="45" t="str">
        <f t="shared" si="13"/>
        <v/>
      </c>
      <c r="U111" s="46" t="str">
        <f t="shared" si="14"/>
        <v/>
      </c>
      <c r="AR111" s="45" t="b">
        <f t="shared" si="15"/>
        <v>0</v>
      </c>
      <c r="AS111" s="47"/>
      <c r="AT111" s="48">
        <f t="shared" si="16"/>
        <v>700000</v>
      </c>
    </row>
    <row r="112" spans="2:46" ht="16.5" hidden="1" thickBot="1" x14ac:dyDescent="0.3">
      <c r="B112" s="49" t="str">
        <f t="shared" si="11"/>
        <v/>
      </c>
      <c r="C112" s="57" t="str">
        <f>IF('תנאי סף'!C112="","",'תנאי סף'!C112)</f>
        <v/>
      </c>
      <c r="D112" s="57" t="str">
        <f>IF('תנאי סף'!D112="","",'תנאי סף'!D112)</f>
        <v/>
      </c>
      <c r="E112" s="57" t="str">
        <f>IF('תנאי סף'!E112="","",'תנאי סף'!E112)</f>
        <v/>
      </c>
      <c r="F112" s="57" t="str">
        <f>IF('תנאי סף'!F112="","",'תנאי סף'!F112)</f>
        <v/>
      </c>
      <c r="G112" s="394" t="str">
        <f>IF('סיכום לועדה- הזנת נתונים'!G112="","",'סיכום לועדה- הזנת נתונים'!G112)</f>
        <v/>
      </c>
      <c r="H112" s="394" t="str">
        <f>IF('סיכום לועדה- הזנת נתונים'!H112="","",'סיכום לועדה- הזנת נתונים'!H112)</f>
        <v/>
      </c>
      <c r="I112" s="394" t="str">
        <f>IF('סיכום לועדה- הזנת נתונים'!I112="","",'סיכום לועדה- הזנת נתונים'!I112)</f>
        <v/>
      </c>
      <c r="J112" s="395" t="str">
        <f>IF('סיכום לועדה- הזנת נתונים'!J112="","",'סיכום לועדה- הזנת נתונים'!J112)</f>
        <v/>
      </c>
      <c r="K112" s="396" t="str">
        <f>IF('סיכום לועדה- הזנת נתונים'!K112="","",'סיכום לועדה- הזנת נתונים'!K112)</f>
        <v/>
      </c>
      <c r="L112" s="396" t="str">
        <f>IF('סיכום לועדה- הזנת נתונים'!L112="","",'סיכום לועדה- הזנת נתונים'!L112)</f>
        <v/>
      </c>
      <c r="M112" s="396" t="str">
        <f>IF('סיכום לועדה- הזנת נתונים'!M112="","",'סיכום לועדה- הזנת נתונים'!M112)</f>
        <v/>
      </c>
      <c r="N112" s="396" t="str">
        <f>IF('סיכום לועדה- הזנת נתונים'!N112="","",'סיכום לועדה- הזנת נתונים'!N112)</f>
        <v/>
      </c>
      <c r="O112" s="397" t="str">
        <f>IF('סיכום לועדה- הזנת נתונים'!O112="","",'סיכום לועדה- הזנת נתונים'!O112)</f>
        <v/>
      </c>
      <c r="P112" s="290" t="str">
        <f>IF('סיכום לועדה- הזנת נתונים'!P112="","",'סיכום לועדה- הזנת נתונים'!P112)</f>
        <v/>
      </c>
      <c r="Q112" s="43" t="str">
        <f>IF($F112="","",I112-#REF!)</f>
        <v/>
      </c>
      <c r="R112" s="44" t="str">
        <f>IF($F112="","",IFERROR(N112/#REF!-1,0))</f>
        <v/>
      </c>
      <c r="S112" s="45" t="str">
        <f t="shared" si="12"/>
        <v/>
      </c>
      <c r="T112" s="45" t="str">
        <f t="shared" si="13"/>
        <v/>
      </c>
      <c r="U112" s="46" t="str">
        <f t="shared" si="14"/>
        <v/>
      </c>
      <c r="AR112" s="45" t="b">
        <f t="shared" si="15"/>
        <v>0</v>
      </c>
      <c r="AS112" s="47"/>
      <c r="AT112" s="48">
        <f t="shared" si="16"/>
        <v>700000</v>
      </c>
    </row>
    <row r="113" spans="2:46" ht="16.5" hidden="1" thickBot="1" x14ac:dyDescent="0.3">
      <c r="B113" s="49" t="str">
        <f t="shared" si="11"/>
        <v/>
      </c>
      <c r="C113" s="57" t="str">
        <f>IF('תנאי סף'!C113="","",'תנאי סף'!C113)</f>
        <v/>
      </c>
      <c r="D113" s="57" t="str">
        <f>IF('תנאי סף'!D113="","",'תנאי סף'!D113)</f>
        <v/>
      </c>
      <c r="E113" s="57" t="str">
        <f>IF('תנאי סף'!E113="","",'תנאי סף'!E113)</f>
        <v/>
      </c>
      <c r="F113" s="57" t="str">
        <f>IF('תנאי סף'!F113="","",'תנאי סף'!F113)</f>
        <v/>
      </c>
      <c r="G113" s="394" t="str">
        <f>IF('סיכום לועדה- הזנת נתונים'!G113="","",'סיכום לועדה- הזנת נתונים'!G113)</f>
        <v/>
      </c>
      <c r="H113" s="394" t="str">
        <f>IF('סיכום לועדה- הזנת נתונים'!H113="","",'סיכום לועדה- הזנת נתונים'!H113)</f>
        <v/>
      </c>
      <c r="I113" s="394" t="str">
        <f>IF('סיכום לועדה- הזנת נתונים'!I113="","",'סיכום לועדה- הזנת נתונים'!I113)</f>
        <v/>
      </c>
      <c r="J113" s="395" t="str">
        <f>IF('סיכום לועדה- הזנת נתונים'!J113="","",'סיכום לועדה- הזנת נתונים'!J113)</f>
        <v/>
      </c>
      <c r="K113" s="396" t="str">
        <f>IF('סיכום לועדה- הזנת נתונים'!K113="","",'סיכום לועדה- הזנת נתונים'!K113)</f>
        <v/>
      </c>
      <c r="L113" s="396" t="str">
        <f>IF('סיכום לועדה- הזנת נתונים'!L113="","",'סיכום לועדה- הזנת נתונים'!L113)</f>
        <v/>
      </c>
      <c r="M113" s="396" t="str">
        <f>IF('סיכום לועדה- הזנת נתונים'!M113="","",'סיכום לועדה- הזנת נתונים'!M113)</f>
        <v/>
      </c>
      <c r="N113" s="396" t="str">
        <f>IF('סיכום לועדה- הזנת נתונים'!N113="","",'סיכום לועדה- הזנת נתונים'!N113)</f>
        <v/>
      </c>
      <c r="O113" s="397" t="str">
        <f>IF('סיכום לועדה- הזנת נתונים'!O113="","",'סיכום לועדה- הזנת נתונים'!O113)</f>
        <v/>
      </c>
      <c r="P113" s="290" t="str">
        <f>IF('סיכום לועדה- הזנת נתונים'!P113="","",'סיכום לועדה- הזנת נתונים'!P113)</f>
        <v/>
      </c>
      <c r="Q113" s="43" t="str">
        <f>IF($F113="","",I113-#REF!)</f>
        <v/>
      </c>
      <c r="R113" s="44" t="str">
        <f>IF($F113="","",IFERROR(N113/#REF!-1,0))</f>
        <v/>
      </c>
      <c r="S113" s="45" t="str">
        <f t="shared" si="12"/>
        <v/>
      </c>
      <c r="T113" s="45" t="str">
        <f t="shared" si="13"/>
        <v/>
      </c>
      <c r="U113" s="46" t="str">
        <f t="shared" si="14"/>
        <v/>
      </c>
      <c r="AR113" s="45" t="b">
        <f t="shared" si="15"/>
        <v>0</v>
      </c>
      <c r="AS113" s="47"/>
      <c r="AT113" s="48">
        <f t="shared" si="16"/>
        <v>700000</v>
      </c>
    </row>
    <row r="114" spans="2:46" ht="16.5" hidden="1" thickBot="1" x14ac:dyDescent="0.3">
      <c r="B114" s="49" t="str">
        <f t="shared" si="11"/>
        <v/>
      </c>
      <c r="C114" s="57" t="str">
        <f>IF('תנאי סף'!C114="","",'תנאי סף'!C114)</f>
        <v/>
      </c>
      <c r="D114" s="57" t="str">
        <f>IF('תנאי סף'!D114="","",'תנאי סף'!D114)</f>
        <v/>
      </c>
      <c r="E114" s="57" t="str">
        <f>IF('תנאי סף'!E114="","",'תנאי סף'!E114)</f>
        <v/>
      </c>
      <c r="F114" s="57" t="str">
        <f>IF('תנאי סף'!F114="","",'תנאי סף'!F114)</f>
        <v/>
      </c>
      <c r="G114" s="394" t="str">
        <f>IF('סיכום לועדה- הזנת נתונים'!G114="","",'סיכום לועדה- הזנת נתונים'!G114)</f>
        <v/>
      </c>
      <c r="H114" s="394" t="str">
        <f>IF('סיכום לועדה- הזנת נתונים'!H114="","",'סיכום לועדה- הזנת נתונים'!H114)</f>
        <v/>
      </c>
      <c r="I114" s="394" t="str">
        <f>IF('סיכום לועדה- הזנת נתונים'!I114="","",'סיכום לועדה- הזנת נתונים'!I114)</f>
        <v/>
      </c>
      <c r="J114" s="395" t="str">
        <f>IF('סיכום לועדה- הזנת נתונים'!J114="","",'סיכום לועדה- הזנת נתונים'!J114)</f>
        <v/>
      </c>
      <c r="K114" s="396" t="str">
        <f>IF('סיכום לועדה- הזנת נתונים'!K114="","",'סיכום לועדה- הזנת נתונים'!K114)</f>
        <v/>
      </c>
      <c r="L114" s="396" t="str">
        <f>IF('סיכום לועדה- הזנת נתונים'!L114="","",'סיכום לועדה- הזנת נתונים'!L114)</f>
        <v/>
      </c>
      <c r="M114" s="396" t="str">
        <f>IF('סיכום לועדה- הזנת נתונים'!M114="","",'סיכום לועדה- הזנת נתונים'!M114)</f>
        <v/>
      </c>
      <c r="N114" s="396" t="str">
        <f>IF('סיכום לועדה- הזנת נתונים'!N114="","",'סיכום לועדה- הזנת נתונים'!N114)</f>
        <v/>
      </c>
      <c r="O114" s="397" t="str">
        <f>IF('סיכום לועדה- הזנת נתונים'!O114="","",'סיכום לועדה- הזנת נתונים'!O114)</f>
        <v/>
      </c>
      <c r="P114" s="290" t="str">
        <f>IF('סיכום לועדה- הזנת נתונים'!P114="","",'סיכום לועדה- הזנת נתונים'!P114)</f>
        <v/>
      </c>
      <c r="Q114" s="43" t="str">
        <f>IF($F114="","",I114-#REF!)</f>
        <v/>
      </c>
      <c r="R114" s="44" t="str">
        <f>IF($F114="","",IFERROR(N114/#REF!-1,0))</f>
        <v/>
      </c>
      <c r="S114" s="45" t="str">
        <f t="shared" si="12"/>
        <v/>
      </c>
      <c r="T114" s="45" t="str">
        <f t="shared" si="13"/>
        <v/>
      </c>
      <c r="U114" s="46" t="str">
        <f t="shared" si="14"/>
        <v/>
      </c>
      <c r="AR114" s="45" t="b">
        <f t="shared" si="15"/>
        <v>0</v>
      </c>
      <c r="AS114" s="47"/>
      <c r="AT114" s="48">
        <f t="shared" si="16"/>
        <v>700000</v>
      </c>
    </row>
    <row r="115" spans="2:46" ht="16.5" hidden="1" thickBot="1" x14ac:dyDescent="0.3">
      <c r="B115" s="49" t="str">
        <f t="shared" si="11"/>
        <v/>
      </c>
      <c r="C115" s="57" t="str">
        <f>IF('תנאי סף'!C115="","",'תנאי סף'!C115)</f>
        <v/>
      </c>
      <c r="D115" s="57" t="str">
        <f>IF('תנאי סף'!D115="","",'תנאי סף'!D115)</f>
        <v/>
      </c>
      <c r="E115" s="57" t="str">
        <f>IF('תנאי סף'!E115="","",'תנאי סף'!E115)</f>
        <v/>
      </c>
      <c r="F115" s="57" t="str">
        <f>IF('תנאי סף'!F115="","",'תנאי סף'!F115)</f>
        <v/>
      </c>
      <c r="G115" s="394" t="str">
        <f>IF('סיכום לועדה- הזנת נתונים'!G115="","",'סיכום לועדה- הזנת נתונים'!G115)</f>
        <v/>
      </c>
      <c r="H115" s="394" t="str">
        <f>IF('סיכום לועדה- הזנת נתונים'!H115="","",'סיכום לועדה- הזנת נתונים'!H115)</f>
        <v/>
      </c>
      <c r="I115" s="394" t="str">
        <f>IF('סיכום לועדה- הזנת נתונים'!I115="","",'סיכום לועדה- הזנת נתונים'!I115)</f>
        <v/>
      </c>
      <c r="J115" s="395" t="str">
        <f>IF('סיכום לועדה- הזנת נתונים'!J115="","",'סיכום לועדה- הזנת נתונים'!J115)</f>
        <v/>
      </c>
      <c r="K115" s="396" t="str">
        <f>IF('סיכום לועדה- הזנת נתונים'!K115="","",'סיכום לועדה- הזנת נתונים'!K115)</f>
        <v/>
      </c>
      <c r="L115" s="396" t="str">
        <f>IF('סיכום לועדה- הזנת נתונים'!L115="","",'סיכום לועדה- הזנת נתונים'!L115)</f>
        <v/>
      </c>
      <c r="M115" s="396" t="str">
        <f>IF('סיכום לועדה- הזנת נתונים'!M115="","",'סיכום לועדה- הזנת נתונים'!M115)</f>
        <v/>
      </c>
      <c r="N115" s="396" t="str">
        <f>IF('סיכום לועדה- הזנת נתונים'!N115="","",'סיכום לועדה- הזנת נתונים'!N115)</f>
        <v/>
      </c>
      <c r="O115" s="397" t="str">
        <f>IF('סיכום לועדה- הזנת נתונים'!O115="","",'סיכום לועדה- הזנת נתונים'!O115)</f>
        <v/>
      </c>
      <c r="P115" s="290" t="str">
        <f>IF('סיכום לועדה- הזנת נתונים'!P115="","",'סיכום לועדה- הזנת נתונים'!P115)</f>
        <v/>
      </c>
      <c r="Q115" s="43" t="str">
        <f>IF($F115="","",I115-#REF!)</f>
        <v/>
      </c>
      <c r="R115" s="44" t="str">
        <f>IF($F115="","",IFERROR(N115/#REF!-1,0))</f>
        <v/>
      </c>
      <c r="S115" s="45" t="str">
        <f t="shared" si="12"/>
        <v/>
      </c>
      <c r="T115" s="45" t="str">
        <f t="shared" si="13"/>
        <v/>
      </c>
      <c r="U115" s="46" t="str">
        <f t="shared" si="14"/>
        <v/>
      </c>
      <c r="AR115" s="45" t="b">
        <f t="shared" si="15"/>
        <v>0</v>
      </c>
      <c r="AS115" s="47"/>
      <c r="AT115" s="48">
        <f t="shared" si="16"/>
        <v>700000</v>
      </c>
    </row>
    <row r="116" spans="2:46" ht="16.5" hidden="1" thickBot="1" x14ac:dyDescent="0.3">
      <c r="B116" s="49" t="str">
        <f t="shared" si="11"/>
        <v/>
      </c>
      <c r="C116" s="57" t="str">
        <f>IF('תנאי סף'!C116="","",'תנאי סף'!C116)</f>
        <v/>
      </c>
      <c r="D116" s="57" t="str">
        <f>IF('תנאי סף'!D116="","",'תנאי סף'!D116)</f>
        <v/>
      </c>
      <c r="E116" s="57" t="str">
        <f>IF('תנאי סף'!E116="","",'תנאי סף'!E116)</f>
        <v/>
      </c>
      <c r="F116" s="57" t="str">
        <f>IF('תנאי סף'!F116="","",'תנאי סף'!F116)</f>
        <v/>
      </c>
      <c r="G116" s="394" t="str">
        <f>IF('סיכום לועדה- הזנת נתונים'!G116="","",'סיכום לועדה- הזנת נתונים'!G116)</f>
        <v/>
      </c>
      <c r="H116" s="394" t="str">
        <f>IF('סיכום לועדה- הזנת נתונים'!H116="","",'סיכום לועדה- הזנת נתונים'!H116)</f>
        <v/>
      </c>
      <c r="I116" s="394" t="str">
        <f>IF('סיכום לועדה- הזנת נתונים'!I116="","",'סיכום לועדה- הזנת נתונים'!I116)</f>
        <v/>
      </c>
      <c r="J116" s="395" t="str">
        <f>IF('סיכום לועדה- הזנת נתונים'!J116="","",'סיכום לועדה- הזנת נתונים'!J116)</f>
        <v/>
      </c>
      <c r="K116" s="396" t="str">
        <f>IF('סיכום לועדה- הזנת נתונים'!K116="","",'סיכום לועדה- הזנת נתונים'!K116)</f>
        <v/>
      </c>
      <c r="L116" s="396" t="str">
        <f>IF('סיכום לועדה- הזנת נתונים'!L116="","",'סיכום לועדה- הזנת נתונים'!L116)</f>
        <v/>
      </c>
      <c r="M116" s="396" t="str">
        <f>IF('סיכום לועדה- הזנת נתונים'!M116="","",'סיכום לועדה- הזנת נתונים'!M116)</f>
        <v/>
      </c>
      <c r="N116" s="396" t="str">
        <f>IF('סיכום לועדה- הזנת נתונים'!N116="","",'סיכום לועדה- הזנת נתונים'!N116)</f>
        <v/>
      </c>
      <c r="O116" s="397" t="str">
        <f>IF('סיכום לועדה- הזנת נתונים'!O116="","",'סיכום לועדה- הזנת נתונים'!O116)</f>
        <v/>
      </c>
      <c r="P116" s="290" t="str">
        <f>IF('סיכום לועדה- הזנת נתונים'!P116="","",'סיכום לועדה- הזנת נתונים'!P116)</f>
        <v/>
      </c>
      <c r="Q116" s="43" t="str">
        <f>IF($F116="","",I116-#REF!)</f>
        <v/>
      </c>
      <c r="R116" s="44" t="str">
        <f>IF($F116="","",IFERROR(N116/#REF!-1,0))</f>
        <v/>
      </c>
      <c r="S116" s="45" t="str">
        <f t="shared" si="12"/>
        <v/>
      </c>
      <c r="T116" s="45" t="str">
        <f t="shared" si="13"/>
        <v/>
      </c>
      <c r="U116" s="46" t="str">
        <f t="shared" si="14"/>
        <v/>
      </c>
      <c r="AR116" s="45" t="b">
        <f t="shared" si="15"/>
        <v>0</v>
      </c>
      <c r="AS116" s="47"/>
      <c r="AT116" s="48">
        <f t="shared" si="16"/>
        <v>700000</v>
      </c>
    </row>
    <row r="117" spans="2:46" ht="16.5" hidden="1" thickBot="1" x14ac:dyDescent="0.3">
      <c r="B117" s="49" t="str">
        <f t="shared" si="11"/>
        <v/>
      </c>
      <c r="C117" s="57" t="str">
        <f>IF('תנאי סף'!C117="","",'תנאי סף'!C117)</f>
        <v/>
      </c>
      <c r="D117" s="57" t="str">
        <f>IF('תנאי סף'!D117="","",'תנאי סף'!D117)</f>
        <v/>
      </c>
      <c r="E117" s="57" t="str">
        <f>IF('תנאי סף'!E117="","",'תנאי סף'!E117)</f>
        <v/>
      </c>
      <c r="F117" s="57" t="str">
        <f>IF('תנאי סף'!F117="","",'תנאי סף'!F117)</f>
        <v/>
      </c>
      <c r="G117" s="394" t="str">
        <f>IF('סיכום לועדה- הזנת נתונים'!G117="","",'סיכום לועדה- הזנת נתונים'!G117)</f>
        <v/>
      </c>
      <c r="H117" s="394" t="str">
        <f>IF('סיכום לועדה- הזנת נתונים'!H117="","",'סיכום לועדה- הזנת נתונים'!H117)</f>
        <v/>
      </c>
      <c r="I117" s="394" t="str">
        <f>IF('סיכום לועדה- הזנת נתונים'!I117="","",'סיכום לועדה- הזנת נתונים'!I117)</f>
        <v/>
      </c>
      <c r="J117" s="395" t="str">
        <f>IF('סיכום לועדה- הזנת נתונים'!J117="","",'סיכום לועדה- הזנת נתונים'!J117)</f>
        <v/>
      </c>
      <c r="K117" s="396" t="str">
        <f>IF('סיכום לועדה- הזנת נתונים'!K117="","",'סיכום לועדה- הזנת נתונים'!K117)</f>
        <v/>
      </c>
      <c r="L117" s="396" t="str">
        <f>IF('סיכום לועדה- הזנת נתונים'!L117="","",'סיכום לועדה- הזנת נתונים'!L117)</f>
        <v/>
      </c>
      <c r="M117" s="396" t="str">
        <f>IF('סיכום לועדה- הזנת נתונים'!M117="","",'סיכום לועדה- הזנת נתונים'!M117)</f>
        <v/>
      </c>
      <c r="N117" s="396" t="str">
        <f>IF('סיכום לועדה- הזנת נתונים'!N117="","",'סיכום לועדה- הזנת נתונים'!N117)</f>
        <v/>
      </c>
      <c r="O117" s="397" t="str">
        <f>IF('סיכום לועדה- הזנת נתונים'!O117="","",'סיכום לועדה- הזנת נתונים'!O117)</f>
        <v/>
      </c>
      <c r="P117" s="290" t="str">
        <f>IF('סיכום לועדה- הזנת נתונים'!P117="","",'סיכום לועדה- הזנת נתונים'!P117)</f>
        <v/>
      </c>
      <c r="Q117" s="43" t="str">
        <f>IF($F117="","",I117-#REF!)</f>
        <v/>
      </c>
      <c r="R117" s="44" t="str">
        <f>IF($F117="","",IFERROR(N117/#REF!-1,0))</f>
        <v/>
      </c>
      <c r="S117" s="45" t="str">
        <f t="shared" si="12"/>
        <v/>
      </c>
      <c r="T117" s="45" t="str">
        <f t="shared" si="13"/>
        <v/>
      </c>
      <c r="U117" s="46" t="str">
        <f t="shared" si="14"/>
        <v/>
      </c>
      <c r="AR117" s="45" t="b">
        <f t="shared" si="15"/>
        <v>0</v>
      </c>
      <c r="AS117" s="47"/>
      <c r="AT117" s="48">
        <f t="shared" si="16"/>
        <v>700000</v>
      </c>
    </row>
    <row r="118" spans="2:46" ht="16.5" hidden="1" thickBot="1" x14ac:dyDescent="0.3">
      <c r="B118" s="49" t="str">
        <f t="shared" si="11"/>
        <v/>
      </c>
      <c r="C118" s="57" t="str">
        <f>IF('תנאי סף'!C118="","",'תנאי סף'!C118)</f>
        <v/>
      </c>
      <c r="D118" s="57" t="str">
        <f>IF('תנאי סף'!D118="","",'תנאי סף'!D118)</f>
        <v/>
      </c>
      <c r="E118" s="57" t="str">
        <f>IF('תנאי סף'!E118="","",'תנאי סף'!E118)</f>
        <v/>
      </c>
      <c r="F118" s="57" t="str">
        <f>IF('תנאי סף'!F118="","",'תנאי סף'!F118)</f>
        <v/>
      </c>
      <c r="G118" s="394" t="str">
        <f>IF('סיכום לועדה- הזנת נתונים'!G118="","",'סיכום לועדה- הזנת נתונים'!G118)</f>
        <v/>
      </c>
      <c r="H118" s="394" t="str">
        <f>IF('סיכום לועדה- הזנת נתונים'!H118="","",'סיכום לועדה- הזנת נתונים'!H118)</f>
        <v/>
      </c>
      <c r="I118" s="394" t="str">
        <f>IF('סיכום לועדה- הזנת נתונים'!I118="","",'סיכום לועדה- הזנת נתונים'!I118)</f>
        <v/>
      </c>
      <c r="J118" s="395" t="str">
        <f>IF('סיכום לועדה- הזנת נתונים'!J118="","",'סיכום לועדה- הזנת נתונים'!J118)</f>
        <v/>
      </c>
      <c r="K118" s="396" t="str">
        <f>IF('סיכום לועדה- הזנת נתונים'!K118="","",'סיכום לועדה- הזנת נתונים'!K118)</f>
        <v/>
      </c>
      <c r="L118" s="396" t="str">
        <f>IF('סיכום לועדה- הזנת נתונים'!L118="","",'סיכום לועדה- הזנת נתונים'!L118)</f>
        <v/>
      </c>
      <c r="M118" s="396" t="str">
        <f>IF('סיכום לועדה- הזנת נתונים'!M118="","",'סיכום לועדה- הזנת נתונים'!M118)</f>
        <v/>
      </c>
      <c r="N118" s="396" t="str">
        <f>IF('סיכום לועדה- הזנת נתונים'!N118="","",'סיכום לועדה- הזנת נתונים'!N118)</f>
        <v/>
      </c>
      <c r="O118" s="397" t="str">
        <f>IF('סיכום לועדה- הזנת נתונים'!O118="","",'סיכום לועדה- הזנת נתונים'!O118)</f>
        <v/>
      </c>
      <c r="P118" s="290" t="str">
        <f>IF('סיכום לועדה- הזנת נתונים'!P118="","",'סיכום לועדה- הזנת נתונים'!P118)</f>
        <v/>
      </c>
      <c r="Q118" s="43" t="str">
        <f>IF($F118="","",I118-#REF!)</f>
        <v/>
      </c>
      <c r="R118" s="44" t="str">
        <f>IF($F118="","",IFERROR(N118/#REF!-1,0))</f>
        <v/>
      </c>
      <c r="S118" s="45" t="str">
        <f t="shared" si="12"/>
        <v/>
      </c>
      <c r="T118" s="45" t="str">
        <f t="shared" si="13"/>
        <v/>
      </c>
      <c r="U118" s="46" t="str">
        <f t="shared" si="14"/>
        <v/>
      </c>
      <c r="AR118" s="45" t="b">
        <f t="shared" si="15"/>
        <v>0</v>
      </c>
      <c r="AS118" s="47"/>
      <c r="AT118" s="48">
        <f t="shared" si="16"/>
        <v>700000</v>
      </c>
    </row>
    <row r="119" spans="2:46" ht="16.5" hidden="1" thickBot="1" x14ac:dyDescent="0.3">
      <c r="B119" s="49" t="str">
        <f t="shared" si="11"/>
        <v/>
      </c>
      <c r="C119" s="57" t="str">
        <f>IF('תנאי סף'!C119="","",'תנאי סף'!C119)</f>
        <v/>
      </c>
      <c r="D119" s="57" t="str">
        <f>IF('תנאי סף'!D119="","",'תנאי סף'!D119)</f>
        <v/>
      </c>
      <c r="E119" s="57" t="str">
        <f>IF('תנאי סף'!E119="","",'תנאי סף'!E119)</f>
        <v/>
      </c>
      <c r="F119" s="57" t="str">
        <f>IF('תנאי סף'!F119="","",'תנאי סף'!F119)</f>
        <v/>
      </c>
      <c r="G119" s="394" t="str">
        <f>IF('סיכום לועדה- הזנת נתונים'!G119="","",'סיכום לועדה- הזנת נתונים'!G119)</f>
        <v/>
      </c>
      <c r="H119" s="394" t="str">
        <f>IF('סיכום לועדה- הזנת נתונים'!H119="","",'סיכום לועדה- הזנת נתונים'!H119)</f>
        <v/>
      </c>
      <c r="I119" s="394" t="str">
        <f>IF('סיכום לועדה- הזנת נתונים'!I119="","",'סיכום לועדה- הזנת נתונים'!I119)</f>
        <v/>
      </c>
      <c r="J119" s="395" t="str">
        <f>IF('סיכום לועדה- הזנת נתונים'!J119="","",'סיכום לועדה- הזנת נתונים'!J119)</f>
        <v/>
      </c>
      <c r="K119" s="396" t="str">
        <f>IF('סיכום לועדה- הזנת נתונים'!K119="","",'סיכום לועדה- הזנת נתונים'!K119)</f>
        <v/>
      </c>
      <c r="L119" s="396" t="str">
        <f>IF('סיכום לועדה- הזנת נתונים'!L119="","",'סיכום לועדה- הזנת נתונים'!L119)</f>
        <v/>
      </c>
      <c r="M119" s="396" t="str">
        <f>IF('סיכום לועדה- הזנת נתונים'!M119="","",'סיכום לועדה- הזנת נתונים'!M119)</f>
        <v/>
      </c>
      <c r="N119" s="396" t="str">
        <f>IF('סיכום לועדה- הזנת נתונים'!N119="","",'סיכום לועדה- הזנת נתונים'!N119)</f>
        <v/>
      </c>
      <c r="O119" s="397" t="str">
        <f>IF('סיכום לועדה- הזנת נתונים'!O119="","",'סיכום לועדה- הזנת נתונים'!O119)</f>
        <v/>
      </c>
      <c r="P119" s="290" t="str">
        <f>IF('סיכום לועדה- הזנת נתונים'!P119="","",'סיכום לועדה- הזנת נתונים'!P119)</f>
        <v/>
      </c>
      <c r="Q119" s="43" t="str">
        <f>IF($F119="","",I119-#REF!)</f>
        <v/>
      </c>
      <c r="R119" s="44" t="str">
        <f>IF($F119="","",IFERROR(N119/#REF!-1,0))</f>
        <v/>
      </c>
      <c r="S119" s="45" t="str">
        <f t="shared" si="12"/>
        <v/>
      </c>
      <c r="T119" s="45" t="str">
        <f t="shared" si="13"/>
        <v/>
      </c>
      <c r="U119" s="46" t="str">
        <f t="shared" si="14"/>
        <v/>
      </c>
      <c r="AR119" s="45" t="b">
        <f t="shared" si="15"/>
        <v>0</v>
      </c>
      <c r="AS119" s="47"/>
      <c r="AT119" s="48">
        <f t="shared" si="16"/>
        <v>700000</v>
      </c>
    </row>
    <row r="120" spans="2:46" ht="16.5" hidden="1" thickBot="1" x14ac:dyDescent="0.3">
      <c r="B120" s="49" t="str">
        <f t="shared" si="11"/>
        <v/>
      </c>
      <c r="C120" s="57" t="str">
        <f>IF('תנאי סף'!C120="","",'תנאי סף'!C120)</f>
        <v/>
      </c>
      <c r="D120" s="57" t="str">
        <f>IF('תנאי סף'!D120="","",'תנאי סף'!D120)</f>
        <v/>
      </c>
      <c r="E120" s="57" t="str">
        <f>IF('תנאי סף'!E120="","",'תנאי סף'!E120)</f>
        <v/>
      </c>
      <c r="F120" s="57" t="str">
        <f>IF('תנאי סף'!F120="","",'תנאי סף'!F120)</f>
        <v/>
      </c>
      <c r="G120" s="394" t="str">
        <f>IF('סיכום לועדה- הזנת נתונים'!G120="","",'סיכום לועדה- הזנת נתונים'!G120)</f>
        <v/>
      </c>
      <c r="H120" s="394" t="str">
        <f>IF('סיכום לועדה- הזנת נתונים'!H120="","",'סיכום לועדה- הזנת נתונים'!H120)</f>
        <v/>
      </c>
      <c r="I120" s="394" t="str">
        <f>IF('סיכום לועדה- הזנת נתונים'!I120="","",'סיכום לועדה- הזנת נתונים'!I120)</f>
        <v/>
      </c>
      <c r="J120" s="395" t="str">
        <f>IF('סיכום לועדה- הזנת נתונים'!J120="","",'סיכום לועדה- הזנת נתונים'!J120)</f>
        <v/>
      </c>
      <c r="K120" s="396" t="str">
        <f>IF('סיכום לועדה- הזנת נתונים'!K120="","",'סיכום לועדה- הזנת נתונים'!K120)</f>
        <v/>
      </c>
      <c r="L120" s="396" t="str">
        <f>IF('סיכום לועדה- הזנת נתונים'!L120="","",'סיכום לועדה- הזנת נתונים'!L120)</f>
        <v/>
      </c>
      <c r="M120" s="396" t="str">
        <f>IF('סיכום לועדה- הזנת נתונים'!M120="","",'סיכום לועדה- הזנת נתונים'!M120)</f>
        <v/>
      </c>
      <c r="N120" s="396" t="str">
        <f>IF('סיכום לועדה- הזנת נתונים'!N120="","",'סיכום לועדה- הזנת נתונים'!N120)</f>
        <v/>
      </c>
      <c r="O120" s="397" t="str">
        <f>IF('סיכום לועדה- הזנת נתונים'!O120="","",'סיכום לועדה- הזנת נתונים'!O120)</f>
        <v/>
      </c>
      <c r="P120" s="290" t="str">
        <f>IF('סיכום לועדה- הזנת נתונים'!P120="","",'סיכום לועדה- הזנת נתונים'!P120)</f>
        <v/>
      </c>
      <c r="Q120" s="43" t="str">
        <f>IF($F120="","",I120-#REF!)</f>
        <v/>
      </c>
      <c r="R120" s="44" t="str">
        <f>IF($F120="","",IFERROR(N120/#REF!-1,0))</f>
        <v/>
      </c>
      <c r="S120" s="45" t="str">
        <f t="shared" si="12"/>
        <v/>
      </c>
      <c r="T120" s="45" t="str">
        <f t="shared" si="13"/>
        <v/>
      </c>
      <c r="U120" s="46" t="str">
        <f t="shared" si="14"/>
        <v/>
      </c>
      <c r="AR120" s="45" t="b">
        <f t="shared" si="15"/>
        <v>0</v>
      </c>
      <c r="AS120" s="47"/>
      <c r="AT120" s="48">
        <f t="shared" si="16"/>
        <v>700000</v>
      </c>
    </row>
    <row r="121" spans="2:46" ht="16.5" hidden="1" thickBot="1" x14ac:dyDescent="0.3">
      <c r="B121" s="49" t="str">
        <f t="shared" si="11"/>
        <v/>
      </c>
      <c r="C121" s="57" t="str">
        <f>IF('תנאי סף'!C121="","",'תנאי סף'!C121)</f>
        <v/>
      </c>
      <c r="D121" s="57" t="str">
        <f>IF('תנאי סף'!D121="","",'תנאי סף'!D121)</f>
        <v/>
      </c>
      <c r="E121" s="57" t="str">
        <f>IF('תנאי סף'!E121="","",'תנאי סף'!E121)</f>
        <v/>
      </c>
      <c r="F121" s="57" t="str">
        <f>IF('תנאי סף'!F121="","",'תנאי סף'!F121)</f>
        <v/>
      </c>
      <c r="G121" s="394" t="str">
        <f>IF('סיכום לועדה- הזנת נתונים'!G121="","",'סיכום לועדה- הזנת נתונים'!G121)</f>
        <v/>
      </c>
      <c r="H121" s="394" t="str">
        <f>IF('סיכום לועדה- הזנת נתונים'!H121="","",'סיכום לועדה- הזנת נתונים'!H121)</f>
        <v/>
      </c>
      <c r="I121" s="394" t="str">
        <f>IF('סיכום לועדה- הזנת נתונים'!I121="","",'סיכום לועדה- הזנת נתונים'!I121)</f>
        <v/>
      </c>
      <c r="J121" s="395" t="str">
        <f>IF('סיכום לועדה- הזנת נתונים'!J121="","",'סיכום לועדה- הזנת נתונים'!J121)</f>
        <v/>
      </c>
      <c r="K121" s="396" t="str">
        <f>IF('סיכום לועדה- הזנת נתונים'!K121="","",'סיכום לועדה- הזנת נתונים'!K121)</f>
        <v/>
      </c>
      <c r="L121" s="396" t="str">
        <f>IF('סיכום לועדה- הזנת נתונים'!L121="","",'סיכום לועדה- הזנת נתונים'!L121)</f>
        <v/>
      </c>
      <c r="M121" s="396" t="str">
        <f>IF('סיכום לועדה- הזנת נתונים'!M121="","",'סיכום לועדה- הזנת נתונים'!M121)</f>
        <v/>
      </c>
      <c r="N121" s="396" t="str">
        <f>IF('סיכום לועדה- הזנת נתונים'!N121="","",'סיכום לועדה- הזנת נתונים'!N121)</f>
        <v/>
      </c>
      <c r="O121" s="397" t="str">
        <f>IF('סיכום לועדה- הזנת נתונים'!O121="","",'סיכום לועדה- הזנת נתונים'!O121)</f>
        <v/>
      </c>
      <c r="P121" s="290" t="str">
        <f>IF('סיכום לועדה- הזנת נתונים'!P121="","",'סיכום לועדה- הזנת נתונים'!P121)</f>
        <v/>
      </c>
      <c r="Q121" s="43" t="str">
        <f>IF($F121="","",I121-#REF!)</f>
        <v/>
      </c>
      <c r="R121" s="44" t="str">
        <f>IF($F121="","",IFERROR(N121/#REF!-1,0))</f>
        <v/>
      </c>
      <c r="S121" s="45" t="str">
        <f t="shared" si="12"/>
        <v/>
      </c>
      <c r="T121" s="45" t="str">
        <f t="shared" si="13"/>
        <v/>
      </c>
      <c r="U121" s="46" t="str">
        <f t="shared" si="14"/>
        <v/>
      </c>
      <c r="AR121" s="45" t="b">
        <f t="shared" si="15"/>
        <v>0</v>
      </c>
      <c r="AS121" s="47"/>
      <c r="AT121" s="48">
        <f t="shared" si="16"/>
        <v>700000</v>
      </c>
    </row>
    <row r="122" spans="2:46" ht="16.5" hidden="1" thickBot="1" x14ac:dyDescent="0.3">
      <c r="B122" s="49" t="str">
        <f t="shared" si="11"/>
        <v/>
      </c>
      <c r="C122" s="57" t="str">
        <f>IF('תנאי סף'!C122="","",'תנאי סף'!C122)</f>
        <v/>
      </c>
      <c r="D122" s="57" t="str">
        <f>IF('תנאי סף'!D122="","",'תנאי סף'!D122)</f>
        <v/>
      </c>
      <c r="E122" s="57" t="str">
        <f>IF('תנאי סף'!E122="","",'תנאי סף'!E122)</f>
        <v/>
      </c>
      <c r="F122" s="57" t="str">
        <f>IF('תנאי סף'!F122="","",'תנאי סף'!F122)</f>
        <v/>
      </c>
      <c r="G122" s="394" t="str">
        <f>IF('סיכום לועדה- הזנת נתונים'!G122="","",'סיכום לועדה- הזנת נתונים'!G122)</f>
        <v/>
      </c>
      <c r="H122" s="394" t="str">
        <f>IF('סיכום לועדה- הזנת נתונים'!H122="","",'סיכום לועדה- הזנת נתונים'!H122)</f>
        <v/>
      </c>
      <c r="I122" s="394" t="str">
        <f>IF('סיכום לועדה- הזנת נתונים'!I122="","",'סיכום לועדה- הזנת נתונים'!I122)</f>
        <v/>
      </c>
      <c r="J122" s="395" t="str">
        <f>IF('סיכום לועדה- הזנת נתונים'!J122="","",'סיכום לועדה- הזנת נתונים'!J122)</f>
        <v/>
      </c>
      <c r="K122" s="396" t="str">
        <f>IF('סיכום לועדה- הזנת נתונים'!K122="","",'סיכום לועדה- הזנת נתונים'!K122)</f>
        <v/>
      </c>
      <c r="L122" s="396" t="str">
        <f>IF('סיכום לועדה- הזנת נתונים'!L122="","",'סיכום לועדה- הזנת נתונים'!L122)</f>
        <v/>
      </c>
      <c r="M122" s="396" t="str">
        <f>IF('סיכום לועדה- הזנת נתונים'!M122="","",'סיכום לועדה- הזנת נתונים'!M122)</f>
        <v/>
      </c>
      <c r="N122" s="396" t="str">
        <f>IF('סיכום לועדה- הזנת נתונים'!N122="","",'סיכום לועדה- הזנת נתונים'!N122)</f>
        <v/>
      </c>
      <c r="O122" s="397" t="str">
        <f>IF('סיכום לועדה- הזנת נתונים'!O122="","",'סיכום לועדה- הזנת נתונים'!O122)</f>
        <v/>
      </c>
      <c r="P122" s="290" t="str">
        <f>IF('סיכום לועדה- הזנת נתונים'!P122="","",'סיכום לועדה- הזנת נתונים'!P122)</f>
        <v/>
      </c>
      <c r="Q122" s="43" t="str">
        <f>IF($F122="","",I122-#REF!)</f>
        <v/>
      </c>
      <c r="R122" s="44" t="str">
        <f>IF($F122="","",IFERROR(N122/#REF!-1,0))</f>
        <v/>
      </c>
      <c r="S122" s="45" t="str">
        <f t="shared" si="12"/>
        <v/>
      </c>
      <c r="T122" s="45" t="str">
        <f t="shared" si="13"/>
        <v/>
      </c>
      <c r="U122" s="46" t="str">
        <f t="shared" si="14"/>
        <v/>
      </c>
      <c r="AR122" s="45" t="b">
        <f t="shared" si="15"/>
        <v>0</v>
      </c>
      <c r="AS122" s="47"/>
      <c r="AT122" s="48">
        <f t="shared" si="16"/>
        <v>700000</v>
      </c>
    </row>
    <row r="123" spans="2:46" ht="16.5" hidden="1" thickBot="1" x14ac:dyDescent="0.3">
      <c r="B123" s="49" t="str">
        <f t="shared" si="11"/>
        <v/>
      </c>
      <c r="C123" s="57" t="str">
        <f>IF('תנאי סף'!C123="","",'תנאי סף'!C123)</f>
        <v/>
      </c>
      <c r="D123" s="57" t="str">
        <f>IF('תנאי סף'!D123="","",'תנאי סף'!D123)</f>
        <v/>
      </c>
      <c r="E123" s="57" t="str">
        <f>IF('תנאי סף'!E123="","",'תנאי סף'!E123)</f>
        <v/>
      </c>
      <c r="F123" s="57" t="str">
        <f>IF('תנאי סף'!F123="","",'תנאי סף'!F123)</f>
        <v/>
      </c>
      <c r="G123" s="394" t="str">
        <f>IF('סיכום לועדה- הזנת נתונים'!G123="","",'סיכום לועדה- הזנת נתונים'!G123)</f>
        <v/>
      </c>
      <c r="H123" s="394" t="str">
        <f>IF('סיכום לועדה- הזנת נתונים'!H123="","",'סיכום לועדה- הזנת נתונים'!H123)</f>
        <v/>
      </c>
      <c r="I123" s="394" t="str">
        <f>IF('סיכום לועדה- הזנת נתונים'!I123="","",'סיכום לועדה- הזנת נתונים'!I123)</f>
        <v/>
      </c>
      <c r="J123" s="395" t="str">
        <f>IF('סיכום לועדה- הזנת נתונים'!J123="","",'סיכום לועדה- הזנת נתונים'!J123)</f>
        <v/>
      </c>
      <c r="K123" s="396" t="str">
        <f>IF('סיכום לועדה- הזנת נתונים'!K123="","",'סיכום לועדה- הזנת נתונים'!K123)</f>
        <v/>
      </c>
      <c r="L123" s="396" t="str">
        <f>IF('סיכום לועדה- הזנת נתונים'!L123="","",'סיכום לועדה- הזנת נתונים'!L123)</f>
        <v/>
      </c>
      <c r="M123" s="396" t="str">
        <f>IF('סיכום לועדה- הזנת נתונים'!M123="","",'סיכום לועדה- הזנת נתונים'!M123)</f>
        <v/>
      </c>
      <c r="N123" s="396" t="str">
        <f>IF('סיכום לועדה- הזנת נתונים'!N123="","",'סיכום לועדה- הזנת נתונים'!N123)</f>
        <v/>
      </c>
      <c r="O123" s="397" t="str">
        <f>IF('סיכום לועדה- הזנת נתונים'!O123="","",'סיכום לועדה- הזנת נתונים'!O123)</f>
        <v/>
      </c>
      <c r="P123" s="290" t="str">
        <f>IF('סיכום לועדה- הזנת נתונים'!P123="","",'סיכום לועדה- הזנת נתונים'!P123)</f>
        <v/>
      </c>
      <c r="Q123" s="43" t="str">
        <f>IF($F123="","",I123-#REF!)</f>
        <v/>
      </c>
      <c r="R123" s="44" t="str">
        <f>IF($F123="","",IFERROR(N123/#REF!-1,0))</f>
        <v/>
      </c>
      <c r="S123" s="45" t="str">
        <f t="shared" si="12"/>
        <v/>
      </c>
      <c r="T123" s="45" t="str">
        <f t="shared" si="13"/>
        <v/>
      </c>
      <c r="U123" s="46" t="str">
        <f t="shared" si="14"/>
        <v/>
      </c>
      <c r="AR123" s="45" t="b">
        <f t="shared" si="15"/>
        <v>0</v>
      </c>
      <c r="AS123" s="47"/>
      <c r="AT123" s="48">
        <f t="shared" si="16"/>
        <v>700000</v>
      </c>
    </row>
    <row r="124" spans="2:46" ht="16.5" hidden="1" thickBot="1" x14ac:dyDescent="0.3">
      <c r="B124" s="49" t="str">
        <f t="shared" si="11"/>
        <v/>
      </c>
      <c r="C124" s="57" t="str">
        <f>IF('תנאי סף'!C124="","",'תנאי סף'!C124)</f>
        <v/>
      </c>
      <c r="D124" s="57" t="str">
        <f>IF('תנאי סף'!D124="","",'תנאי סף'!D124)</f>
        <v/>
      </c>
      <c r="E124" s="57" t="str">
        <f>IF('תנאי סף'!E124="","",'תנאי סף'!E124)</f>
        <v/>
      </c>
      <c r="F124" s="57" t="str">
        <f>IF('תנאי סף'!F124="","",'תנאי סף'!F124)</f>
        <v/>
      </c>
      <c r="G124" s="394" t="str">
        <f>IF('סיכום לועדה- הזנת נתונים'!G124="","",'סיכום לועדה- הזנת נתונים'!G124)</f>
        <v/>
      </c>
      <c r="H124" s="394" t="str">
        <f>IF('סיכום לועדה- הזנת נתונים'!H124="","",'סיכום לועדה- הזנת נתונים'!H124)</f>
        <v/>
      </c>
      <c r="I124" s="394" t="str">
        <f>IF('סיכום לועדה- הזנת נתונים'!I124="","",'סיכום לועדה- הזנת נתונים'!I124)</f>
        <v/>
      </c>
      <c r="J124" s="395" t="str">
        <f>IF('סיכום לועדה- הזנת נתונים'!J124="","",'סיכום לועדה- הזנת נתונים'!J124)</f>
        <v/>
      </c>
      <c r="K124" s="396" t="str">
        <f>IF('סיכום לועדה- הזנת נתונים'!K124="","",'סיכום לועדה- הזנת נתונים'!K124)</f>
        <v/>
      </c>
      <c r="L124" s="396" t="str">
        <f>IF('סיכום לועדה- הזנת נתונים'!L124="","",'סיכום לועדה- הזנת נתונים'!L124)</f>
        <v/>
      </c>
      <c r="M124" s="396" t="str">
        <f>IF('סיכום לועדה- הזנת נתונים'!M124="","",'סיכום לועדה- הזנת נתונים'!M124)</f>
        <v/>
      </c>
      <c r="N124" s="396" t="str">
        <f>IF('סיכום לועדה- הזנת נתונים'!N124="","",'סיכום לועדה- הזנת נתונים'!N124)</f>
        <v/>
      </c>
      <c r="O124" s="397" t="str">
        <f>IF('סיכום לועדה- הזנת נתונים'!O124="","",'סיכום לועדה- הזנת נתונים'!O124)</f>
        <v/>
      </c>
      <c r="P124" s="290" t="str">
        <f>IF('סיכום לועדה- הזנת נתונים'!P124="","",'סיכום לועדה- הזנת נתונים'!P124)</f>
        <v/>
      </c>
      <c r="Q124" s="43" t="str">
        <f>IF($F124="","",I124-#REF!)</f>
        <v/>
      </c>
      <c r="R124" s="44" t="str">
        <f>IF($F124="","",IFERROR(N124/#REF!-1,0))</f>
        <v/>
      </c>
      <c r="S124" s="45" t="str">
        <f t="shared" si="12"/>
        <v/>
      </c>
      <c r="T124" s="45" t="str">
        <f t="shared" si="13"/>
        <v/>
      </c>
      <c r="U124" s="46" t="str">
        <f t="shared" si="14"/>
        <v/>
      </c>
      <c r="AR124" s="45" t="b">
        <f t="shared" si="15"/>
        <v>0</v>
      </c>
      <c r="AS124" s="47"/>
      <c r="AT124" s="48">
        <f t="shared" si="16"/>
        <v>700000</v>
      </c>
    </row>
    <row r="125" spans="2:46" ht="16.5" hidden="1" thickBot="1" x14ac:dyDescent="0.3">
      <c r="B125" s="49" t="str">
        <f t="shared" si="11"/>
        <v/>
      </c>
      <c r="C125" s="57" t="str">
        <f>IF('תנאי סף'!C125="","",'תנאי סף'!C125)</f>
        <v/>
      </c>
      <c r="D125" s="57" t="str">
        <f>IF('תנאי סף'!D125="","",'תנאי סף'!D125)</f>
        <v/>
      </c>
      <c r="E125" s="57" t="str">
        <f>IF('תנאי סף'!E125="","",'תנאי סף'!E125)</f>
        <v/>
      </c>
      <c r="F125" s="57" t="str">
        <f>IF('תנאי סף'!F125="","",'תנאי סף'!F125)</f>
        <v/>
      </c>
      <c r="G125" s="394" t="str">
        <f>IF('סיכום לועדה- הזנת נתונים'!G125="","",'סיכום לועדה- הזנת נתונים'!G125)</f>
        <v/>
      </c>
      <c r="H125" s="394" t="str">
        <f>IF('סיכום לועדה- הזנת נתונים'!H125="","",'סיכום לועדה- הזנת נתונים'!H125)</f>
        <v/>
      </c>
      <c r="I125" s="394" t="str">
        <f>IF('סיכום לועדה- הזנת נתונים'!I125="","",'סיכום לועדה- הזנת נתונים'!I125)</f>
        <v/>
      </c>
      <c r="J125" s="395" t="str">
        <f>IF('סיכום לועדה- הזנת נתונים'!J125="","",'סיכום לועדה- הזנת נתונים'!J125)</f>
        <v/>
      </c>
      <c r="K125" s="396" t="str">
        <f>IF('סיכום לועדה- הזנת נתונים'!K125="","",'סיכום לועדה- הזנת נתונים'!K125)</f>
        <v/>
      </c>
      <c r="L125" s="396" t="str">
        <f>IF('סיכום לועדה- הזנת נתונים'!L125="","",'סיכום לועדה- הזנת נתונים'!L125)</f>
        <v/>
      </c>
      <c r="M125" s="396" t="str">
        <f>IF('סיכום לועדה- הזנת נתונים'!M125="","",'סיכום לועדה- הזנת נתונים'!M125)</f>
        <v/>
      </c>
      <c r="N125" s="396" t="str">
        <f>IF('סיכום לועדה- הזנת נתונים'!N125="","",'סיכום לועדה- הזנת נתונים'!N125)</f>
        <v/>
      </c>
      <c r="O125" s="397" t="str">
        <f>IF('סיכום לועדה- הזנת נתונים'!O125="","",'סיכום לועדה- הזנת נתונים'!O125)</f>
        <v/>
      </c>
      <c r="P125" s="290" t="str">
        <f>IF('סיכום לועדה- הזנת נתונים'!P125="","",'סיכום לועדה- הזנת נתונים'!P125)</f>
        <v/>
      </c>
      <c r="Q125" s="43" t="str">
        <f>IF($F125="","",I125-#REF!)</f>
        <v/>
      </c>
      <c r="R125" s="44" t="str">
        <f>IF($F125="","",IFERROR(N125/#REF!-1,0))</f>
        <v/>
      </c>
      <c r="S125" s="45" t="str">
        <f t="shared" si="12"/>
        <v/>
      </c>
      <c r="T125" s="45" t="str">
        <f t="shared" si="13"/>
        <v/>
      </c>
      <c r="U125" s="46" t="str">
        <f t="shared" si="14"/>
        <v/>
      </c>
      <c r="AR125" s="45" t="b">
        <f t="shared" si="15"/>
        <v>0</v>
      </c>
      <c r="AS125" s="47"/>
      <c r="AT125" s="48">
        <f t="shared" si="16"/>
        <v>700000</v>
      </c>
    </row>
    <row r="126" spans="2:46" ht="16.5" hidden="1" thickBot="1" x14ac:dyDescent="0.3">
      <c r="B126" s="49" t="str">
        <f t="shared" si="11"/>
        <v/>
      </c>
      <c r="C126" s="57" t="str">
        <f>IF('תנאי סף'!C126="","",'תנאי סף'!C126)</f>
        <v/>
      </c>
      <c r="D126" s="57" t="str">
        <f>IF('תנאי סף'!D126="","",'תנאי סף'!D126)</f>
        <v/>
      </c>
      <c r="E126" s="57" t="str">
        <f>IF('תנאי סף'!E126="","",'תנאי סף'!E126)</f>
        <v/>
      </c>
      <c r="F126" s="57" t="str">
        <f>IF('תנאי סף'!F126="","",'תנאי סף'!F126)</f>
        <v/>
      </c>
      <c r="G126" s="394" t="str">
        <f>IF('סיכום לועדה- הזנת נתונים'!G126="","",'סיכום לועדה- הזנת נתונים'!G126)</f>
        <v/>
      </c>
      <c r="H126" s="394" t="str">
        <f>IF('סיכום לועדה- הזנת נתונים'!H126="","",'סיכום לועדה- הזנת נתונים'!H126)</f>
        <v/>
      </c>
      <c r="I126" s="394" t="str">
        <f>IF('סיכום לועדה- הזנת נתונים'!I126="","",'סיכום לועדה- הזנת נתונים'!I126)</f>
        <v/>
      </c>
      <c r="J126" s="395" t="str">
        <f>IF('סיכום לועדה- הזנת נתונים'!J126="","",'סיכום לועדה- הזנת נתונים'!J126)</f>
        <v/>
      </c>
      <c r="K126" s="396" t="str">
        <f>IF('סיכום לועדה- הזנת נתונים'!K126="","",'סיכום לועדה- הזנת נתונים'!K126)</f>
        <v/>
      </c>
      <c r="L126" s="396" t="str">
        <f>IF('סיכום לועדה- הזנת נתונים'!L126="","",'סיכום לועדה- הזנת נתונים'!L126)</f>
        <v/>
      </c>
      <c r="M126" s="396" t="str">
        <f>IF('סיכום לועדה- הזנת נתונים'!M126="","",'סיכום לועדה- הזנת נתונים'!M126)</f>
        <v/>
      </c>
      <c r="N126" s="396" t="str">
        <f>IF('סיכום לועדה- הזנת נתונים'!N126="","",'סיכום לועדה- הזנת נתונים'!N126)</f>
        <v/>
      </c>
      <c r="O126" s="397" t="str">
        <f>IF('סיכום לועדה- הזנת נתונים'!O126="","",'סיכום לועדה- הזנת נתונים'!O126)</f>
        <v/>
      </c>
      <c r="P126" s="290" t="str">
        <f>IF('סיכום לועדה- הזנת נתונים'!P126="","",'סיכום לועדה- הזנת נתונים'!P126)</f>
        <v/>
      </c>
      <c r="Q126" s="43" t="str">
        <f>IF($F126="","",I126-#REF!)</f>
        <v/>
      </c>
      <c r="R126" s="44" t="str">
        <f>IF($F126="","",IFERROR(N126/#REF!-1,0))</f>
        <v/>
      </c>
      <c r="S126" s="45" t="str">
        <f t="shared" si="12"/>
        <v/>
      </c>
      <c r="T126" s="45" t="str">
        <f t="shared" si="13"/>
        <v/>
      </c>
      <c r="U126" s="46" t="str">
        <f t="shared" si="14"/>
        <v/>
      </c>
      <c r="AR126" s="45" t="b">
        <f t="shared" si="15"/>
        <v>0</v>
      </c>
      <c r="AS126" s="47"/>
      <c r="AT126" s="48">
        <f t="shared" si="16"/>
        <v>700000</v>
      </c>
    </row>
    <row r="127" spans="2:46" ht="16.5" hidden="1" thickBot="1" x14ac:dyDescent="0.3">
      <c r="B127" s="49" t="str">
        <f t="shared" si="11"/>
        <v/>
      </c>
      <c r="C127" s="57" t="str">
        <f>IF('תנאי סף'!C127="","",'תנאי סף'!C127)</f>
        <v/>
      </c>
      <c r="D127" s="57" t="str">
        <f>IF('תנאי סף'!D127="","",'תנאי סף'!D127)</f>
        <v/>
      </c>
      <c r="E127" s="57" t="str">
        <f>IF('תנאי סף'!E127="","",'תנאי סף'!E127)</f>
        <v/>
      </c>
      <c r="F127" s="57" t="str">
        <f>IF('תנאי סף'!F127="","",'תנאי סף'!F127)</f>
        <v/>
      </c>
      <c r="G127" s="394" t="str">
        <f>IF('סיכום לועדה- הזנת נתונים'!G127="","",'סיכום לועדה- הזנת נתונים'!G127)</f>
        <v/>
      </c>
      <c r="H127" s="394" t="str">
        <f>IF('סיכום לועדה- הזנת נתונים'!H127="","",'סיכום לועדה- הזנת נתונים'!H127)</f>
        <v/>
      </c>
      <c r="I127" s="394" t="str">
        <f>IF('סיכום לועדה- הזנת נתונים'!I127="","",'סיכום לועדה- הזנת נתונים'!I127)</f>
        <v/>
      </c>
      <c r="J127" s="395" t="str">
        <f>IF('סיכום לועדה- הזנת נתונים'!J127="","",'סיכום לועדה- הזנת נתונים'!J127)</f>
        <v/>
      </c>
      <c r="K127" s="396" t="str">
        <f>IF('סיכום לועדה- הזנת נתונים'!K127="","",'סיכום לועדה- הזנת נתונים'!K127)</f>
        <v/>
      </c>
      <c r="L127" s="396" t="str">
        <f>IF('סיכום לועדה- הזנת נתונים'!L127="","",'סיכום לועדה- הזנת נתונים'!L127)</f>
        <v/>
      </c>
      <c r="M127" s="396" t="str">
        <f>IF('סיכום לועדה- הזנת נתונים'!M127="","",'סיכום לועדה- הזנת נתונים'!M127)</f>
        <v/>
      </c>
      <c r="N127" s="396" t="str">
        <f>IF('סיכום לועדה- הזנת נתונים'!N127="","",'סיכום לועדה- הזנת נתונים'!N127)</f>
        <v/>
      </c>
      <c r="O127" s="397" t="str">
        <f>IF('סיכום לועדה- הזנת נתונים'!O127="","",'סיכום לועדה- הזנת נתונים'!O127)</f>
        <v/>
      </c>
      <c r="P127" s="290" t="str">
        <f>IF('סיכום לועדה- הזנת נתונים'!P127="","",'סיכום לועדה- הזנת נתונים'!P127)</f>
        <v/>
      </c>
      <c r="Q127" s="43" t="str">
        <f>IF($F127="","",I127-#REF!)</f>
        <v/>
      </c>
      <c r="R127" s="44" t="str">
        <f>IF($F127="","",IFERROR(N127/#REF!-1,0))</f>
        <v/>
      </c>
      <c r="S127" s="45" t="str">
        <f t="shared" si="12"/>
        <v/>
      </c>
      <c r="T127" s="45" t="str">
        <f t="shared" si="13"/>
        <v/>
      </c>
      <c r="U127" s="46" t="str">
        <f t="shared" si="14"/>
        <v/>
      </c>
      <c r="AR127" s="45" t="b">
        <f t="shared" si="15"/>
        <v>0</v>
      </c>
      <c r="AS127" s="47"/>
      <c r="AT127" s="48">
        <f t="shared" si="16"/>
        <v>700000</v>
      </c>
    </row>
    <row r="128" spans="2:46" ht="16.5" hidden="1" thickBot="1" x14ac:dyDescent="0.3">
      <c r="B128" s="49" t="str">
        <f t="shared" si="11"/>
        <v/>
      </c>
      <c r="C128" s="57" t="str">
        <f>IF('תנאי סף'!C128="","",'תנאי סף'!C128)</f>
        <v/>
      </c>
      <c r="D128" s="57" t="str">
        <f>IF('תנאי סף'!D128="","",'תנאי סף'!D128)</f>
        <v/>
      </c>
      <c r="E128" s="57" t="str">
        <f>IF('תנאי סף'!E128="","",'תנאי סף'!E128)</f>
        <v/>
      </c>
      <c r="F128" s="57" t="str">
        <f>IF('תנאי סף'!F128="","",'תנאי סף'!F128)</f>
        <v/>
      </c>
      <c r="G128" s="394" t="str">
        <f>IF('סיכום לועדה- הזנת נתונים'!G128="","",'סיכום לועדה- הזנת נתונים'!G128)</f>
        <v/>
      </c>
      <c r="H128" s="394" t="str">
        <f>IF('סיכום לועדה- הזנת נתונים'!H128="","",'סיכום לועדה- הזנת נתונים'!H128)</f>
        <v/>
      </c>
      <c r="I128" s="394" t="str">
        <f>IF('סיכום לועדה- הזנת נתונים'!I128="","",'סיכום לועדה- הזנת נתונים'!I128)</f>
        <v/>
      </c>
      <c r="J128" s="395" t="str">
        <f>IF('סיכום לועדה- הזנת נתונים'!J128="","",'סיכום לועדה- הזנת נתונים'!J128)</f>
        <v/>
      </c>
      <c r="K128" s="396" t="str">
        <f>IF('סיכום לועדה- הזנת נתונים'!K128="","",'סיכום לועדה- הזנת נתונים'!K128)</f>
        <v/>
      </c>
      <c r="L128" s="396" t="str">
        <f>IF('סיכום לועדה- הזנת נתונים'!L128="","",'סיכום לועדה- הזנת נתונים'!L128)</f>
        <v/>
      </c>
      <c r="M128" s="396" t="str">
        <f>IF('סיכום לועדה- הזנת נתונים'!M128="","",'סיכום לועדה- הזנת נתונים'!M128)</f>
        <v/>
      </c>
      <c r="N128" s="396" t="str">
        <f>IF('סיכום לועדה- הזנת נתונים'!N128="","",'סיכום לועדה- הזנת נתונים'!N128)</f>
        <v/>
      </c>
      <c r="O128" s="397" t="str">
        <f>IF('סיכום לועדה- הזנת נתונים'!O128="","",'סיכום לועדה- הזנת נתונים'!O128)</f>
        <v/>
      </c>
      <c r="P128" s="290" t="str">
        <f>IF('סיכום לועדה- הזנת נתונים'!P128="","",'סיכום לועדה- הזנת נתונים'!P128)</f>
        <v/>
      </c>
      <c r="Q128" s="43" t="str">
        <f>IF($F128="","",I128-#REF!)</f>
        <v/>
      </c>
      <c r="R128" s="44" t="str">
        <f>IF($F128="","",IFERROR(N128/#REF!-1,0))</f>
        <v/>
      </c>
      <c r="S128" s="45" t="str">
        <f t="shared" si="12"/>
        <v/>
      </c>
      <c r="T128" s="45" t="str">
        <f t="shared" si="13"/>
        <v/>
      </c>
      <c r="U128" s="46" t="str">
        <f t="shared" si="14"/>
        <v/>
      </c>
      <c r="AR128" s="45" t="b">
        <f t="shared" si="15"/>
        <v>0</v>
      </c>
      <c r="AS128" s="47"/>
      <c r="AT128" s="48">
        <f t="shared" si="16"/>
        <v>700000</v>
      </c>
    </row>
    <row r="129" spans="2:46" ht="16.5" hidden="1" thickBot="1" x14ac:dyDescent="0.3">
      <c r="B129" s="49" t="str">
        <f t="shared" si="11"/>
        <v/>
      </c>
      <c r="C129" s="57" t="str">
        <f>IF('תנאי סף'!C129="","",'תנאי סף'!C129)</f>
        <v/>
      </c>
      <c r="D129" s="57" t="str">
        <f>IF('תנאי סף'!D129="","",'תנאי סף'!D129)</f>
        <v/>
      </c>
      <c r="E129" s="57" t="str">
        <f>IF('תנאי סף'!E129="","",'תנאי סף'!E129)</f>
        <v/>
      </c>
      <c r="F129" s="57" t="str">
        <f>IF('תנאי סף'!F129="","",'תנאי סף'!F129)</f>
        <v/>
      </c>
      <c r="G129" s="394" t="str">
        <f>IF('סיכום לועדה- הזנת נתונים'!G129="","",'סיכום לועדה- הזנת נתונים'!G129)</f>
        <v/>
      </c>
      <c r="H129" s="394" t="str">
        <f>IF('סיכום לועדה- הזנת נתונים'!H129="","",'סיכום לועדה- הזנת נתונים'!H129)</f>
        <v/>
      </c>
      <c r="I129" s="394" t="str">
        <f>IF('סיכום לועדה- הזנת נתונים'!I129="","",'סיכום לועדה- הזנת נתונים'!I129)</f>
        <v/>
      </c>
      <c r="J129" s="395" t="str">
        <f>IF('סיכום לועדה- הזנת נתונים'!J129="","",'סיכום לועדה- הזנת נתונים'!J129)</f>
        <v/>
      </c>
      <c r="K129" s="396" t="str">
        <f>IF('סיכום לועדה- הזנת נתונים'!K129="","",'סיכום לועדה- הזנת נתונים'!K129)</f>
        <v/>
      </c>
      <c r="L129" s="396" t="str">
        <f>IF('סיכום לועדה- הזנת נתונים'!L129="","",'סיכום לועדה- הזנת נתונים'!L129)</f>
        <v/>
      </c>
      <c r="M129" s="396" t="str">
        <f>IF('סיכום לועדה- הזנת נתונים'!M129="","",'סיכום לועדה- הזנת נתונים'!M129)</f>
        <v/>
      </c>
      <c r="N129" s="396" t="str">
        <f>IF('סיכום לועדה- הזנת נתונים'!N129="","",'סיכום לועדה- הזנת נתונים'!N129)</f>
        <v/>
      </c>
      <c r="O129" s="397" t="str">
        <f>IF('סיכום לועדה- הזנת נתונים'!O129="","",'סיכום לועדה- הזנת נתונים'!O129)</f>
        <v/>
      </c>
      <c r="P129" s="290" t="str">
        <f>IF('סיכום לועדה- הזנת נתונים'!P129="","",'סיכום לועדה- הזנת נתונים'!P129)</f>
        <v/>
      </c>
      <c r="Q129" s="43" t="str">
        <f>IF($F129="","",I129-#REF!)</f>
        <v/>
      </c>
      <c r="R129" s="44" t="str">
        <f>IF($F129="","",IFERROR(N129/#REF!-1,0))</f>
        <v/>
      </c>
      <c r="S129" s="45" t="str">
        <f t="shared" si="12"/>
        <v/>
      </c>
      <c r="T129" s="45" t="str">
        <f t="shared" si="13"/>
        <v/>
      </c>
      <c r="U129" s="46" t="str">
        <f t="shared" si="14"/>
        <v/>
      </c>
      <c r="AR129" s="45" t="b">
        <f t="shared" si="15"/>
        <v>0</v>
      </c>
      <c r="AS129" s="47"/>
      <c r="AT129" s="48">
        <f t="shared" si="16"/>
        <v>700000</v>
      </c>
    </row>
    <row r="130" spans="2:46" ht="16.5" hidden="1" thickBot="1" x14ac:dyDescent="0.3">
      <c r="B130" s="50" t="str">
        <f t="shared" si="11"/>
        <v/>
      </c>
      <c r="C130" s="57" t="str">
        <f>IF('תנאי סף'!C130="","",'תנאי סף'!C130)</f>
        <v/>
      </c>
      <c r="D130" s="57" t="str">
        <f>IF('תנאי סף'!D130="","",'תנאי סף'!D130)</f>
        <v/>
      </c>
      <c r="E130" s="57" t="str">
        <f>IF('תנאי סף'!E130="","",'תנאי סף'!E130)</f>
        <v/>
      </c>
      <c r="F130" s="57" t="str">
        <f>IF('תנאי סף'!F130="","",'תנאי סף'!F130)</f>
        <v/>
      </c>
      <c r="G130" s="394" t="str">
        <f>IF('סיכום לועדה- הזנת נתונים'!G130="","",'סיכום לועדה- הזנת נתונים'!G130)</f>
        <v/>
      </c>
      <c r="H130" s="394" t="str">
        <f>IF('סיכום לועדה- הזנת נתונים'!H130="","",'סיכום לועדה- הזנת נתונים'!H130)</f>
        <v/>
      </c>
      <c r="I130" s="394" t="str">
        <f>IF('סיכום לועדה- הזנת נתונים'!I130="","",'סיכום לועדה- הזנת נתונים'!I130)</f>
        <v/>
      </c>
      <c r="J130" s="395" t="str">
        <f>IF('סיכום לועדה- הזנת נתונים'!J130="","",'סיכום לועדה- הזנת נתונים'!J130)</f>
        <v/>
      </c>
      <c r="K130" s="396" t="str">
        <f>IF('סיכום לועדה- הזנת נתונים'!K130="","",'סיכום לועדה- הזנת נתונים'!K130)</f>
        <v/>
      </c>
      <c r="L130" s="396" t="str">
        <f>IF('סיכום לועדה- הזנת נתונים'!L130="","",'סיכום לועדה- הזנת נתונים'!L130)</f>
        <v/>
      </c>
      <c r="M130" s="396" t="str">
        <f>IF('סיכום לועדה- הזנת נתונים'!M130="","",'סיכום לועדה- הזנת נתונים'!M130)</f>
        <v/>
      </c>
      <c r="N130" s="396" t="str">
        <f>IF('סיכום לועדה- הזנת נתונים'!N130="","",'סיכום לועדה- הזנת נתונים'!N130)</f>
        <v/>
      </c>
      <c r="O130" s="397" t="str">
        <f>IF('סיכום לועדה- הזנת נתונים'!O130="","",'סיכום לועדה- הזנת נתונים'!O130)</f>
        <v/>
      </c>
      <c r="P130" s="290" t="str">
        <f>IF('סיכום לועדה- הזנת נתונים'!P130="","",'סיכום לועדה- הזנת נתונים'!P130)</f>
        <v/>
      </c>
      <c r="Q130" s="43" t="str">
        <f>IF($F130="","",I130-#REF!)</f>
        <v/>
      </c>
      <c r="R130" s="44" t="str">
        <f>IF($F130="","",IFERROR(N130/#REF!-1,0))</f>
        <v/>
      </c>
      <c r="S130" s="45" t="str">
        <f t="shared" si="12"/>
        <v/>
      </c>
      <c r="T130" s="45" t="str">
        <f t="shared" si="13"/>
        <v/>
      </c>
      <c r="U130" s="46" t="str">
        <f t="shared" si="14"/>
        <v/>
      </c>
      <c r="AR130" s="45" t="b">
        <f t="shared" si="15"/>
        <v>0</v>
      </c>
      <c r="AS130" s="47"/>
      <c r="AT130" s="48">
        <f t="shared" si="16"/>
        <v>700000</v>
      </c>
    </row>
    <row r="131" spans="2:46" ht="19.5" thickBot="1" x14ac:dyDescent="0.3">
      <c r="B131" s="531" t="s">
        <v>64</v>
      </c>
      <c r="C131" s="531"/>
      <c r="D131" s="531"/>
      <c r="E131" s="531"/>
      <c r="F131" s="532"/>
      <c r="G131" s="51">
        <f>SUM(G30:G130)</f>
        <v>692500</v>
      </c>
      <c r="H131" s="51">
        <f>SUM(H30:H130)</f>
        <v>1430000</v>
      </c>
      <c r="I131" s="51">
        <f t="shared" ref="I131:N131" si="17">SUM(I30:I130)</f>
        <v>655000</v>
      </c>
      <c r="J131" s="52">
        <f t="shared" si="17"/>
        <v>3.8</v>
      </c>
      <c r="K131" s="51">
        <f t="shared" si="17"/>
        <v>0</v>
      </c>
      <c r="L131" s="51">
        <f t="shared" si="17"/>
        <v>0</v>
      </c>
      <c r="M131" s="51">
        <f t="shared" si="17"/>
        <v>655000</v>
      </c>
      <c r="N131" s="51">
        <f t="shared" si="17"/>
        <v>655000</v>
      </c>
      <c r="O131" s="291"/>
      <c r="P131" s="292" t="str">
        <f>IF(O131="","",'סיכום לועדה- הזנת נתונים'!P131)</f>
        <v/>
      </c>
      <c r="Q131" s="43" t="str">
        <f>IF($F131="","",I131-#REF!)</f>
        <v/>
      </c>
      <c r="R131" s="44" t="str">
        <f>IF($F131="","",IFERROR(N131/#REF!-1,0))</f>
        <v/>
      </c>
      <c r="U131" s="46" t="str">
        <f t="shared" si="14"/>
        <v/>
      </c>
      <c r="AR131" s="45" t="b">
        <f t="shared" si="15"/>
        <v>0</v>
      </c>
      <c r="AS131" s="47"/>
      <c r="AT131" s="48">
        <f t="shared" si="16"/>
        <v>700000</v>
      </c>
    </row>
  </sheetData>
  <sheetProtection algorithmName="SHA-512" hashValue="JDv9rJK5bF4w4BTpQiLLWBnZvdIlCzUZVFVjR5pVCWc3AzSwLTxjV77Y+zk9bdlwi0kM65ZJiLFPLJf1Kz/qQw==" saltValue="dYJKMqyBgPfH3YVxvtKH7Q==" spinCount="100000" sheet="1" scenarios="1" formatCells="0" formatColumns="0" formatRows="0" autoFilter="0"/>
  <mergeCells count="1">
    <mergeCell ref="B131:F131"/>
  </mergeCells>
  <conditionalFormatting sqref="B31:B39 B40:F130 P131">
    <cfRule type="containsBlanks" dxfId="2" priority="40">
      <formula>LEN(TRIM(B31))=0</formula>
    </cfRule>
  </conditionalFormatting>
  <conditionalFormatting sqref="C1:C2">
    <cfRule type="containsBlanks" dxfId="1" priority="38">
      <formula>LEN(TRIM(C1))=0</formula>
    </cfRule>
  </conditionalFormatting>
  <conditionalFormatting sqref="C31:P130">
    <cfRule type="containsBlanks" dxfId="0" priority="1">
      <formula>LEN(TRIM(C31))=0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7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8" max="13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77010D-ADF5-42AB-9A39-AF12E89EA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CA4CD7-6579-4199-9E92-EA04E9391859}">
  <ds:schemaRefs>
    <ds:schemaRef ds:uri="http://schemas.microsoft.com/office/infopath/2007/PartnerControls"/>
    <ds:schemaRef ds:uri="2254ba46-2b42-46e2-b1fb-c0e93dfa82a1"/>
    <ds:schemaRef ds:uri="http://purl.org/dc/elements/1.1/"/>
    <ds:schemaRef ds:uri="http://schemas.microsoft.com/office/2006/metadata/properties"/>
    <ds:schemaRef ds:uri="ca106635-b9a8-4f0b-bbd7-d236a888003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E835CC-A8F9-4251-BFFC-3E4D2ECEB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20</vt:i4>
      </vt:variant>
      <vt:variant>
        <vt:lpstr>טווחים בעלי שם</vt:lpstr>
      </vt:variant>
      <vt:variant>
        <vt:i4>34</vt:i4>
      </vt:variant>
    </vt:vector>
  </HeadingPairs>
  <TitlesOfParts>
    <vt:vector size="54" baseType="lpstr">
      <vt:lpstr>הדרכה למשתמש</vt:lpstr>
      <vt:lpstr>פרמטרים לקריטריונים</vt:lpstr>
      <vt:lpstr>הוראת שעה</vt:lpstr>
      <vt:lpstr>תנאי סף</vt:lpstr>
      <vt:lpstr>עדיפות לפריפריה</vt:lpstr>
      <vt:lpstr>מספר המשתתפים</vt:lpstr>
      <vt:lpstr>מספר מופעים</vt:lpstr>
      <vt:lpstr>מחזור הפעילות</vt:lpstr>
      <vt:lpstr>הערכה כללית ותרומה לקהילה</vt:lpstr>
      <vt:lpstr>התחשיב הבסיסי</vt:lpstr>
      <vt:lpstr>פרמטרים לעקרונות חישוב התמיכה</vt:lpstr>
      <vt:lpstr>הגנה</vt:lpstr>
      <vt:lpstr>הגבלה לתמיכה מקס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'הגבלה לסכום מבוקש (1)'!WPrint_Area_W</vt:lpstr>
      <vt:lpstr>'הגבלה לסכום מבוקש (2)'!WPrint_Area_W</vt:lpstr>
      <vt:lpstr>'הגבלה לתמיכה מקס'!WPrint_Area_W</vt:lpstr>
      <vt:lpstr>הגנה!WPrint_Area_W</vt:lpstr>
      <vt:lpstr>'הדרכה למשתמש'!WPrint_Area_W</vt:lpstr>
      <vt:lpstr>'הערכה כללית ותרומה לקהילה'!WPrint_Area_W</vt:lpstr>
      <vt:lpstr>'התחשיב הבסיסי'!WPrint_Area_W</vt:lpstr>
      <vt:lpstr>'מחזור הפעילות'!WPrint_Area_W</vt:lpstr>
      <vt:lpstr>'מספר המשתתפים'!WPrint_Area_W</vt:lpstr>
      <vt:lpstr>'מספר מופעים'!WPrint_Area_W</vt:lpstr>
      <vt:lpstr>סיכום!WPrint_Area_W</vt:lpstr>
      <vt:lpstr>'סיכום לועדה- הזנת נתונים'!WPrint_Area_W</vt:lpstr>
      <vt:lpstr>'סיכום לועדה - תוצאות'!WPrint_Area_W</vt:lpstr>
      <vt:lpstr>'עדיפות לפריפריה'!WPrint_Area_W</vt:lpstr>
      <vt:lpstr>'פרמטרים לעקרונות חישוב התמיכה'!WPrint_Area_W</vt:lpstr>
      <vt:lpstr>'פרמטרים לקריטריונים'!WPrint_Area_W</vt:lpstr>
      <vt:lpstr>'קיזוזים- החלטות ועדה'!WPrint_Area_W</vt:lpstr>
      <vt:lpstr>'קיזוזים בגין איחורים'!WPrint_Area_W</vt:lpstr>
      <vt:lpstr>'תנאי סף'!WPrint_Area_W</vt:lpstr>
      <vt:lpstr>'הגבלה לסכום מבוקש (1)'!WPrint_TitlesW</vt:lpstr>
      <vt:lpstr>'הגבלה לסכום מבוקש (2)'!WPrint_TitlesW</vt:lpstr>
      <vt:lpstr>'הגבלה לתמיכה מקס'!WPrint_TitlesW</vt:lpstr>
      <vt:lpstr>הגנה!WPrint_TitlesW</vt:lpstr>
      <vt:lpstr>'הערכה כללית ותרומה לקהילה'!WPrint_TitlesW</vt:lpstr>
      <vt:lpstr>'מחזור הפעילות'!WPrint_TitlesW</vt:lpstr>
      <vt:lpstr>'מספר המשתתפים'!WPrint_TitlesW</vt:lpstr>
      <vt:lpstr>'מספר מופעים'!WPrint_TitlesW</vt:lpstr>
      <vt:lpstr>סיכום!WPrint_TitlesW</vt:lpstr>
      <vt:lpstr>'סיכום לועדה- הזנת נתונים'!WPrint_TitlesW</vt:lpstr>
      <vt:lpstr>'סיכום לועדה - תוצאות'!WPrint_TitlesW</vt:lpstr>
      <vt:lpstr>'עדיפות לפריפריה'!WPrint_TitlesW</vt:lpstr>
      <vt:lpstr>'קיזוזים- החלטות ועדה'!WPrint_TitlesW</vt:lpstr>
      <vt:lpstr>'קיזוזים בגין איחורים'!WPrint_TitlesW</vt:lpstr>
      <vt:lpstr>'תנאי סף'!WPrint_TitlesW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dcterms:created xsi:type="dcterms:W3CDTF">2013-07-14T08:24:14Z</dcterms:created>
  <dcterms:modified xsi:type="dcterms:W3CDTF">2025-11-03T14:59:59Z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